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NO_LSIP\"/>
    </mc:Choice>
  </mc:AlternateContent>
  <xr:revisionPtr revIDLastSave="0" documentId="13_ncr:1_{576651CA-97AA-4973-B1AD-B79A02EA4C67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O36" i="105" l="1"/>
  <c r="Q36" i="105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14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<sst xmlns="http://schemas.openxmlformats.org/spreadsheetml/2006/main" count="2355" uniqueCount="531">
  <si>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</si>
  <si>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</si>
  <si>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</si>
  <si>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</si>
  <si>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</si>
  <si>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</si>
  <si>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</si>
  <si>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</si>
  <si>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</si>
  <si>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</si>
  <si>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</si>
  <si>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</si>
  <si>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</si>
  <si>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</si>
  <si>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</si>
  <si>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</si>
  <si>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</si>
  <si>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</si>
  <si>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</si>
  <si>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</si>
  <si>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</si>
  <si>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</si>
  <si>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</si>
  <si>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</si>
  <si>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</si>
  <si>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</si>
  <si>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</si>
  <si>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</si>
  <si>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</si>
  <si>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</si>
  <si>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</si>
  <si>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</si>
  <si>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</si>
  <si>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</si>
  <si>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</si>
  <si>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</si>
  <si>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</si>
  <si>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</si>
  <si>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</si>
  <si>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</si>
  <si>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</si>
  <si>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</si>
  <si>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</si>
  <si>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</si>
  <si>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</si>
  <si>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</si>
  <si>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</si>
  <si>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</si>
  <si>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</si>
  <si>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</si>
  <si>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</si>
  <si>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</si>
  <si>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</si>
  <si>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</si>
  <si>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</si>
  <si>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</si>
  <si>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</si>
  <si>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</si>
  <si>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</si>
  <si>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</si>
  <si>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</si>
  <si>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</si>
  <si>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</si>
  <si>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</si>
  <si>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</si>
  <si>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</si>
  <si>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</si>
  <si>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</si>
  <si>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</si>
  <si>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</si>
  <si>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</si>
  <si>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</si>
  <si>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</si>
  <si>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</si>
  <si>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</si>
  <si>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</si>
  <si>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</si>
  <si>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</si>
  <si>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</si>
  <si>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</si>
  <si>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</si>
  <si>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</si>
  <si>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</si>
  <si>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</si>
  <si>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</si>
  <si>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</si>
  <si>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</si>
  <si>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</si>
  <si>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</si>
  <si>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</si>
  <si>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</si>
  <si>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</si>
  <si>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</si>
  <si>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</si>
  <si>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</si>
  <si>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</si>
  <si>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</si>
  <si>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</si>
  <si>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</si>
  <si>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</si>
  <si>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</si>
  <si>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</si>
  <si>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</si>
  <si>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</si>
  <si>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</si>
  <si>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</si>
  <si>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</si>
  <si>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</si>
  <si>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</si>
  <si>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</si>
  <si>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</si>
  <si>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</si>
  <si>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</si>
  <si>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</si>
  <si>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</si>
  <si>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</si>
  <si>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</si>
  <si>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</si>
  <si>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</si>
  <si>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</si>
  <si>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</si>
  <si>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</si>
  <si>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</si>
  <si>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</si>
  <si>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</si>
  <si>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</si>
  <si>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</si>
  <si>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</si>
  <si>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</si>
  <si>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</si>
  <si>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</si>
  <si>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</si>
  <si>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</si>
  <si>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</si>
  <si>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</si>
  <si>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</si>
  <si>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</si>
  <si>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</si>
  <si>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</si>
  <si>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</si>
  <si>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</si>
  <si>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</si>
  <si>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</si>
  <si>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</si>
  <si>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</si>
  <si>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</si>
  <si>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</si>
  <si>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</si>
  <si>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</si>
  <si>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</si>
  <si>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</si>
  <si>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</si>
  <si>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</si>
  <si>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</si>
  <si>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</si>
  <si>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</si>
  <si>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</si>
  <si>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</si>
  <si>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</si>
  <si>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</si>
  <si>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</si>
  <si>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</si>
  <si>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</si>
  <si>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</si>
  <si>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</si>
  <si>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</si>
  <si>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</si>
  <si>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</si>
  <si>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</si>
  <si>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</si>
  <si>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</si>
  <si>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</si>
  <si>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</si>
  <si>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</si>
  <si>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</si>
  <si>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</si>
  <si>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</si>
  <si>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</si>
  <si>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</si>
  <si>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</si>
  <si>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</si>
  <si>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</si>
  <si>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</si>
  <si>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</si>
  <si>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</si>
  <si>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</si>
  <si>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</si>
  <si>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</si>
  <si>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</si>
  <si>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</si>
  <si>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</si>
  <si>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</si>
  <si>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</si>
  <si>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</si>
  <si>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</si>
  <si>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</si>
  <si>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</si>
  <si>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</si>
  <si>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</si>
  <si>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</si>
  <si>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</si>
  <si>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</si>
  <si>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</si>
  <si>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</si>
  <si>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</si>
  <si>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</si>
  <si>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</si>
  <si>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</si>
  <si>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</si>
  <si>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</si>
  <si>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</si>
  <si>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</si>
  <si>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</si>
  <si>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</si>
  <si>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</si>
  <si>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</si>
  <si>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</si>
  <si>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</si>
  <si>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</si>
  <si>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</si>
  <si>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</si>
  <si>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</si>
  <si>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</si>
  <si>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</si>
  <si>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</si>
  <si>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</si>
  <si>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</si>
  <si>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</si>
  <si>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</si>
  <si>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</si>
  <si>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</si>
  <si>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</si>
  <si>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</si>
  <si>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</si>
  <si>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</si>
  <si>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</si>
  <si>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</si>
  <si>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</si>
  <si>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</si>
  <si>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</si>
  <si>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</si>
  <si>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</si>
  <si>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</si>
  <si>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</si>
  <si>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</si>
  <si>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</si>
  <si>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</si>
  <si>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</si>
  <si>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</si>
  <si>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</si>
  <si>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</si>
  <si>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</si>
  <si>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</si>
  <si>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</si>
  <si>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</si>
  <si>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</si>
  <si>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</si>
  <si>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</si>
  <si>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</si>
  <si>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</si>
  <si>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</si>
  <si>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</si>
  <si>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</si>
  <si>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</si>
  <si>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</si>
  <si>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</si>
  <si>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</si>
  <si>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</si>
  <si>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</si>
  <si>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</si>
  <si>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</si>
  <si>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</si>
  <si>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</si>
  <si>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</si>
  <si>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</si>
  <si>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</si>
  <si>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</si>
  <si>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</si>
  <si>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</si>
  <si>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</si>
  <si>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</si>
  <si>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</si>
  <si>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</si>
  <si>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</si>
  <si>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</si>
  <si>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</si>
  <si>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</si>
  <si>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</si>
  <si>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</si>
  <si>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</si>
  <si>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</si>
  <si>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</si>
  <si>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</si>
  <si>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</si>
  <si>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</si>
  <si>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</si>
  <si>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</si>
  <si>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</si>
  <si>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</si>
  <si>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</si>
  <si>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</si>
  <si>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</si>
  <si>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</si>
  <si>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</si>
  <si>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</si>
  <si>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</si>
  <si>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</si>
  <si>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</si>
  <si>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</si>
  <si>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</si>
  <si>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</si>
  <si>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</si>
  <si>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</si>
  <si>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</si>
  <si>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</si>
  <si>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</si>
  <si>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</si>
  <si>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</si>
  <si>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</si>
  <si>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</si>
  <si>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</si>
  <si>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</si>
  <si>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</si>
  <si>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</si>
  <si>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</si>
  <si>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</si>
  <si>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</si>
  <si>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</si>
  <si>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</si>
  <si>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</si>
  <si>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</si>
  <si>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</si>
  <si>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</si>
  <si>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</si>
  <si>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</si>
  <si>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</si>
  <si>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</si>
  <si>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</si>
  <si>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</si>
  <si>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</si>
  <si>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</si>
  <si>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</si>
  <si>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</si>
  <si>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</si>
  <si>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</si>
  <si>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</si>
  <si>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</si>
  <si>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</si>
  <si>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</si>
  <si>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</si>
  <si>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</si>
  <si>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</si>
  <si>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</si>
  <si>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</si>
  <si>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</si>
  <si>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</si>
  <si>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</si>
  <si>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</si>
  <si>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</si>
  <si>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</si>
  <si>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</si>
  <si>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</si>
  <si>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</si>
  <si>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</si>
  <si>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</si>
  <si>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</si>
  <si>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</si>
  <si>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</si>
  <si>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</si>
  <si>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</si>
  <si>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</si>
  <si>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</si>
  <si>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</si>
  <si>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</si>
  <si>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</si>
  <si>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</si>
  <si>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</si>
  <si>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</si>
  <si>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</si>
  <si>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</si>
  <si>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</si>
  <si>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</si>
  <si>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</si>
  <si>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</si>
  <si>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</si>
  <si>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</si>
  <si>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</si>
  <si>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</si>
  <si>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</si>
  <si>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</si>
  <si>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</si>
  <si>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</si>
  <si>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</si>
  <si>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</si>
  <si>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</si>
  <si>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</si>
  <si>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</si>
  <si>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</si>
  <si>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</si>
  <si>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</si>
  <si>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</si>
  <si>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</si>
  <si>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</si>
  <si>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</si>
  <si>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</si>
  <si>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</si>
  <si>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</si>
  <si>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</si>
  <si>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</si>
  <si>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</si>
  <si>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</si>
  <si>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</si>
  <si>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</si>
  <si>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</si>
  <si>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</si>
  <si>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</si>
  <si>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</si>
  <si>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</si>
  <si>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</si>
  <si>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</si>
  <si>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</si>
  <si>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</si>
  <si>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</si>
  <si>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</si>
  <si>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</si>
  <si>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</si>
  <si>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</si>
  <si>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</si>
  <si>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</si>
  <si>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</si>
  <si>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</si>
  <si>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</si>
  <si>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</si>
  <si>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</si>
  <si>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</si>
  <si>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</si>
  <si>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</si>
  <si>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</si>
  <si>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</si>
  <si>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</si>
  <si>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</si>
  <si>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</si>
  <si>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</si>
  <si>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</si>
  <si>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</si>
  <si>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</si>
  <si>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</si>
  <si>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</si>
  <si>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</si>
  <si>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</si>
  <si>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</si>
  <si>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</si>
  <si>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</si>
  <si>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</si>
  <si>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</si>
  <si>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</si>
  <si>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</si>
  <si>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</si>
  <si>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</si>
  <si>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</si>
  <si>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</si>
  <si>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</si>
  <si>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</si>
  <si>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</si>
  <si>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</si>
  <si>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</si>
  <si>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</si>
  <si>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</si>
  <si>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</si>
  <si>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</si>
  <si>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</si>
  <si>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</si>
  <si>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</si>
  <si>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</si>
  <si>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</si>
  <si>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</si>
  <si>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</si>
  <si>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</si>
  <si>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</si>
  <si>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</si>
  <si>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</si>
  <si>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</si>
  <si>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</si>
  <si>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</si>
  <si>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</si>
  <si>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</si>
  <si>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</si>
  <si>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</si>
  <si>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</si>
  <si>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</si>
  <si>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</si>
  <si>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</si>
  <si>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</si>
  <si>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</si>
  <si>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</si>
  <si>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</si>
  <si>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</si>
  <si>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</si>
  <si>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</si>
  <si>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</si>
  <si>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</si>
  <si>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</si>
  <si>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</si>
  <si>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</si>
  <si>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</si>
  <si>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</si>
  <si>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</si>
  <si>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</si>
  <si>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</si>
  <si>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</si>
  <si>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</si>
  <si>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</si>
  <si>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</si>
  <si>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</si>
  <si>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</si>
  <si>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</si>
  <si>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</si>
  <si>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</si>
  <si>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</si>
  <si>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</si>
  <si>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</si>
  <si>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</si>
  <si>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</si>
  <si>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</si>
  <si>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automation/Data/Results/Workbooks/LSIPs/NO_LSIP/NO_LSIP_Database.Main.xlsx</t>
  </si>
  <si>
    <t>LSIP</t>
  </si>
  <si>
    <t>23. North East</t>
  </si>
  <si>
    <t>28-02-2024 10:21:53</t>
  </si>
  <si>
    <t>LSIP name</t>
  </si>
  <si>
    <t>North East</t>
  </si>
  <si>
    <t>29 02 2024 04:15:12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</si>
</sst>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-0.44439610986766187</c:v>
                </c:pt>
                <c:pt idx="2">
                  <c:v>-0.91428864386136066</c:v>
                </c:pt>
                <c:pt idx="3">
                  <c:v>-0.56111387121730028</c:v>
                </c:pt>
                <c:pt idx="4">
                  <c:v>0.66810307094815613</c:v>
                </c:pt>
                <c:pt idx="5">
                  <c:v>-0.46148600098521175</c:v>
                </c:pt>
                <c:pt idx="7">
                  <c:v>-1.4713347556971401</c:v>
                </c:pt>
                <c:pt idx="8">
                  <c:v>0.76558996799549472</c:v>
                </c:pt>
                <c:pt idx="9">
                  <c:v>1.250824446137333E-2</c:v>
                </c:pt>
                <c:pt idx="10">
                  <c:v>-1.8576882983515675</c:v>
                </c:pt>
                <c:pt idx="11">
                  <c:v>-1.3746463837722933</c:v>
                </c:pt>
                <c:pt idx="12">
                  <c:v>-3.1571485087396822</c:v>
                </c:pt>
                <c:pt idx="13">
                  <c:v>-7.9659464170241057</c:v>
                </c:pt>
                <c:pt idx="14">
                  <c:v>2.473127289150967</c:v>
                </c:pt>
                <c:pt idx="15">
                  <c:v>-1.2952392760916642</c:v>
                </c:pt>
                <c:pt idx="17">
                  <c:v>0.4856135990428001</c:v>
                </c:pt>
                <c:pt idx="18">
                  <c:v>4.2420930187336614</c:v>
                </c:pt>
                <c:pt idx="19">
                  <c:v>-0.69605210709524634</c:v>
                </c:pt>
                <c:pt idx="20">
                  <c:v>0.51686864742230831</c:v>
                </c:pt>
                <c:pt idx="22">
                  <c:v>1.2656848581371394</c:v>
                </c:pt>
                <c:pt idx="24">
                  <c:v>-3.5225917625843151</c:v>
                </c:pt>
                <c:pt idx="25">
                  <c:v>-2.3571353240735005</c:v>
                </c:pt>
                <c:pt idx="26">
                  <c:v>1.8275403697670001</c:v>
                </c:pt>
                <c:pt idx="27">
                  <c:v>-2.9356597593099942</c:v>
                </c:pt>
                <c:pt idx="29">
                  <c:v>4.5094265216973239</c:v>
                </c:pt>
                <c:pt idx="30">
                  <c:v>16.357624389764737</c:v>
                </c:pt>
                <c:pt idx="31">
                  <c:v>12.513186170685199</c:v>
                </c:pt>
                <c:pt idx="32">
                  <c:v>-5.761569320990767</c:v>
                </c:pt>
                <c:pt idx="33">
                  <c:v>6.9428190332837092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0.1902652511108327</c:v>
                </c:pt>
                <c:pt idx="2">
                  <c:v>0.64273989089609351</c:v>
                </c:pt>
                <c:pt idx="3">
                  <c:v>0.61482200035680723</c:v>
                </c:pt>
                <c:pt idx="4">
                  <c:v>-0.20541431369721641</c:v>
                </c:pt>
                <c:pt idx="5">
                  <c:v>0.45167180345637714</c:v>
                </c:pt>
                <c:pt idx="7">
                  <c:v>-1.8153652892971439</c:v>
                </c:pt>
                <c:pt idx="8">
                  <c:v>0.70790895696333234</c:v>
                </c:pt>
                <c:pt idx="9">
                  <c:v>0.45806764410025735</c:v>
                </c:pt>
                <c:pt idx="10">
                  <c:v>0.68260230370200681</c:v>
                </c:pt>
                <c:pt idx="11">
                  <c:v>0.9745640091332497</c:v>
                </c:pt>
                <c:pt idx="12">
                  <c:v>0.18898298620708687</c:v>
                </c:pt>
                <c:pt idx="13">
                  <c:v>1.1754522234323828</c:v>
                </c:pt>
                <c:pt idx="14">
                  <c:v>-1.8439989577501148E-2</c:v>
                </c:pt>
                <c:pt idx="15">
                  <c:v>0.33508303269660367</c:v>
                </c:pt>
                <c:pt idx="17">
                  <c:v>0.94873860508719599</c:v>
                </c:pt>
                <c:pt idx="18">
                  <c:v>0.20535495618057009</c:v>
                </c:pt>
                <c:pt idx="19">
                  <c:v>-3.1526055855657376E-2</c:v>
                </c:pt>
                <c:pt idx="20">
                  <c:v>0.27834332595311206</c:v>
                </c:pt>
                <c:pt idx="22">
                  <c:v>-0.26734421291025878</c:v>
                </c:pt>
                <c:pt idx="24">
                  <c:v>-0.90255666362821785</c:v>
                </c:pt>
                <c:pt idx="25">
                  <c:v>-0.58412201020501264</c:v>
                </c:pt>
                <c:pt idx="26">
                  <c:v>-0.14461330577412168</c:v>
                </c:pt>
                <c:pt idx="27">
                  <c:v>-0.77856367999591392</c:v>
                </c:pt>
                <c:pt idx="29">
                  <c:v>0.10834068684364428</c:v>
                </c:pt>
                <c:pt idx="30">
                  <c:v>4.6770741458757037E-2</c:v>
                </c:pt>
                <c:pt idx="31">
                  <c:v>-1.5936148180109688</c:v>
                </c:pt>
                <c:pt idx="32">
                  <c:v>0.41863206905279338</c:v>
                </c:pt>
                <c:pt idx="33">
                  <c:v>6.8968468615326906E-2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3.469000000000003</c:v>
                </c:pt>
                <c:pt idx="1">
                  <c:v>6.1270000000000007</c:v>
                </c:pt>
                <c:pt idx="2">
                  <c:v>2.1400000000000015</c:v>
                </c:pt>
                <c:pt idx="3">
                  <c:v>3.1939999999999964</c:v>
                </c:pt>
                <c:pt idx="4">
                  <c:v>4.5760000000000023</c:v>
                </c:pt>
                <c:pt idx="5">
                  <c:v>2.5589999999999962</c:v>
                </c:pt>
                <c:pt idx="6">
                  <c:v>1.514999999999997</c:v>
                </c:pt>
                <c:pt idx="7">
                  <c:v>2.8229999999999986</c:v>
                </c:pt>
                <c:pt idx="8">
                  <c:v>3.818999999999992</c:v>
                </c:pt>
                <c:pt idx="9">
                  <c:v>1.9729999999999996</c:v>
                </c:pt>
                <c:pt idx="10">
                  <c:v>1.9019999999999981</c:v>
                </c:pt>
                <c:pt idx="11">
                  <c:v>1.9169999999999989</c:v>
                </c:pt>
                <c:pt idx="12">
                  <c:v>1.9299999999999986</c:v>
                </c:pt>
                <c:pt idx="13">
                  <c:v>1.9519999999999997</c:v>
                </c:pt>
                <c:pt idx="14">
                  <c:v>1.965999999999998</c:v>
                </c:pt>
                <c:pt idx="15">
                  <c:v>1.9700000000000037</c:v>
                </c:pt>
                <c:pt idx="16">
                  <c:v>1.9750000000000025</c:v>
                </c:pt>
                <c:pt idx="17">
                  <c:v>1.9799999999999984</c:v>
                </c:pt>
                <c:pt idx="18">
                  <c:v>1.9850000000000008</c:v>
                </c:pt>
                <c:pt idx="19">
                  <c:v>1.9890000000000003</c:v>
                </c:pt>
                <c:pt idx="20">
                  <c:v>1.9960000000000029</c:v>
                </c:pt>
                <c:pt idx="21">
                  <c:v>2.0020000000000033</c:v>
                </c:pt>
                <c:pt idx="22">
                  <c:v>2.0080000000000009</c:v>
                </c:pt>
                <c:pt idx="23">
                  <c:v>2.0140000000000033</c:v>
                </c:pt>
                <c:pt idx="24" formatCode="#,##0.00">
                  <c:v>2.0199999999999987</c:v>
                </c:pt>
                <c:pt idx="25">
                  <c:v>2.025000000000003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0.70200000000000029</c:v>
                </c:pt>
                <c:pt idx="1">
                  <c:v>0.61799999999999777</c:v>
                </c:pt>
                <c:pt idx="2">
                  <c:v>0.52199999999999913</c:v>
                </c:pt>
                <c:pt idx="3">
                  <c:v>0.49799999999999867</c:v>
                </c:pt>
                <c:pt idx="4">
                  <c:v>0.25500000000000023</c:v>
                </c:pt>
                <c:pt idx="5">
                  <c:v>0.25900000000000067</c:v>
                </c:pt>
                <c:pt idx="6">
                  <c:v>0.6389999999999989</c:v>
                </c:pt>
                <c:pt idx="7">
                  <c:v>0.28600000000000059</c:v>
                </c:pt>
                <c:pt idx="8">
                  <c:v>0.34900000000000031</c:v>
                </c:pt>
                <c:pt idx="9">
                  <c:v>0.38199999999999923</c:v>
                </c:pt>
                <c:pt idx="10">
                  <c:v>0.46699999999999953</c:v>
                </c:pt>
                <c:pt idx="11">
                  <c:v>0.45500000000000079</c:v>
                </c:pt>
                <c:pt idx="12">
                  <c:v>0.45099999999999996</c:v>
                </c:pt>
                <c:pt idx="13">
                  <c:v>0.43899999999999884</c:v>
                </c:pt>
                <c:pt idx="14">
                  <c:v>0.42600000000000082</c:v>
                </c:pt>
                <c:pt idx="15">
                  <c:v>0.4160000000000007</c:v>
                </c:pt>
                <c:pt idx="16">
                  <c:v>0.41000000000000053</c:v>
                </c:pt>
                <c:pt idx="17">
                  <c:v>0.40300000000000014</c:v>
                </c:pt>
                <c:pt idx="18">
                  <c:v>0.39799999999999996</c:v>
                </c:pt>
                <c:pt idx="19">
                  <c:v>0.39199999999999952</c:v>
                </c:pt>
                <c:pt idx="20">
                  <c:v>0.3879999999999984</c:v>
                </c:pt>
                <c:pt idx="21">
                  <c:v>0.38300000000000006</c:v>
                </c:pt>
                <c:pt idx="22">
                  <c:v>0.37900000000000011</c:v>
                </c:pt>
                <c:pt idx="23">
                  <c:v>0.37399999999999989</c:v>
                </c:pt>
                <c:pt idx="24" formatCode="#,##0.00">
                  <c:v>0.37099999999999944</c:v>
                </c:pt>
                <c:pt idx="25">
                  <c:v>0.36699999999999977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4.3660000000000077</c:v>
                </c:pt>
                <c:pt idx="1">
                  <c:v>3.6390000000000033</c:v>
                </c:pt>
                <c:pt idx="2">
                  <c:v>5.5129999999999919</c:v>
                </c:pt>
                <c:pt idx="3">
                  <c:v>5.6320000000000006</c:v>
                </c:pt>
                <c:pt idx="4">
                  <c:v>3.9609999999999945</c:v>
                </c:pt>
                <c:pt idx="5">
                  <c:v>2.7310000000000025</c:v>
                </c:pt>
                <c:pt idx="6">
                  <c:v>2.6430000000000033</c:v>
                </c:pt>
                <c:pt idx="7">
                  <c:v>4.3110000000000035</c:v>
                </c:pt>
                <c:pt idx="8">
                  <c:v>3.4450000000000012</c:v>
                </c:pt>
                <c:pt idx="9">
                  <c:v>5.5930000000000026</c:v>
                </c:pt>
                <c:pt idx="10">
                  <c:v>5.8249999999999913</c:v>
                </c:pt>
                <c:pt idx="11">
                  <c:v>5.8260000000000076</c:v>
                </c:pt>
                <c:pt idx="12">
                  <c:v>5.7470000000000008</c:v>
                </c:pt>
                <c:pt idx="13">
                  <c:v>5.7309999999999865</c:v>
                </c:pt>
                <c:pt idx="14">
                  <c:v>5.7379999999999987</c:v>
                </c:pt>
                <c:pt idx="15">
                  <c:v>5.740999999999989</c:v>
                </c:pt>
                <c:pt idx="16">
                  <c:v>5.7419999999999938</c:v>
                </c:pt>
                <c:pt idx="17">
                  <c:v>5.747999999999994</c:v>
                </c:pt>
                <c:pt idx="18">
                  <c:v>5.7549999999999857</c:v>
                </c:pt>
                <c:pt idx="19">
                  <c:v>5.7640000000000056</c:v>
                </c:pt>
                <c:pt idx="20">
                  <c:v>5.7779999999999969</c:v>
                </c:pt>
                <c:pt idx="21">
                  <c:v>5.793999999999988</c:v>
                </c:pt>
                <c:pt idx="22">
                  <c:v>5.8099999999999952</c:v>
                </c:pt>
                <c:pt idx="23">
                  <c:v>5.827999999999987</c:v>
                </c:pt>
                <c:pt idx="24" formatCode="#,##0.00">
                  <c:v>5.8470000000000004</c:v>
                </c:pt>
                <c:pt idx="25">
                  <c:v>5.8660000000000023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2.2900000000000023</c:v>
                </c:pt>
                <c:pt idx="1">
                  <c:v>3.0980000000000008</c:v>
                </c:pt>
                <c:pt idx="2">
                  <c:v>2.9230000000000063</c:v>
                </c:pt>
                <c:pt idx="3">
                  <c:v>2.554000000000006</c:v>
                </c:pt>
                <c:pt idx="4">
                  <c:v>2.7170000000000014</c:v>
                </c:pt>
                <c:pt idx="5">
                  <c:v>2.8409999999999953</c:v>
                </c:pt>
                <c:pt idx="6">
                  <c:v>2.6950000000000056</c:v>
                </c:pt>
                <c:pt idx="7">
                  <c:v>3.6899999999999982</c:v>
                </c:pt>
                <c:pt idx="8">
                  <c:v>4.6510000000000042</c:v>
                </c:pt>
                <c:pt idx="9">
                  <c:v>3.1260000000000017</c:v>
                </c:pt>
                <c:pt idx="10">
                  <c:v>3.5420000000000074</c:v>
                </c:pt>
                <c:pt idx="11">
                  <c:v>3.4650000000000012</c:v>
                </c:pt>
                <c:pt idx="12">
                  <c:v>3.4370000000000118</c:v>
                </c:pt>
                <c:pt idx="13">
                  <c:v>3.4460000000000037</c:v>
                </c:pt>
                <c:pt idx="14">
                  <c:v>3.5330000000000044</c:v>
                </c:pt>
                <c:pt idx="15">
                  <c:v>3.5780000000000012</c:v>
                </c:pt>
                <c:pt idx="16">
                  <c:v>3.6079999999999992</c:v>
                </c:pt>
                <c:pt idx="17">
                  <c:v>3.6239999999999997</c:v>
                </c:pt>
                <c:pt idx="18">
                  <c:v>3.6310000000000007</c:v>
                </c:pt>
                <c:pt idx="19">
                  <c:v>3.6320000000000059</c:v>
                </c:pt>
                <c:pt idx="20">
                  <c:v>3.6300000000000017</c:v>
                </c:pt>
                <c:pt idx="21">
                  <c:v>3.6260000000000003</c:v>
                </c:pt>
                <c:pt idx="22">
                  <c:v>3.6210000000000018</c:v>
                </c:pt>
                <c:pt idx="23">
                  <c:v>3.6140000000000012</c:v>
                </c:pt>
                <c:pt idx="24" formatCode="#,##0.00">
                  <c:v>3.6069999999999949</c:v>
                </c:pt>
                <c:pt idx="25">
                  <c:v>3.6000000000000028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5.8859999999999841</c:v>
                </c:pt>
                <c:pt idx="1">
                  <c:v>5.1229999999999833</c:v>
                </c:pt>
                <c:pt idx="2">
                  <c:v>4.8090000000000082</c:v>
                </c:pt>
                <c:pt idx="3">
                  <c:v>4.3009999999999975</c:v>
                </c:pt>
                <c:pt idx="4">
                  <c:v>4.502999999999985</c:v>
                </c:pt>
                <c:pt idx="5">
                  <c:v>4.0409999999999942</c:v>
                </c:pt>
                <c:pt idx="6">
                  <c:v>4.626000000000003</c:v>
                </c:pt>
                <c:pt idx="7">
                  <c:v>4.2979999999999965</c:v>
                </c:pt>
                <c:pt idx="8">
                  <c:v>6.3509999999999902</c:v>
                </c:pt>
                <c:pt idx="9">
                  <c:v>4.6129999999999987</c:v>
                </c:pt>
                <c:pt idx="10">
                  <c:v>4.4239999999999942</c:v>
                </c:pt>
                <c:pt idx="11">
                  <c:v>4.4290000000000074</c:v>
                </c:pt>
                <c:pt idx="12">
                  <c:v>4.4380000000000095</c:v>
                </c:pt>
                <c:pt idx="13">
                  <c:v>4.4720000000000004</c:v>
                </c:pt>
                <c:pt idx="14">
                  <c:v>4.4739999999999931</c:v>
                </c:pt>
                <c:pt idx="15">
                  <c:v>4.4560000000000102</c:v>
                </c:pt>
                <c:pt idx="16">
                  <c:v>4.4490000000000016</c:v>
                </c:pt>
                <c:pt idx="17">
                  <c:v>4.4389999999999938</c:v>
                </c:pt>
                <c:pt idx="18">
                  <c:v>4.426000000000001</c:v>
                </c:pt>
                <c:pt idx="19">
                  <c:v>4.4129999999999869</c:v>
                </c:pt>
                <c:pt idx="20">
                  <c:v>4.3999999999999968</c:v>
                </c:pt>
                <c:pt idx="21">
                  <c:v>4.3869999999999933</c:v>
                </c:pt>
                <c:pt idx="22">
                  <c:v>4.3740000000000059</c:v>
                </c:pt>
                <c:pt idx="23">
                  <c:v>4.3589999999999982</c:v>
                </c:pt>
                <c:pt idx="24" formatCode="#,##0.00">
                  <c:v>4.3450000000000051</c:v>
                </c:pt>
                <c:pt idx="25">
                  <c:v>4.328999999999998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11.901000000000019</c:v>
                </c:pt>
                <c:pt idx="1">
                  <c:v>13.696999999999985</c:v>
                </c:pt>
                <c:pt idx="2">
                  <c:v>13.873000000000003</c:v>
                </c:pt>
                <c:pt idx="3">
                  <c:v>12.453000000000024</c:v>
                </c:pt>
                <c:pt idx="4">
                  <c:v>11.491999999999987</c:v>
                </c:pt>
                <c:pt idx="5">
                  <c:v>11.625000000000009</c:v>
                </c:pt>
                <c:pt idx="6">
                  <c:v>10.776999999999983</c:v>
                </c:pt>
                <c:pt idx="7">
                  <c:v>11.606000000000011</c:v>
                </c:pt>
                <c:pt idx="8">
                  <c:v>13.099999999999978</c:v>
                </c:pt>
                <c:pt idx="9">
                  <c:v>11.173999999999978</c:v>
                </c:pt>
                <c:pt idx="10">
                  <c:v>10.317999999999991</c:v>
                </c:pt>
                <c:pt idx="11">
                  <c:v>10.682000000000018</c:v>
                </c:pt>
                <c:pt idx="12">
                  <c:v>10.586999999999994</c:v>
                </c:pt>
                <c:pt idx="13">
                  <c:v>10.596999999999971</c:v>
                </c:pt>
                <c:pt idx="14">
                  <c:v>10.570000000000013</c:v>
                </c:pt>
                <c:pt idx="15">
                  <c:v>10.549999999999999</c:v>
                </c:pt>
                <c:pt idx="16">
                  <c:v>10.430000000000003</c:v>
                </c:pt>
                <c:pt idx="17">
                  <c:v>10.309000000000026</c:v>
                </c:pt>
                <c:pt idx="18">
                  <c:v>10.18999999999998</c:v>
                </c:pt>
                <c:pt idx="19">
                  <c:v>10.07299999999999</c:v>
                </c:pt>
                <c:pt idx="20">
                  <c:v>9.9729999999999599</c:v>
                </c:pt>
                <c:pt idx="21">
                  <c:v>9.8680000000000074</c:v>
                </c:pt>
                <c:pt idx="22">
                  <c:v>9.7630000000000035</c:v>
                </c:pt>
                <c:pt idx="23">
                  <c:v>9.6580000000000226</c:v>
                </c:pt>
                <c:pt idx="24" formatCode="#,##0.00">
                  <c:v>9.5530000000000133</c:v>
                </c:pt>
                <c:pt idx="25">
                  <c:v>9.4499999999999833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40.960999999999963</c:v>
                </c:pt>
                <c:pt idx="1">
                  <c:v>40.980999999999995</c:v>
                </c:pt>
                <c:pt idx="2">
                  <c:v>40.553999999999974</c:v>
                </c:pt>
                <c:pt idx="3">
                  <c:v>44.250999999999991</c:v>
                </c:pt>
                <c:pt idx="4">
                  <c:v>44.7139999999998</c:v>
                </c:pt>
                <c:pt idx="5">
                  <c:v>48.351999999999869</c:v>
                </c:pt>
                <c:pt idx="6">
                  <c:v>46.666999999999746</c:v>
                </c:pt>
                <c:pt idx="7">
                  <c:v>51.996000000000031</c:v>
                </c:pt>
                <c:pt idx="8">
                  <c:v>48.514999999999858</c:v>
                </c:pt>
                <c:pt idx="9">
                  <c:v>43.597999999999935</c:v>
                </c:pt>
                <c:pt idx="10">
                  <c:v>40.414999999999914</c:v>
                </c:pt>
                <c:pt idx="11">
                  <c:v>40.655999999999906</c:v>
                </c:pt>
                <c:pt idx="12">
                  <c:v>40.118000000000215</c:v>
                </c:pt>
                <c:pt idx="13">
                  <c:v>39.736000000000118</c:v>
                </c:pt>
                <c:pt idx="14">
                  <c:v>39.403000000000063</c:v>
                </c:pt>
                <c:pt idx="15">
                  <c:v>38.93199999999991</c:v>
                </c:pt>
                <c:pt idx="16">
                  <c:v>38.506999999999934</c:v>
                </c:pt>
                <c:pt idx="17">
                  <c:v>38.079000000000093</c:v>
                </c:pt>
                <c:pt idx="18">
                  <c:v>37.670000000000073</c:v>
                </c:pt>
                <c:pt idx="19">
                  <c:v>37.277000000000108</c:v>
                </c:pt>
                <c:pt idx="20">
                  <c:v>36.927000000000056</c:v>
                </c:pt>
                <c:pt idx="21">
                  <c:v>36.567000000000029</c:v>
                </c:pt>
                <c:pt idx="22">
                  <c:v>36.222999999999978</c:v>
                </c:pt>
                <c:pt idx="23">
                  <c:v>35.893000000000129</c:v>
                </c:pt>
                <c:pt idx="24" formatCode="#,##0.00">
                  <c:v>35.576000000000008</c:v>
                </c:pt>
                <c:pt idx="25">
                  <c:v>35.275999999999975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35.017000000000053</c:v>
                </c:pt>
                <c:pt idx="1">
                  <c:v>32.852999999999987</c:v>
                </c:pt>
                <c:pt idx="2">
                  <c:v>31.235999999999944</c:v>
                </c:pt>
                <c:pt idx="3">
                  <c:v>30.245999999999967</c:v>
                </c:pt>
                <c:pt idx="4">
                  <c:v>28.798999999999953</c:v>
                </c:pt>
                <c:pt idx="5">
                  <c:v>28.748999999999974</c:v>
                </c:pt>
                <c:pt idx="6">
                  <c:v>27.629000000000016</c:v>
                </c:pt>
                <c:pt idx="7">
                  <c:v>28.657000000000028</c:v>
                </c:pt>
                <c:pt idx="8">
                  <c:v>32.411000000000037</c:v>
                </c:pt>
                <c:pt idx="9">
                  <c:v>32.118000000000016</c:v>
                </c:pt>
                <c:pt idx="10">
                  <c:v>30.615000000000023</c:v>
                </c:pt>
                <c:pt idx="11">
                  <c:v>29.946000000000019</c:v>
                </c:pt>
                <c:pt idx="12">
                  <c:v>29.845000000000031</c:v>
                </c:pt>
                <c:pt idx="13">
                  <c:v>29.673999999999864</c:v>
                </c:pt>
                <c:pt idx="14">
                  <c:v>29.611000000000011</c:v>
                </c:pt>
                <c:pt idx="15">
                  <c:v>29.636999999999983</c:v>
                </c:pt>
                <c:pt idx="16">
                  <c:v>29.635000000000009</c:v>
                </c:pt>
                <c:pt idx="17">
                  <c:v>29.571999999999957</c:v>
                </c:pt>
                <c:pt idx="18">
                  <c:v>29.538000000000114</c:v>
                </c:pt>
                <c:pt idx="19">
                  <c:v>29.486999999999931</c:v>
                </c:pt>
                <c:pt idx="20">
                  <c:v>29.465000000000032</c:v>
                </c:pt>
                <c:pt idx="21">
                  <c:v>29.447999999999986</c:v>
                </c:pt>
                <c:pt idx="22">
                  <c:v>29.435000000000045</c:v>
                </c:pt>
                <c:pt idx="23">
                  <c:v>29.426000000000016</c:v>
                </c:pt>
                <c:pt idx="24" formatCode="#,##0.00">
                  <c:v>29.417999999999978</c:v>
                </c:pt>
                <c:pt idx="25">
                  <c:v>29.409999999999986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68.515000000000015</c:v>
                </c:pt>
                <c:pt idx="1">
                  <c:v>67.419999999999916</c:v>
                </c:pt>
                <c:pt idx="2">
                  <c:v>64.776000000000195</c:v>
                </c:pt>
                <c:pt idx="3">
                  <c:v>66.855999999999867</c:v>
                </c:pt>
                <c:pt idx="4">
                  <c:v>75.68899999999995</c:v>
                </c:pt>
                <c:pt idx="5">
                  <c:v>74.617999999999881</c:v>
                </c:pt>
                <c:pt idx="6">
                  <c:v>70.554999999999936</c:v>
                </c:pt>
                <c:pt idx="7">
                  <c:v>69.49200000000009</c:v>
                </c:pt>
                <c:pt idx="8">
                  <c:v>66.981000000000122</c:v>
                </c:pt>
                <c:pt idx="9">
                  <c:v>71.895000000000067</c:v>
                </c:pt>
                <c:pt idx="10">
                  <c:v>72.056999999999917</c:v>
                </c:pt>
                <c:pt idx="11">
                  <c:v>71.638999999999854</c:v>
                </c:pt>
                <c:pt idx="12">
                  <c:v>71.380999999999986</c:v>
                </c:pt>
                <c:pt idx="13">
                  <c:v>71.361000000000089</c:v>
                </c:pt>
                <c:pt idx="14">
                  <c:v>71.369999999999791</c:v>
                </c:pt>
                <c:pt idx="15">
                  <c:v>71.422999999999917</c:v>
                </c:pt>
                <c:pt idx="16">
                  <c:v>71.440999999999988</c:v>
                </c:pt>
                <c:pt idx="17">
                  <c:v>71.451999999999799</c:v>
                </c:pt>
                <c:pt idx="18">
                  <c:v>71.461000000000055</c:v>
                </c:pt>
                <c:pt idx="19">
                  <c:v>71.472000000000094</c:v>
                </c:pt>
                <c:pt idx="20">
                  <c:v>71.494000000000128</c:v>
                </c:pt>
                <c:pt idx="21">
                  <c:v>71.522000000000006</c:v>
                </c:pt>
                <c:pt idx="22">
                  <c:v>71.547999999999902</c:v>
                </c:pt>
                <c:pt idx="23">
                  <c:v>71.611000000000047</c:v>
                </c:pt>
                <c:pt idx="24" formatCode="#,##0.00">
                  <c:v>71.667000000000073</c:v>
                </c:pt>
                <c:pt idx="25">
                  <c:v>71.717000000000127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17.201999999999916</c:v>
                </c:pt>
                <c:pt idx="1">
                  <c:v>23.583000000000037</c:v>
                </c:pt>
                <c:pt idx="2">
                  <c:v>19.362999999999928</c:v>
                </c:pt>
                <c:pt idx="3">
                  <c:v>21.732999999999993</c:v>
                </c:pt>
                <c:pt idx="4">
                  <c:v>21.475000000000005</c:v>
                </c:pt>
                <c:pt idx="5">
                  <c:v>22.279999999999951</c:v>
                </c:pt>
                <c:pt idx="6">
                  <c:v>23.06499999999993</c:v>
                </c:pt>
                <c:pt idx="7">
                  <c:v>23.218999999999991</c:v>
                </c:pt>
                <c:pt idx="8">
                  <c:v>29.123000000000072</c:v>
                </c:pt>
                <c:pt idx="9">
                  <c:v>26.582999999999938</c:v>
                </c:pt>
                <c:pt idx="10">
                  <c:v>27.424000000000007</c:v>
                </c:pt>
                <c:pt idx="11">
                  <c:v>28.239000000000019</c:v>
                </c:pt>
                <c:pt idx="12">
                  <c:v>28.166999999999987</c:v>
                </c:pt>
                <c:pt idx="13">
                  <c:v>28.13199999999998</c:v>
                </c:pt>
                <c:pt idx="14">
                  <c:v>28.197999999999983</c:v>
                </c:pt>
                <c:pt idx="15">
                  <c:v>28.243000000000062</c:v>
                </c:pt>
                <c:pt idx="16">
                  <c:v>28.252000000000042</c:v>
                </c:pt>
                <c:pt idx="17">
                  <c:v>28.258000000000102</c:v>
                </c:pt>
                <c:pt idx="18">
                  <c:v>28.263000000000048</c:v>
                </c:pt>
                <c:pt idx="19">
                  <c:v>28.268000000000011</c:v>
                </c:pt>
                <c:pt idx="20">
                  <c:v>28.278000000000027</c:v>
                </c:pt>
                <c:pt idx="21">
                  <c:v>28.282000000000021</c:v>
                </c:pt>
                <c:pt idx="22">
                  <c:v>28.28499999999995</c:v>
                </c:pt>
                <c:pt idx="23">
                  <c:v>28.284999999999986</c:v>
                </c:pt>
                <c:pt idx="24" formatCode="#,##0.00">
                  <c:v>28.283000000000012</c:v>
                </c:pt>
                <c:pt idx="25">
                  <c:v>28.280999999999995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26.904999999999959</c:v>
                </c:pt>
                <c:pt idx="1">
                  <c:v>28.817000000000018</c:v>
                </c:pt>
                <c:pt idx="2">
                  <c:v>27.322000000000049</c:v>
                </c:pt>
                <c:pt idx="3">
                  <c:v>30.475999999999992</c:v>
                </c:pt>
                <c:pt idx="4">
                  <c:v>26.880999999999997</c:v>
                </c:pt>
                <c:pt idx="5">
                  <c:v>33.11899999999995</c:v>
                </c:pt>
                <c:pt idx="6">
                  <c:v>31.863000000000014</c:v>
                </c:pt>
                <c:pt idx="7">
                  <c:v>34.628999999999941</c:v>
                </c:pt>
                <c:pt idx="8">
                  <c:v>29.283000000000044</c:v>
                </c:pt>
                <c:pt idx="9">
                  <c:v>34.905000000000037</c:v>
                </c:pt>
                <c:pt idx="10">
                  <c:v>33.931000000000061</c:v>
                </c:pt>
                <c:pt idx="11">
                  <c:v>32.71100000000002</c:v>
                </c:pt>
                <c:pt idx="12">
                  <c:v>33.010999999999981</c:v>
                </c:pt>
                <c:pt idx="13">
                  <c:v>33.535999999999973</c:v>
                </c:pt>
                <c:pt idx="14">
                  <c:v>34.190000000000005</c:v>
                </c:pt>
                <c:pt idx="15">
                  <c:v>34.780999999999956</c:v>
                </c:pt>
                <c:pt idx="16">
                  <c:v>35.294999999999995</c:v>
                </c:pt>
                <c:pt idx="17">
                  <c:v>35.771000000000015</c:v>
                </c:pt>
                <c:pt idx="18">
                  <c:v>36.225999999999971</c:v>
                </c:pt>
                <c:pt idx="19">
                  <c:v>36.666999999999973</c:v>
                </c:pt>
                <c:pt idx="20">
                  <c:v>37.102000000000004</c:v>
                </c:pt>
                <c:pt idx="21">
                  <c:v>37.525000000000055</c:v>
                </c:pt>
                <c:pt idx="22">
                  <c:v>37.936000000000043</c:v>
                </c:pt>
                <c:pt idx="23">
                  <c:v>38.337000000000032</c:v>
                </c:pt>
                <c:pt idx="24" formatCode="#,##0.00">
                  <c:v>38.722000000000051</c:v>
                </c:pt>
                <c:pt idx="25">
                  <c:v>39.093999999999973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1.4169999999999994</c:v>
                </c:pt>
                <c:pt idx="1">
                  <c:v>1.4059999999999997</c:v>
                </c:pt>
                <c:pt idx="2">
                  <c:v>1.048999999999999</c:v>
                </c:pt>
                <c:pt idx="3">
                  <c:v>2.5299999999999976</c:v>
                </c:pt>
                <c:pt idx="4">
                  <c:v>1.6110000000000013</c:v>
                </c:pt>
                <c:pt idx="5">
                  <c:v>2.5630000000000068</c:v>
                </c:pt>
                <c:pt idx="6">
                  <c:v>1.5859999999999996</c:v>
                </c:pt>
                <c:pt idx="7">
                  <c:v>2.2600000000000029</c:v>
                </c:pt>
                <c:pt idx="8">
                  <c:v>0.95300000000000118</c:v>
                </c:pt>
                <c:pt idx="9">
                  <c:v>2.9880000000000035</c:v>
                </c:pt>
                <c:pt idx="10">
                  <c:v>2.8960000000000048</c:v>
                </c:pt>
                <c:pt idx="11">
                  <c:v>2.858000000000005</c:v>
                </c:pt>
                <c:pt idx="12">
                  <c:v>2.8470000000000009</c:v>
                </c:pt>
                <c:pt idx="13">
                  <c:v>2.8339999999999983</c:v>
                </c:pt>
                <c:pt idx="14">
                  <c:v>2.8270000000000048</c:v>
                </c:pt>
                <c:pt idx="15">
                  <c:v>2.8369999999999993</c:v>
                </c:pt>
                <c:pt idx="16">
                  <c:v>2.8429999999999991</c:v>
                </c:pt>
                <c:pt idx="17">
                  <c:v>2.8479999999999972</c:v>
                </c:pt>
                <c:pt idx="18">
                  <c:v>2.8539999999999957</c:v>
                </c:pt>
                <c:pt idx="19">
                  <c:v>2.8589999999999951</c:v>
                </c:pt>
                <c:pt idx="20">
                  <c:v>2.8639999999999999</c:v>
                </c:pt>
                <c:pt idx="21">
                  <c:v>2.8690000000000029</c:v>
                </c:pt>
                <c:pt idx="22">
                  <c:v>2.8739999999999988</c:v>
                </c:pt>
                <c:pt idx="23">
                  <c:v>2.8790000000000022</c:v>
                </c:pt>
                <c:pt idx="24" formatCode="#,##0.00">
                  <c:v>2.8830000000000049</c:v>
                </c:pt>
                <c:pt idx="25">
                  <c:v>2.8879999999999977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7.1530000000000076</c:v>
                </c:pt>
                <c:pt idx="1">
                  <c:v>9.1459999999999937</c:v>
                </c:pt>
                <c:pt idx="2">
                  <c:v>8.434999999999981</c:v>
                </c:pt>
                <c:pt idx="3">
                  <c:v>7.7899999999999983</c:v>
                </c:pt>
                <c:pt idx="4">
                  <c:v>7.6469999999999869</c:v>
                </c:pt>
                <c:pt idx="5">
                  <c:v>8.537000000000015</c:v>
                </c:pt>
                <c:pt idx="6">
                  <c:v>7.2070000000000185</c:v>
                </c:pt>
                <c:pt idx="7">
                  <c:v>8.9850000000000012</c:v>
                </c:pt>
                <c:pt idx="8">
                  <c:v>8.5630000000000006</c:v>
                </c:pt>
                <c:pt idx="9">
                  <c:v>6.4880000000000049</c:v>
                </c:pt>
                <c:pt idx="10">
                  <c:v>5.6369999999999907</c:v>
                </c:pt>
                <c:pt idx="11">
                  <c:v>5.7910000000000021</c:v>
                </c:pt>
                <c:pt idx="12">
                  <c:v>5.8489999999999984</c:v>
                </c:pt>
                <c:pt idx="13">
                  <c:v>5.9610000000000145</c:v>
                </c:pt>
                <c:pt idx="14">
                  <c:v>6.0500000000000096</c:v>
                </c:pt>
                <c:pt idx="15">
                  <c:v>6.1230000000000224</c:v>
                </c:pt>
                <c:pt idx="16">
                  <c:v>6.1919999999999913</c:v>
                </c:pt>
                <c:pt idx="17">
                  <c:v>6.2540000000000182</c:v>
                </c:pt>
                <c:pt idx="18">
                  <c:v>6.3130000000000148</c:v>
                </c:pt>
                <c:pt idx="19">
                  <c:v>6.371000000000028</c:v>
                </c:pt>
                <c:pt idx="20">
                  <c:v>6.4329999999999927</c:v>
                </c:pt>
                <c:pt idx="21">
                  <c:v>6.4929999999999799</c:v>
                </c:pt>
                <c:pt idx="22">
                  <c:v>6.551999999999973</c:v>
                </c:pt>
                <c:pt idx="23">
                  <c:v>6.6100000000000021</c:v>
                </c:pt>
                <c:pt idx="24" formatCode="#,##0.00">
                  <c:v>6.6640000000000006</c:v>
                </c:pt>
                <c:pt idx="25">
                  <c:v>6.7169999999999943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10.026000000000005</c:v>
                </c:pt>
                <c:pt idx="1">
                  <c:v>10.042000000000005</c:v>
                </c:pt>
                <c:pt idx="2">
                  <c:v>8.7819999999999947</c:v>
                </c:pt>
                <c:pt idx="3">
                  <c:v>8.9300000000000015</c:v>
                </c:pt>
                <c:pt idx="4">
                  <c:v>9.192999999999989</c:v>
                </c:pt>
                <c:pt idx="5">
                  <c:v>9.3589999999999769</c:v>
                </c:pt>
                <c:pt idx="6">
                  <c:v>9.1660000000000039</c:v>
                </c:pt>
                <c:pt idx="7">
                  <c:v>8.8440000000000243</c:v>
                </c:pt>
                <c:pt idx="8">
                  <c:v>9.525000000000011</c:v>
                </c:pt>
                <c:pt idx="9">
                  <c:v>8.4649999999999928</c:v>
                </c:pt>
                <c:pt idx="10">
                  <c:v>7.9720000000000066</c:v>
                </c:pt>
                <c:pt idx="11">
                  <c:v>8.2539999999999996</c:v>
                </c:pt>
                <c:pt idx="12">
                  <c:v>8.2549999999999635</c:v>
                </c:pt>
                <c:pt idx="13">
                  <c:v>8.2520000000000095</c:v>
                </c:pt>
                <c:pt idx="14">
                  <c:v>8.2299999999999898</c:v>
                </c:pt>
                <c:pt idx="15">
                  <c:v>8.2219999999999889</c:v>
                </c:pt>
                <c:pt idx="16">
                  <c:v>8.2239999999999842</c:v>
                </c:pt>
                <c:pt idx="17">
                  <c:v>8.2250000000000032</c:v>
                </c:pt>
                <c:pt idx="18">
                  <c:v>8.2249999999999925</c:v>
                </c:pt>
                <c:pt idx="19">
                  <c:v>8.2250000000000014</c:v>
                </c:pt>
                <c:pt idx="20">
                  <c:v>8.2260000000000062</c:v>
                </c:pt>
                <c:pt idx="21">
                  <c:v>8.2210000000000054</c:v>
                </c:pt>
                <c:pt idx="22">
                  <c:v>8.2160000000000046</c:v>
                </c:pt>
                <c:pt idx="23">
                  <c:v>8.2110000000000039</c:v>
                </c:pt>
                <c:pt idx="24" formatCode="#,##0.00">
                  <c:v>8.2059999999999977</c:v>
                </c:pt>
                <c:pt idx="25">
                  <c:v>8.2010000000000023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9.1929999999999854</c:v>
                </c:pt>
                <c:pt idx="1">
                  <c:v>6.68799999999999</c:v>
                </c:pt>
                <c:pt idx="2">
                  <c:v>6.327</c:v>
                </c:pt>
                <c:pt idx="3">
                  <c:v>7.8990000000000089</c:v>
                </c:pt>
                <c:pt idx="4">
                  <c:v>8.2780000000000058</c:v>
                </c:pt>
                <c:pt idx="5">
                  <c:v>7.2680000000000007</c:v>
                </c:pt>
                <c:pt idx="6">
                  <c:v>6.5809999999999969</c:v>
                </c:pt>
                <c:pt idx="7">
                  <c:v>5.1460000000000008</c:v>
                </c:pt>
                <c:pt idx="8">
                  <c:v>6.6580000000000048</c:v>
                </c:pt>
                <c:pt idx="9">
                  <c:v>7.5290000000000097</c:v>
                </c:pt>
                <c:pt idx="10">
                  <c:v>6.7819999999999885</c:v>
                </c:pt>
                <c:pt idx="11">
                  <c:v>6.707000000000007</c:v>
                </c:pt>
                <c:pt idx="12">
                  <c:v>6.6339999999999977</c:v>
                </c:pt>
                <c:pt idx="13">
                  <c:v>6.637999999999999</c:v>
                </c:pt>
                <c:pt idx="14">
                  <c:v>6.6949999999999878</c:v>
                </c:pt>
                <c:pt idx="15">
                  <c:v>6.7620000000000191</c:v>
                </c:pt>
                <c:pt idx="16">
                  <c:v>6.8489999999999966</c:v>
                </c:pt>
                <c:pt idx="17">
                  <c:v>6.9480000000000004</c:v>
                </c:pt>
                <c:pt idx="18">
                  <c:v>7.0530000000000124</c:v>
                </c:pt>
                <c:pt idx="19">
                  <c:v>7.160999999999996</c:v>
                </c:pt>
                <c:pt idx="20">
                  <c:v>7.2719999999999949</c:v>
                </c:pt>
                <c:pt idx="21">
                  <c:v>7.3849999999999936</c:v>
                </c:pt>
                <c:pt idx="22">
                  <c:v>7.498000000000002</c:v>
                </c:pt>
                <c:pt idx="23">
                  <c:v>7.6130000000000067</c:v>
                </c:pt>
                <c:pt idx="24" formatCode="#,##0.00">
                  <c:v>7.7290000000000081</c:v>
                </c:pt>
                <c:pt idx="25">
                  <c:v>7.8439999999999861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19.226000000000024</c:v>
                </c:pt>
                <c:pt idx="1">
                  <c:v>21.485000000000028</c:v>
                </c:pt>
                <c:pt idx="2">
                  <c:v>18.284000000000084</c:v>
                </c:pt>
                <c:pt idx="3">
                  <c:v>18.245000000000047</c:v>
                </c:pt>
                <c:pt idx="4">
                  <c:v>21.285999999999987</c:v>
                </c:pt>
                <c:pt idx="5">
                  <c:v>25.363999999999997</c:v>
                </c:pt>
                <c:pt idx="6">
                  <c:v>24.499000000000031</c:v>
                </c:pt>
                <c:pt idx="7">
                  <c:v>17.012999999999966</c:v>
                </c:pt>
                <c:pt idx="8">
                  <c:v>21.92299999999997</c:v>
                </c:pt>
                <c:pt idx="9">
                  <c:v>22.099000000000004</c:v>
                </c:pt>
                <c:pt idx="10">
                  <c:v>23.094000000000012</c:v>
                </c:pt>
                <c:pt idx="11">
                  <c:v>23.430000000000032</c:v>
                </c:pt>
                <c:pt idx="12">
                  <c:v>23.495000000000072</c:v>
                </c:pt>
                <c:pt idx="13">
                  <c:v>23.622000000000046</c:v>
                </c:pt>
                <c:pt idx="14">
                  <c:v>23.777000000000008</c:v>
                </c:pt>
                <c:pt idx="15">
                  <c:v>23.910999999999991</c:v>
                </c:pt>
                <c:pt idx="16">
                  <c:v>24.032999999999952</c:v>
                </c:pt>
                <c:pt idx="17">
                  <c:v>24.166999999999984</c:v>
                </c:pt>
                <c:pt idx="18">
                  <c:v>24.313999999999993</c:v>
                </c:pt>
                <c:pt idx="19">
                  <c:v>24.473999999999979</c:v>
                </c:pt>
                <c:pt idx="20">
                  <c:v>24.650999999999943</c:v>
                </c:pt>
                <c:pt idx="21">
                  <c:v>24.831000000000007</c:v>
                </c:pt>
                <c:pt idx="22">
                  <c:v>25.015000000000001</c:v>
                </c:pt>
                <c:pt idx="23">
                  <c:v>25.200000000000014</c:v>
                </c:pt>
                <c:pt idx="24" formatCode="#,##0.00">
                  <c:v>25.386999999999983</c:v>
                </c:pt>
                <c:pt idx="25">
                  <c:v>25.574999999999996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32.386000000000102</c:v>
                </c:pt>
                <c:pt idx="1">
                  <c:v>26.951000000000075</c:v>
                </c:pt>
                <c:pt idx="2">
                  <c:v>33.883000000000116</c:v>
                </c:pt>
                <c:pt idx="3">
                  <c:v>32.910999999999937</c:v>
                </c:pt>
                <c:pt idx="4">
                  <c:v>33.418999999999947</c:v>
                </c:pt>
                <c:pt idx="5">
                  <c:v>35.167999999999999</c:v>
                </c:pt>
                <c:pt idx="6">
                  <c:v>37.344999999999999</c:v>
                </c:pt>
                <c:pt idx="7">
                  <c:v>38.414999999999964</c:v>
                </c:pt>
                <c:pt idx="8">
                  <c:v>40.082999999999998</c:v>
                </c:pt>
                <c:pt idx="9">
                  <c:v>36.009999999999856</c:v>
                </c:pt>
                <c:pt idx="10">
                  <c:v>35.190000000000062</c:v>
                </c:pt>
                <c:pt idx="11">
                  <c:v>35.433000000000114</c:v>
                </c:pt>
                <c:pt idx="12">
                  <c:v>35.65499999999993</c:v>
                </c:pt>
                <c:pt idx="13">
                  <c:v>35.707999999999956</c:v>
                </c:pt>
                <c:pt idx="14">
                  <c:v>35.888999999999989</c:v>
                </c:pt>
                <c:pt idx="15">
                  <c:v>36.036999999999985</c:v>
                </c:pt>
                <c:pt idx="16">
                  <c:v>36.21</c:v>
                </c:pt>
                <c:pt idx="17">
                  <c:v>36.377999999999901</c:v>
                </c:pt>
                <c:pt idx="18">
                  <c:v>36.542999999999978</c:v>
                </c:pt>
                <c:pt idx="19">
                  <c:v>36.706999999999958</c:v>
                </c:pt>
                <c:pt idx="20">
                  <c:v>36.877000000000066</c:v>
                </c:pt>
                <c:pt idx="21">
                  <c:v>37.03900000000003</c:v>
                </c:pt>
                <c:pt idx="22">
                  <c:v>37.201000000000043</c:v>
                </c:pt>
                <c:pt idx="23">
                  <c:v>37.363000000000078</c:v>
                </c:pt>
                <c:pt idx="24" formatCode="#,##0.00">
                  <c:v>37.524999999999999</c:v>
                </c:pt>
                <c:pt idx="25">
                  <c:v>37.686999999999948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9.8969999999999949</c:v>
                </c:pt>
                <c:pt idx="1">
                  <c:v>10.068000000000039</c:v>
                </c:pt>
                <c:pt idx="2">
                  <c:v>13.116000000000017</c:v>
                </c:pt>
                <c:pt idx="3">
                  <c:v>12.807999999999986</c:v>
                </c:pt>
                <c:pt idx="4">
                  <c:v>11.186999999999987</c:v>
                </c:pt>
                <c:pt idx="5">
                  <c:v>12.142999999999999</c:v>
                </c:pt>
                <c:pt idx="6">
                  <c:v>11.165999999999993</c:v>
                </c:pt>
                <c:pt idx="7">
                  <c:v>11.347999999999999</c:v>
                </c:pt>
                <c:pt idx="8">
                  <c:v>10.802</c:v>
                </c:pt>
                <c:pt idx="9">
                  <c:v>13.485999999999997</c:v>
                </c:pt>
                <c:pt idx="10">
                  <c:v>12.614999999999977</c:v>
                </c:pt>
                <c:pt idx="11">
                  <c:v>12.756000000000004</c:v>
                </c:pt>
                <c:pt idx="12">
                  <c:v>12.587000000000005</c:v>
                </c:pt>
                <c:pt idx="13">
                  <c:v>12.645000000000001</c:v>
                </c:pt>
                <c:pt idx="14">
                  <c:v>12.812999999999967</c:v>
                </c:pt>
                <c:pt idx="15">
                  <c:v>12.903000000000011</c:v>
                </c:pt>
                <c:pt idx="16">
                  <c:v>13.024000000000004</c:v>
                </c:pt>
                <c:pt idx="17">
                  <c:v>13.138000000000005</c:v>
                </c:pt>
                <c:pt idx="18">
                  <c:v>13.241000000000019</c:v>
                </c:pt>
                <c:pt idx="19">
                  <c:v>13.339000000000004</c:v>
                </c:pt>
                <c:pt idx="20">
                  <c:v>13.445000000000009</c:v>
                </c:pt>
                <c:pt idx="21">
                  <c:v>13.558000000000019</c:v>
                </c:pt>
                <c:pt idx="22">
                  <c:v>13.673999999999985</c:v>
                </c:pt>
                <c:pt idx="23">
                  <c:v>13.791999999999966</c:v>
                </c:pt>
                <c:pt idx="24" formatCode="#,##0.00">
                  <c:v>13.908000000000024</c:v>
                </c:pt>
                <c:pt idx="25">
                  <c:v>14.023000000000003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10.668000000000008</c:v>
                </c:pt>
                <c:pt idx="1">
                  <c:v>12.33500000000002</c:v>
                </c:pt>
                <c:pt idx="2">
                  <c:v>9.4600000000000044</c:v>
                </c:pt>
                <c:pt idx="3">
                  <c:v>10.58599999999999</c:v>
                </c:pt>
                <c:pt idx="4">
                  <c:v>13.056999999999968</c:v>
                </c:pt>
                <c:pt idx="5">
                  <c:v>14.405000000000024</c:v>
                </c:pt>
                <c:pt idx="6">
                  <c:v>9.4270000000000049</c:v>
                </c:pt>
                <c:pt idx="7">
                  <c:v>11.649000000000004</c:v>
                </c:pt>
                <c:pt idx="8">
                  <c:v>15.211000000000027</c:v>
                </c:pt>
                <c:pt idx="9">
                  <c:v>12.608000000000022</c:v>
                </c:pt>
                <c:pt idx="10">
                  <c:v>13.376000000000015</c:v>
                </c:pt>
                <c:pt idx="11">
                  <c:v>12.012999999999995</c:v>
                </c:pt>
                <c:pt idx="12">
                  <c:v>11.263000000000011</c:v>
                </c:pt>
                <c:pt idx="13">
                  <c:v>11.135000000000012</c:v>
                </c:pt>
                <c:pt idx="14">
                  <c:v>11.041999999999991</c:v>
                </c:pt>
                <c:pt idx="15">
                  <c:v>10.957000000000017</c:v>
                </c:pt>
                <c:pt idx="16">
                  <c:v>10.870000000000019</c:v>
                </c:pt>
                <c:pt idx="17">
                  <c:v>10.783999999999972</c:v>
                </c:pt>
                <c:pt idx="18">
                  <c:v>10.70000000000001</c:v>
                </c:pt>
                <c:pt idx="19">
                  <c:v>10.618999999999989</c:v>
                </c:pt>
                <c:pt idx="20">
                  <c:v>10.541000000000007</c:v>
                </c:pt>
                <c:pt idx="21">
                  <c:v>10.463999999999997</c:v>
                </c:pt>
                <c:pt idx="22">
                  <c:v>10.386999999999995</c:v>
                </c:pt>
                <c:pt idx="23">
                  <c:v>10.311999999999996</c:v>
                </c:pt>
                <c:pt idx="24" formatCode="#,##0.00">
                  <c:v>10.235999999999997</c:v>
                </c:pt>
                <c:pt idx="25">
                  <c:v>10.162000000000006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44.36500000000008</c:v>
                </c:pt>
                <c:pt idx="1">
                  <c:v>38.439000000000121</c:v>
                </c:pt>
                <c:pt idx="2">
                  <c:v>33.214999999999982</c:v>
                </c:pt>
                <c:pt idx="3">
                  <c:v>35.925999999999895</c:v>
                </c:pt>
                <c:pt idx="4">
                  <c:v>32.759000000000036</c:v>
                </c:pt>
                <c:pt idx="5">
                  <c:v>30.572000000000074</c:v>
                </c:pt>
                <c:pt idx="6">
                  <c:v>30.080000000000052</c:v>
                </c:pt>
                <c:pt idx="7">
                  <c:v>30.942000000000039</c:v>
                </c:pt>
                <c:pt idx="8">
                  <c:v>29.14599999999999</c:v>
                </c:pt>
                <c:pt idx="9">
                  <c:v>30.999999999999993</c:v>
                </c:pt>
                <c:pt idx="10">
                  <c:v>31.607000000000031</c:v>
                </c:pt>
                <c:pt idx="11">
                  <c:v>31.210999999999977</c:v>
                </c:pt>
                <c:pt idx="12">
                  <c:v>30.885999999999925</c:v>
                </c:pt>
                <c:pt idx="13">
                  <c:v>30.713000000000044</c:v>
                </c:pt>
                <c:pt idx="14">
                  <c:v>30.46899999999993</c:v>
                </c:pt>
                <c:pt idx="15">
                  <c:v>30.495000000000008</c:v>
                </c:pt>
                <c:pt idx="16">
                  <c:v>30.517000000000021</c:v>
                </c:pt>
                <c:pt idx="17">
                  <c:v>30.538000000000032</c:v>
                </c:pt>
                <c:pt idx="18">
                  <c:v>30.559000000000029</c:v>
                </c:pt>
                <c:pt idx="19">
                  <c:v>30.579999999999941</c:v>
                </c:pt>
                <c:pt idx="20">
                  <c:v>30.598999999999986</c:v>
                </c:pt>
                <c:pt idx="21">
                  <c:v>30.614000000000001</c:v>
                </c:pt>
                <c:pt idx="22">
                  <c:v>30.625999999999973</c:v>
                </c:pt>
                <c:pt idx="23">
                  <c:v>30.636999999999951</c:v>
                </c:pt>
                <c:pt idx="24" formatCode="#,##0.00">
                  <c:v>30.643999999999998</c:v>
                </c:pt>
                <c:pt idx="25">
                  <c:v>30.647000000000016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41.121000000000087</c:v>
                </c:pt>
                <c:pt idx="1">
                  <c:v>42.486000000000054</c:v>
                </c:pt>
                <c:pt idx="2">
                  <c:v>46.101999999999997</c:v>
                </c:pt>
                <c:pt idx="3">
                  <c:v>39.436000000000085</c:v>
                </c:pt>
                <c:pt idx="4">
                  <c:v>41.717999999999925</c:v>
                </c:pt>
                <c:pt idx="5">
                  <c:v>44.228000000000037</c:v>
                </c:pt>
                <c:pt idx="6">
                  <c:v>42.595999999999954</c:v>
                </c:pt>
                <c:pt idx="7">
                  <c:v>41.814999999999955</c:v>
                </c:pt>
                <c:pt idx="8">
                  <c:v>41.493999999999943</c:v>
                </c:pt>
                <c:pt idx="9">
                  <c:v>44.338000000000008</c:v>
                </c:pt>
                <c:pt idx="10">
                  <c:v>43.000999999999983</c:v>
                </c:pt>
                <c:pt idx="11">
                  <c:v>43.93399999999987</c:v>
                </c:pt>
                <c:pt idx="12">
                  <c:v>44.858000000000047</c:v>
                </c:pt>
                <c:pt idx="13">
                  <c:v>45.177999999999976</c:v>
                </c:pt>
                <c:pt idx="14">
                  <c:v>45.455999999999868</c:v>
                </c:pt>
                <c:pt idx="15">
                  <c:v>45.634999999999962</c:v>
                </c:pt>
                <c:pt idx="16">
                  <c:v>45.722999999999992</c:v>
                </c:pt>
                <c:pt idx="17">
                  <c:v>45.826000000000057</c:v>
                </c:pt>
                <c:pt idx="18">
                  <c:v>45.94099999999991</c:v>
                </c:pt>
                <c:pt idx="19">
                  <c:v>46.073</c:v>
                </c:pt>
                <c:pt idx="20">
                  <c:v>46.24999999999995</c:v>
                </c:pt>
                <c:pt idx="21">
                  <c:v>46.422999999999973</c:v>
                </c:pt>
                <c:pt idx="22">
                  <c:v>46.600000000000009</c:v>
                </c:pt>
                <c:pt idx="23">
                  <c:v>46.780000000000058</c:v>
                </c:pt>
                <c:pt idx="24" formatCode="#,##0.00">
                  <c:v>46.961000000000055</c:v>
                </c:pt>
                <c:pt idx="25">
                  <c:v>47.142000000000053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63.61000000000007</c:v>
                </c:pt>
                <c:pt idx="1">
                  <c:v>60.638999999999847</c:v>
                </c:pt>
                <c:pt idx="2">
                  <c:v>62.111000000000082</c:v>
                </c:pt>
                <c:pt idx="3">
                  <c:v>62.96099999999997</c:v>
                </c:pt>
                <c:pt idx="4">
                  <c:v>70.45099999999988</c:v>
                </c:pt>
                <c:pt idx="5">
                  <c:v>68.929999999999978</c:v>
                </c:pt>
                <c:pt idx="6">
                  <c:v>62.967999999999989</c:v>
                </c:pt>
                <c:pt idx="7">
                  <c:v>65.183999999999941</c:v>
                </c:pt>
                <c:pt idx="8">
                  <c:v>63.425999999999881</c:v>
                </c:pt>
                <c:pt idx="9">
                  <c:v>62.603999999999978</c:v>
                </c:pt>
                <c:pt idx="10">
                  <c:v>65.835999999999956</c:v>
                </c:pt>
                <c:pt idx="11">
                  <c:v>66.591999999999899</c:v>
                </c:pt>
                <c:pt idx="12">
                  <c:v>67.301999999999964</c:v>
                </c:pt>
                <c:pt idx="13">
                  <c:v>67.933999999999926</c:v>
                </c:pt>
                <c:pt idx="14">
                  <c:v>68.610999999999834</c:v>
                </c:pt>
                <c:pt idx="15">
                  <c:v>69.141999999999953</c:v>
                </c:pt>
                <c:pt idx="16">
                  <c:v>69.542000000000002</c:v>
                </c:pt>
                <c:pt idx="17">
                  <c:v>69.898999999999972</c:v>
                </c:pt>
                <c:pt idx="18">
                  <c:v>70.239999999999995</c:v>
                </c:pt>
                <c:pt idx="19">
                  <c:v>70.57500000000006</c:v>
                </c:pt>
                <c:pt idx="20">
                  <c:v>70.903000000000063</c:v>
                </c:pt>
                <c:pt idx="21">
                  <c:v>71.221000000000004</c:v>
                </c:pt>
                <c:pt idx="22">
                  <c:v>71.533000000000015</c:v>
                </c:pt>
                <c:pt idx="23">
                  <c:v>71.847000000000065</c:v>
                </c:pt>
                <c:pt idx="24" formatCode="#,##0.00">
                  <c:v>72.161000000000072</c:v>
                </c:pt>
                <c:pt idx="25">
                  <c:v>72.47699999999999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10.827000000000012</c:v>
                </c:pt>
                <c:pt idx="1">
                  <c:v>13.482000000000003</c:v>
                </c:pt>
                <c:pt idx="2">
                  <c:v>11.097999999999999</c:v>
                </c:pt>
                <c:pt idx="3">
                  <c:v>11.878</c:v>
                </c:pt>
                <c:pt idx="4">
                  <c:v>11.508999999999997</c:v>
                </c:pt>
                <c:pt idx="5">
                  <c:v>8.3899999999999952</c:v>
                </c:pt>
                <c:pt idx="6">
                  <c:v>7.4920000000000044</c:v>
                </c:pt>
                <c:pt idx="7">
                  <c:v>11.110000000000001</c:v>
                </c:pt>
                <c:pt idx="8">
                  <c:v>12.263999999999998</c:v>
                </c:pt>
                <c:pt idx="9">
                  <c:v>11.074000000000003</c:v>
                </c:pt>
                <c:pt idx="10">
                  <c:v>11.735999999999995</c:v>
                </c:pt>
                <c:pt idx="11">
                  <c:v>11.663000000000009</c:v>
                </c:pt>
                <c:pt idx="12">
                  <c:v>11.565000000000012</c:v>
                </c:pt>
                <c:pt idx="13">
                  <c:v>11.567999999999989</c:v>
                </c:pt>
                <c:pt idx="14">
                  <c:v>11.663000000000002</c:v>
                </c:pt>
                <c:pt idx="15">
                  <c:v>11.704999999999995</c:v>
                </c:pt>
                <c:pt idx="16">
                  <c:v>11.734999999999996</c:v>
                </c:pt>
                <c:pt idx="17">
                  <c:v>11.754999999999992</c:v>
                </c:pt>
                <c:pt idx="18">
                  <c:v>11.768999999999988</c:v>
                </c:pt>
                <c:pt idx="19">
                  <c:v>11.777000000000012</c:v>
                </c:pt>
                <c:pt idx="20">
                  <c:v>11.792000000000002</c:v>
                </c:pt>
                <c:pt idx="21">
                  <c:v>11.804999999999993</c:v>
                </c:pt>
                <c:pt idx="22">
                  <c:v>11.817999999999998</c:v>
                </c:pt>
                <c:pt idx="23">
                  <c:v>11.829999999999991</c:v>
                </c:pt>
                <c:pt idx="24">
                  <c:v>11.844999999999995</c:v>
                </c:pt>
                <c:pt idx="25">
                  <c:v>11.858000000000009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58.747999999999962</c:v>
                </c:pt>
                <c:pt idx="1">
                  <c:v>59.800999999999959</c:v>
                </c:pt>
                <c:pt idx="2">
                  <c:v>59.235999999999983</c:v>
                </c:pt>
                <c:pt idx="3">
                  <c:v>61.00500000000001</c:v>
                </c:pt>
                <c:pt idx="4">
                  <c:v>60.708999999999776</c:v>
                </c:pt>
                <c:pt idx="5">
                  <c:v>64.017999999999873</c:v>
                </c:pt>
                <c:pt idx="6">
                  <c:v>62.06999999999973</c:v>
                </c:pt>
                <c:pt idx="7">
                  <c:v>67.900000000000034</c:v>
                </c:pt>
                <c:pt idx="8">
                  <c:v>67.965999999999823</c:v>
                </c:pt>
                <c:pt idx="9">
                  <c:v>59.384999999999913</c:v>
                </c:pt>
                <c:pt idx="10">
                  <c:v>55.156999999999897</c:v>
                </c:pt>
                <c:pt idx="11">
                  <c:v>55.766999999999932</c:v>
                </c:pt>
                <c:pt idx="12">
                  <c:v>55.143000000000221</c:v>
                </c:pt>
                <c:pt idx="13">
                  <c:v>54.805000000000092</c:v>
                </c:pt>
                <c:pt idx="14">
                  <c:v>54.447000000000067</c:v>
                </c:pt>
                <c:pt idx="15">
                  <c:v>53.937999999999917</c:v>
                </c:pt>
                <c:pt idx="16">
                  <c:v>53.385999999999939</c:v>
                </c:pt>
                <c:pt idx="17">
                  <c:v>52.827000000000112</c:v>
                </c:pt>
                <c:pt idx="18">
                  <c:v>52.286000000000058</c:v>
                </c:pt>
                <c:pt idx="19">
                  <c:v>51.763000000000083</c:v>
                </c:pt>
                <c:pt idx="20">
                  <c:v>51.300000000000011</c:v>
                </c:pt>
                <c:pt idx="21">
                  <c:v>50.822000000000031</c:v>
                </c:pt>
                <c:pt idx="22">
                  <c:v>50.359999999999985</c:v>
                </c:pt>
                <c:pt idx="23">
                  <c:v>49.910000000000153</c:v>
                </c:pt>
                <c:pt idx="24">
                  <c:v>49.474000000000025</c:v>
                </c:pt>
                <c:pt idx="25">
                  <c:v>49.054999999999957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35.017000000000053</c:v>
                </c:pt>
                <c:pt idx="1">
                  <c:v>32.852999999999987</c:v>
                </c:pt>
                <c:pt idx="2">
                  <c:v>31.235999999999944</c:v>
                </c:pt>
                <c:pt idx="3">
                  <c:v>30.245999999999967</c:v>
                </c:pt>
                <c:pt idx="4">
                  <c:v>28.798999999999953</c:v>
                </c:pt>
                <c:pt idx="5">
                  <c:v>28.748999999999974</c:v>
                </c:pt>
                <c:pt idx="6">
                  <c:v>27.629000000000016</c:v>
                </c:pt>
                <c:pt idx="7">
                  <c:v>28.657000000000028</c:v>
                </c:pt>
                <c:pt idx="8">
                  <c:v>32.411000000000037</c:v>
                </c:pt>
                <c:pt idx="9">
                  <c:v>32.118000000000016</c:v>
                </c:pt>
                <c:pt idx="10">
                  <c:v>30.615000000000023</c:v>
                </c:pt>
                <c:pt idx="11">
                  <c:v>29.946000000000019</c:v>
                </c:pt>
                <c:pt idx="12">
                  <c:v>29.845000000000031</c:v>
                </c:pt>
                <c:pt idx="13">
                  <c:v>29.673999999999864</c:v>
                </c:pt>
                <c:pt idx="14">
                  <c:v>29.611000000000011</c:v>
                </c:pt>
                <c:pt idx="15">
                  <c:v>29.636999999999983</c:v>
                </c:pt>
                <c:pt idx="16">
                  <c:v>29.635000000000009</c:v>
                </c:pt>
                <c:pt idx="17">
                  <c:v>29.571999999999957</c:v>
                </c:pt>
                <c:pt idx="18">
                  <c:v>29.538000000000114</c:v>
                </c:pt>
                <c:pt idx="19">
                  <c:v>29.486999999999931</c:v>
                </c:pt>
                <c:pt idx="20">
                  <c:v>29.465000000000032</c:v>
                </c:pt>
                <c:pt idx="21">
                  <c:v>29.447999999999986</c:v>
                </c:pt>
                <c:pt idx="22">
                  <c:v>29.435000000000045</c:v>
                </c:pt>
                <c:pt idx="23">
                  <c:v>29.426000000000016</c:v>
                </c:pt>
                <c:pt idx="24" formatCode="#,##0.00">
                  <c:v>29.417999999999978</c:v>
                </c:pt>
                <c:pt idx="25">
                  <c:v>29.409999999999986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112.62199999999989</c:v>
                </c:pt>
                <c:pt idx="1">
                  <c:v>119.81999999999998</c:v>
                </c:pt>
                <c:pt idx="2">
                  <c:v>111.46100000000017</c:v>
                </c:pt>
                <c:pt idx="3">
                  <c:v>119.06499999999986</c:v>
                </c:pt>
                <c:pt idx="4">
                  <c:v>124.04499999999996</c:v>
                </c:pt>
                <c:pt idx="5">
                  <c:v>130.01699999999977</c:v>
                </c:pt>
                <c:pt idx="6">
                  <c:v>125.48299999999988</c:v>
                </c:pt>
                <c:pt idx="7">
                  <c:v>127.34000000000003</c:v>
                </c:pt>
                <c:pt idx="8">
                  <c:v>125.38700000000024</c:v>
                </c:pt>
                <c:pt idx="9">
                  <c:v>133.38300000000004</c:v>
                </c:pt>
                <c:pt idx="10">
                  <c:v>133.41199999999998</c:v>
                </c:pt>
                <c:pt idx="11">
                  <c:v>132.58899999999988</c:v>
                </c:pt>
                <c:pt idx="12">
                  <c:v>132.55899999999997</c:v>
                </c:pt>
                <c:pt idx="13">
                  <c:v>133.02900000000005</c:v>
                </c:pt>
                <c:pt idx="14">
                  <c:v>133.75799999999978</c:v>
                </c:pt>
                <c:pt idx="15">
                  <c:v>134.44699999999995</c:v>
                </c:pt>
                <c:pt idx="16">
                  <c:v>134.98800000000003</c:v>
                </c:pt>
                <c:pt idx="17">
                  <c:v>135.48099999999991</c:v>
                </c:pt>
                <c:pt idx="18">
                  <c:v>135.95000000000007</c:v>
                </c:pt>
                <c:pt idx="19">
                  <c:v>136.4070000000001</c:v>
                </c:pt>
                <c:pt idx="20">
                  <c:v>136.87400000000017</c:v>
                </c:pt>
                <c:pt idx="21">
                  <c:v>137.32900000000009</c:v>
                </c:pt>
                <c:pt idx="22">
                  <c:v>137.76899999999989</c:v>
                </c:pt>
                <c:pt idx="23">
                  <c:v>138.23300000000006</c:v>
                </c:pt>
                <c:pt idx="24">
                  <c:v>138.67200000000014</c:v>
                </c:pt>
                <c:pt idx="25">
                  <c:v>139.0920000000001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99.966000000000122</c:v>
                </c:pt>
                <c:pt idx="1">
                  <c:v>98.121000000000151</c:v>
                </c:pt>
                <c:pt idx="2">
                  <c:v>99.336000000000197</c:v>
                </c:pt>
                <c:pt idx="3">
                  <c:v>101.69899999999996</c:v>
                </c:pt>
                <c:pt idx="4">
                  <c:v>105.67799999999987</c:v>
                </c:pt>
                <c:pt idx="5">
                  <c:v>114.80700000000002</c:v>
                </c:pt>
                <c:pt idx="6">
                  <c:v>106.97700000000005</c:v>
                </c:pt>
                <c:pt idx="7">
                  <c:v>103.65999999999995</c:v>
                </c:pt>
                <c:pt idx="8">
                  <c:v>113.718</c:v>
                </c:pt>
                <c:pt idx="9">
                  <c:v>109.67299999999987</c:v>
                </c:pt>
                <c:pt idx="10">
                  <c:v>107.56200000000005</c:v>
                </c:pt>
                <c:pt idx="11">
                  <c:v>107.24200000000015</c:v>
                </c:pt>
                <c:pt idx="12">
                  <c:v>106.58499999999997</c:v>
                </c:pt>
                <c:pt idx="13">
                  <c:v>106.79500000000002</c:v>
                </c:pt>
                <c:pt idx="14">
                  <c:v>107.32299999999994</c:v>
                </c:pt>
                <c:pt idx="15">
                  <c:v>107.75200000000002</c:v>
                </c:pt>
                <c:pt idx="16">
                  <c:v>108.24499999999993</c:v>
                </c:pt>
                <c:pt idx="17">
                  <c:v>108.74199999999989</c:v>
                </c:pt>
                <c:pt idx="18">
                  <c:v>109.24300000000002</c:v>
                </c:pt>
                <c:pt idx="19">
                  <c:v>109.75499999999995</c:v>
                </c:pt>
                <c:pt idx="20">
                  <c:v>110.30900000000003</c:v>
                </c:pt>
                <c:pt idx="21">
                  <c:v>110.86000000000004</c:v>
                </c:pt>
                <c:pt idx="22">
                  <c:v>111.417</c:v>
                </c:pt>
                <c:pt idx="23">
                  <c:v>111.98000000000009</c:v>
                </c:pt>
                <c:pt idx="24">
                  <c:v>112.53800000000004</c:v>
                </c:pt>
                <c:pt idx="25">
                  <c:v>113.09699999999992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149.09600000000023</c:v>
                </c:pt>
                <c:pt idx="1">
                  <c:v>141.56400000000002</c:v>
                </c:pt>
                <c:pt idx="2">
                  <c:v>141.42800000000005</c:v>
                </c:pt>
                <c:pt idx="3">
                  <c:v>138.32299999999995</c:v>
                </c:pt>
                <c:pt idx="4">
                  <c:v>144.92799999999983</c:v>
                </c:pt>
                <c:pt idx="5">
                  <c:v>143.73000000000008</c:v>
                </c:pt>
                <c:pt idx="6">
                  <c:v>135.64400000000001</c:v>
                </c:pt>
                <c:pt idx="7">
                  <c:v>137.94099999999992</c:v>
                </c:pt>
                <c:pt idx="8">
                  <c:v>134.0659999999998</c:v>
                </c:pt>
                <c:pt idx="9">
                  <c:v>137.94199999999998</c:v>
                </c:pt>
                <c:pt idx="10">
                  <c:v>140.44399999999996</c:v>
                </c:pt>
                <c:pt idx="11">
                  <c:v>141.73699999999974</c:v>
                </c:pt>
                <c:pt idx="12">
                  <c:v>143.04599999999994</c:v>
                </c:pt>
                <c:pt idx="13">
                  <c:v>143.82499999999993</c:v>
                </c:pt>
                <c:pt idx="14">
                  <c:v>144.53599999999963</c:v>
                </c:pt>
                <c:pt idx="15">
                  <c:v>145.27199999999993</c:v>
                </c:pt>
                <c:pt idx="16">
                  <c:v>145.78200000000001</c:v>
                </c:pt>
                <c:pt idx="17">
                  <c:v>146.26300000000006</c:v>
                </c:pt>
                <c:pt idx="18">
                  <c:v>146.73999999999995</c:v>
                </c:pt>
                <c:pt idx="19">
                  <c:v>147.22800000000001</c:v>
                </c:pt>
                <c:pt idx="20">
                  <c:v>147.75200000000001</c:v>
                </c:pt>
                <c:pt idx="21">
                  <c:v>148.25799999999998</c:v>
                </c:pt>
                <c:pt idx="22">
                  <c:v>148.75900000000001</c:v>
                </c:pt>
                <c:pt idx="23">
                  <c:v>149.26400000000007</c:v>
                </c:pt>
                <c:pt idx="24">
                  <c:v>149.76600000000013</c:v>
                </c:pt>
                <c:pt idx="25">
                  <c:v>150.26600000000008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29.349963549930504</c:v>
                </c:pt>
                <c:pt idx="1">
                  <c:v>29.324780863849526</c:v>
                </c:pt>
                <c:pt idx="2">
                  <c:v>30.493650284712398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23.443827073518889</c:v>
                </c:pt>
                <c:pt idx="1">
                  <c:v>22.459002017013081</c:v>
                </c:pt>
                <c:pt idx="2">
                  <c:v>22.950902840630043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26.549740561269779</c:v>
                </c:pt>
                <c:pt idx="1">
                  <c:v>27.856495575516888</c:v>
                </c:pt>
                <c:pt idx="2">
                  <c:v>28.226097755987499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5.8706053161966931</c:v>
                </c:pt>
                <c:pt idx="1">
                  <c:v>6.3924280577792869</c:v>
                </c:pt>
                <c:pt idx="2">
                  <c:v>5.9682047494003356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13.072608130101205</c:v>
                </c:pt>
                <c:pt idx="1">
                  <c:v>11.516810530228032</c:v>
                </c:pt>
                <c:pt idx="2">
                  <c:v>9.95478694259889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1.7132553689829306</c:v>
                </c:pt>
                <c:pt idx="1">
                  <c:v>2.4504829556131837</c:v>
                </c:pt>
                <c:pt idx="2">
                  <c:v>2.4063574266708354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-3.2860000000001151</c:v>
                </c:pt>
                <c:pt idx="1">
                  <c:v>-7.2449999999999619</c:v>
                </c:pt>
                <c:pt idx="2">
                  <c:v>3.3950000000002092</c:v>
                </c:pt>
                <c:pt idx="3">
                  <c:v>1.8660000000000494</c:v>
                </c:pt>
                <c:pt idx="4">
                  <c:v>-8.8609999999999758</c:v>
                </c:pt>
                <c:pt idx="5">
                  <c:v>3.3460000000000001</c:v>
                </c:pt>
                <c:pt idx="7">
                  <c:v>-10.784999999999798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9.8220000000001164</c:v>
                </c:pt>
                <c:pt idx="1">
                  <c:v>5.5349999999998687</c:v>
                </c:pt>
                <c:pt idx="2">
                  <c:v>5.6800000000001205</c:v>
                </c:pt>
                <c:pt idx="3">
                  <c:v>-1.2050000000000374</c:v>
                </c:pt>
                <c:pt idx="4">
                  <c:v>-6.1019999999999399</c:v>
                </c:pt>
                <c:pt idx="5">
                  <c:v>0.1220000000000141</c:v>
                </c:pt>
                <c:pt idx="7">
                  <c:v>13.852000000000142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0.1902652511108327</c:v>
                </c:pt>
                <c:pt idx="2">
                  <c:v>-0.18459713568840241</c:v>
                </c:pt>
                <c:pt idx="3">
                  <c:v>-2.084172380804461</c:v>
                </c:pt>
                <c:pt idx="4">
                  <c:v>-0.39906925598005571</c:v>
                </c:pt>
                <c:pt idx="6">
                  <c:v>-0.42598922609481393</c:v>
                </c:pt>
                <c:pt idx="7">
                  <c:v>0.66924231029923398</c:v>
                </c:pt>
                <c:pt idx="8">
                  <c:v>0.10263494685138763</c:v>
                </c:pt>
                <c:pt idx="10">
                  <c:v>2.6517879076727313</c:v>
                </c:pt>
                <c:pt idx="11">
                  <c:v>-0.64152779647695946</c:v>
                </c:pt>
                <c:pt idx="12">
                  <c:v>4.4715274753626133E-2</c:v>
                </c:pt>
                <c:pt idx="14">
                  <c:v>-0.90513177589852667</c:v>
                </c:pt>
                <c:pt idx="15">
                  <c:v>1.3665141931684666E-2</c:v>
                </c:pt>
                <c:pt idx="16">
                  <c:v>0.65812083404137578</c:v>
                </c:pt>
                <c:pt idx="17">
                  <c:v>0.48260005426963293</c:v>
                </c:pt>
                <c:pt idx="19">
                  <c:v>-0.49698807594252825</c:v>
                </c:pt>
                <c:pt idx="20">
                  <c:v>-0.81896598386120845</c:v>
                </c:pt>
                <c:pt idx="21">
                  <c:v>-1.1158902143306393</c:v>
                </c:pt>
                <c:pt idx="22">
                  <c:v>0.76575007290091701</c:v>
                </c:pt>
                <c:pt idx="23">
                  <c:v>-0.73734079315734835</c:v>
                </c:pt>
                <c:pt idx="25">
                  <c:v>-0.39194284862599238</c:v>
                </c:pt>
                <c:pt idx="26">
                  <c:v>-0.99616532864348351</c:v>
                </c:pt>
                <c:pt idx="27">
                  <c:v>-0.896566229350515</c:v>
                </c:pt>
                <c:pt idx="29">
                  <c:v>-9.8822758130379107E-2</c:v>
                </c:pt>
                <c:pt idx="30">
                  <c:v>0.30069753214485573</c:v>
                </c:pt>
                <c:pt idx="31">
                  <c:v>1.6671156181951918</c:v>
                </c:pt>
                <c:pt idx="32">
                  <c:v>0.47354217872870308</c:v>
                </c:pt>
                <c:pt idx="33">
                  <c:v>-0.88924154174949699</c:v>
                </c:pt>
                <c:pt idx="34">
                  <c:v>0.15778954122582789</c:v>
                </c:pt>
                <c:pt idx="36">
                  <c:v>1.4074343417149748</c:v>
                </c:pt>
                <c:pt idx="37">
                  <c:v>1.0437268786075427</c:v>
                </c:pt>
                <c:pt idx="38">
                  <c:v>1.1239250003088008</c:v>
                </c:pt>
                <c:pt idx="39">
                  <c:v>0.80647699734308631</c:v>
                </c:pt>
                <c:pt idx="40">
                  <c:v>1.1040145644863442</c:v>
                </c:pt>
                <c:pt idx="42">
                  <c:v>2.1660096790900418</c:v>
                </c:pt>
                <c:pt idx="43">
                  <c:v>-4.7109400992328965E-2</c:v>
                </c:pt>
                <c:pt idx="44">
                  <c:v>0.84940619850819576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-0.44439610986766187</c:v>
                </c:pt>
                <c:pt idx="2">
                  <c:v>-2.255324327152386</c:v>
                </c:pt>
                <c:pt idx="3">
                  <c:v>-5.1225631721883218</c:v>
                </c:pt>
                <c:pt idx="4">
                  <c:v>-2.6484153285311396</c:v>
                </c:pt>
                <c:pt idx="6">
                  <c:v>1.429269565071567</c:v>
                </c:pt>
                <c:pt idx="7">
                  <c:v>-4.253506799318707</c:v>
                </c:pt>
                <c:pt idx="8">
                  <c:v>-1.4504435088838363</c:v>
                </c:pt>
                <c:pt idx="10">
                  <c:v>1.446371877353414</c:v>
                </c:pt>
                <c:pt idx="11">
                  <c:v>-2.2842027485898586</c:v>
                </c:pt>
                <c:pt idx="12">
                  <c:v>-1.6982363604291617</c:v>
                </c:pt>
                <c:pt idx="14">
                  <c:v>1.9708862402542771</c:v>
                </c:pt>
                <c:pt idx="15">
                  <c:v>-0.19591845732614965</c:v>
                </c:pt>
                <c:pt idx="16">
                  <c:v>-1.2205236166964006</c:v>
                </c:pt>
                <c:pt idx="17">
                  <c:v>-0.92887600847602059</c:v>
                </c:pt>
                <c:pt idx="19">
                  <c:v>-4.4013757840393293</c:v>
                </c:pt>
                <c:pt idx="20">
                  <c:v>-2.3026974287221447</c:v>
                </c:pt>
                <c:pt idx="21">
                  <c:v>-3.5550210541292593</c:v>
                </c:pt>
                <c:pt idx="22">
                  <c:v>-3.3641730775179401</c:v>
                </c:pt>
                <c:pt idx="23">
                  <c:v>-3.2874517651660384</c:v>
                </c:pt>
                <c:pt idx="25">
                  <c:v>-2.9627137766229161</c:v>
                </c:pt>
                <c:pt idx="26">
                  <c:v>-0.63442779025502105</c:v>
                </c:pt>
                <c:pt idx="27">
                  <c:v>-1.0275010638791882</c:v>
                </c:pt>
                <c:pt idx="29">
                  <c:v>1.5258222585743164</c:v>
                </c:pt>
                <c:pt idx="30">
                  <c:v>-0.6033393535862186</c:v>
                </c:pt>
                <c:pt idx="31">
                  <c:v>2.0886276078930344</c:v>
                </c:pt>
                <c:pt idx="32">
                  <c:v>1.4886650136358037</c:v>
                </c:pt>
                <c:pt idx="33">
                  <c:v>3.4128552192368877</c:v>
                </c:pt>
                <c:pt idx="34">
                  <c:v>1.6989546787445464</c:v>
                </c:pt>
                <c:pt idx="36">
                  <c:v>4.0760997932378196</c:v>
                </c:pt>
                <c:pt idx="37">
                  <c:v>0.94027612040923358</c:v>
                </c:pt>
                <c:pt idx="38">
                  <c:v>1.0338543531010158</c:v>
                </c:pt>
                <c:pt idx="39">
                  <c:v>1.8387300943991436</c:v>
                </c:pt>
                <c:pt idx="40">
                  <c:v>1.9100338169437014</c:v>
                </c:pt>
                <c:pt idx="42">
                  <c:v>0.77137036970995609</c:v>
                </c:pt>
                <c:pt idx="43">
                  <c:v>3.1779136222073401</c:v>
                </c:pt>
                <c:pt idx="44">
                  <c:v>2.2508869728540271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3.6798079149795839</c:v>
                </c:pt>
                <c:pt idx="1">
                  <c:v>0.55906484751431407</c:v>
                </c:pt>
                <c:pt idx="2">
                  <c:v>2.0436176296022381</c:v>
                </c:pt>
                <c:pt idx="3">
                  <c:v>1.455084609767539</c:v>
                </c:pt>
                <c:pt idx="4">
                  <c:v>1.0095388737527173</c:v>
                </c:pt>
                <c:pt idx="5">
                  <c:v>4.4340132100180938</c:v>
                </c:pt>
                <c:pt idx="6">
                  <c:v>1.6543838201707004</c:v>
                </c:pt>
                <c:pt idx="7">
                  <c:v>0.74092483267046738</c:v>
                </c:pt>
                <c:pt idx="8">
                  <c:v>0.69221717059772914</c:v>
                </c:pt>
                <c:pt idx="9">
                  <c:v>-0.17574945111185869</c:v>
                </c:pt>
                <c:pt idx="10">
                  <c:v>1.6183549362113396</c:v>
                </c:pt>
                <c:pt idx="11">
                  <c:v>-1.4276728197651067</c:v>
                </c:pt>
                <c:pt idx="12">
                  <c:v>-1.3548575603624986</c:v>
                </c:pt>
                <c:pt idx="13">
                  <c:v>-0.73036033977020676</c:v>
                </c:pt>
                <c:pt idx="14">
                  <c:v>-3.9313733489225839</c:v>
                </c:pt>
                <c:pt idx="15">
                  <c:v>-1.9874149655950575</c:v>
                </c:pt>
                <c:pt idx="16">
                  <c:v>-2.1274206747525835</c:v>
                </c:pt>
                <c:pt idx="17">
                  <c:v>-2.0017438027646648</c:v>
                </c:pt>
                <c:pt idx="18">
                  <c:v>-0.10435250654524175</c:v>
                </c:pt>
                <c:pt idx="19">
                  <c:v>5.9673950395268238E-2</c:v>
                </c:pt>
                <c:pt idx="20">
                  <c:v>-5.2269330067576618</c:v>
                </c:pt>
                <c:pt idx="21">
                  <c:v>0.61594383622964166</c:v>
                </c:pt>
                <c:pt idx="22">
                  <c:v>-4.0038286977330522</c:v>
                </c:pt>
                <c:pt idx="23">
                  <c:v>1.3073588341639386</c:v>
                </c:pt>
                <c:pt idx="24">
                  <c:v>-2.0132461123014354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-0.1789845582760563</c:v>
                </c:pt>
                <c:pt idx="1">
                  <c:v>5.6230436494307945</c:v>
                </c:pt>
                <c:pt idx="2">
                  <c:v>3.0051780574364457</c:v>
                </c:pt>
                <c:pt idx="3">
                  <c:v>5.2981705426432093</c:v>
                </c:pt>
                <c:pt idx="4">
                  <c:v>3.7216334370332511</c:v>
                </c:pt>
                <c:pt idx="5">
                  <c:v>5.7113881371266508</c:v>
                </c:pt>
                <c:pt idx="6">
                  <c:v>-1.3429596124176317</c:v>
                </c:pt>
                <c:pt idx="7">
                  <c:v>0.76395423180199451</c:v>
                </c:pt>
                <c:pt idx="8">
                  <c:v>1.9842019589937738</c:v>
                </c:pt>
                <c:pt idx="9">
                  <c:v>0.26354035848689428</c:v>
                </c:pt>
                <c:pt idx="10">
                  <c:v>-0.32672037905998863</c:v>
                </c:pt>
                <c:pt idx="11">
                  <c:v>-6.1568661400787192</c:v>
                </c:pt>
                <c:pt idx="12">
                  <c:v>-0.47763365821413561</c:v>
                </c:pt>
                <c:pt idx="13">
                  <c:v>0.47446004355916571</c:v>
                </c:pt>
                <c:pt idx="14">
                  <c:v>-3.069804290544532</c:v>
                </c:pt>
                <c:pt idx="15">
                  <c:v>-1.8669184254696489</c:v>
                </c:pt>
                <c:pt idx="16">
                  <c:v>-0.60696235767244744</c:v>
                </c:pt>
                <c:pt idx="17">
                  <c:v>3.2684360730787816</c:v>
                </c:pt>
                <c:pt idx="18">
                  <c:v>2.1728094785634866E-2</c:v>
                </c:pt>
                <c:pt idx="19">
                  <c:v>-8.1830023026183474E-2</c:v>
                </c:pt>
                <c:pt idx="20">
                  <c:v>-3.9274776221846395</c:v>
                </c:pt>
                <c:pt idx="21">
                  <c:v>4.2744457069809609</c:v>
                </c:pt>
                <c:pt idx="22">
                  <c:v>1.7355589637515365</c:v>
                </c:pt>
                <c:pt idx="23">
                  <c:v>-1.1838558734370928</c:v>
                </c:pt>
                <c:pt idx="24">
                  <c:v>-1.8135103276913602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4.238872762493898</c:v>
                </c:pt>
                <c:pt idx="1">
                  <c:v>8.9422543231405882</c:v>
                </c:pt>
                <c:pt idx="2">
                  <c:v>4.5301313085383867</c:v>
                </c:pt>
                <c:pt idx="3">
                  <c:v>-2.7825303801276036</c:v>
                </c:pt>
                <c:pt idx="4">
                  <c:v>-8.7765693290404272</c:v>
                </c:pt>
                <c:pt idx="5">
                  <c:v>-2.04642235891464</c:v>
                </c:pt>
                <c:pt idx="6">
                  <c:v>-4.6109891705280219</c:v>
                </c:pt>
                <c:pt idx="7">
                  <c:v>-2.6964698635691136</c:v>
                </c:pt>
                <c:pt idx="8">
                  <c:v>-7.5832772919930633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5.4440590911547417</c:v>
                </c:pt>
                <c:pt idx="1">
                  <c:v>17.736370174239553</c:v>
                </c:pt>
                <c:pt idx="2">
                  <c:v>1.3420165578050387</c:v>
                </c:pt>
                <c:pt idx="3">
                  <c:v>-6.6344997982928575</c:v>
                </c:pt>
                <c:pt idx="4">
                  <c:v>-5.0692250301274626</c:v>
                </c:pt>
                <c:pt idx="5">
                  <c:v>3.2083341448382399</c:v>
                </c:pt>
                <c:pt idx="6">
                  <c:v>0.34696808479632324</c:v>
                </c:pt>
                <c:pt idx="7">
                  <c:v>0.55170309031444731</c:v>
                </c:pt>
                <c:pt idx="8">
                  <c:v>-3.0737263147282761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19.063861545216135</c:v>
                </c:pt>
                <c:pt idx="1">
                  <c:v>20.493398093237104</c:v>
                </c:pt>
                <c:pt idx="2">
                  <c:v>20.33859945851605</c:v>
                </c:pt>
                <c:pt idx="3">
                  <c:v>21.473495143334627</c:v>
                </c:pt>
                <c:pt idx="4">
                  <c:v>20.506251419462309</c:v>
                </c:pt>
                <c:pt idx="5">
                  <c:v>21.732746128315462</c:v>
                </c:pt>
                <c:pt idx="6">
                  <c:v>21.477006215724533</c:v>
                </c:pt>
                <c:pt idx="7">
                  <c:v>22.465186898110243</c:v>
                </c:pt>
                <c:pt idx="8">
                  <c:v>23.983815098223165</c:v>
                </c:pt>
                <c:pt idx="9">
                  <c:v>24.68359891633521</c:v>
                </c:pt>
                <c:pt idx="10">
                  <c:v>25.412554043295046</c:v>
                </c:pt>
                <c:pt idx="11">
                  <c:v>22.530132994912663</c:v>
                </c:pt>
                <c:pt idx="12">
                  <c:v>22.612384099482568</c:v>
                </c:pt>
                <c:pt idx="13">
                  <c:v>22.783180002790665</c:v>
                </c:pt>
                <c:pt idx="14">
                  <c:v>22.989403767934519</c:v>
                </c:pt>
                <c:pt idx="15">
                  <c:v>23.185685027332152</c:v>
                </c:pt>
                <c:pt idx="16">
                  <c:v>23.37087241218072</c:v>
                </c:pt>
                <c:pt idx="17">
                  <c:v>23.562937092586459</c:v>
                </c:pt>
                <c:pt idx="18">
                  <c:v>23.761993869068359</c:v>
                </c:pt>
                <c:pt idx="19">
                  <c:v>23.95589431461886</c:v>
                </c:pt>
                <c:pt idx="20">
                  <c:v>24.160769773090927</c:v>
                </c:pt>
                <c:pt idx="21">
                  <c:v>24.380643693703</c:v>
                </c:pt>
                <c:pt idx="22">
                  <c:v>24.618648729952316</c:v>
                </c:pt>
                <c:pt idx="23">
                  <c:v>24.828645211981073</c:v>
                </c:pt>
                <c:pt idx="24">
                  <c:v>25.043477459198741</c:v>
                </c:pt>
                <c:pt idx="25">
                  <c:v>25.23356948501899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11.099502450374549</c:v>
                </c:pt>
                <c:pt idx="1">
                  <c:v>12.431673585631827</c:v>
                </c:pt>
                <c:pt idx="2">
                  <c:v>12.40985174974009</c:v>
                </c:pt>
                <c:pt idx="3">
                  <c:v>13.114807576500446</c:v>
                </c:pt>
                <c:pt idx="4">
                  <c:v>13.246394368421342</c:v>
                </c:pt>
                <c:pt idx="5">
                  <c:v>14.273459833951772</c:v>
                </c:pt>
                <c:pt idx="6">
                  <c:v>11.352471206193497</c:v>
                </c:pt>
                <c:pt idx="7">
                  <c:v>12.247933009827268</c:v>
                </c:pt>
                <c:pt idx="8">
                  <c:v>12.687863389701961</c:v>
                </c:pt>
                <c:pt idx="9">
                  <c:v>15.284069755960404</c:v>
                </c:pt>
                <c:pt idx="10">
                  <c:v>14.832524681466086</c:v>
                </c:pt>
                <c:pt idx="11">
                  <c:v>16.688779059013633</c:v>
                </c:pt>
                <c:pt idx="12">
                  <c:v>16.849591405804244</c:v>
                </c:pt>
                <c:pt idx="13">
                  <c:v>17.093716700284808</c:v>
                </c:pt>
                <c:pt idx="14">
                  <c:v>17.387564098810767</c:v>
                </c:pt>
                <c:pt idx="15">
                  <c:v>17.676835656186935</c:v>
                </c:pt>
                <c:pt idx="16">
                  <c:v>17.946595560551458</c:v>
                </c:pt>
                <c:pt idx="17">
                  <c:v>18.228374042299354</c:v>
                </c:pt>
                <c:pt idx="18">
                  <c:v>18.516687922097493</c:v>
                </c:pt>
                <c:pt idx="19">
                  <c:v>18.803403955594764</c:v>
                </c:pt>
                <c:pt idx="20">
                  <c:v>19.097942905230859</c:v>
                </c:pt>
                <c:pt idx="21">
                  <c:v>19.421992543634339</c:v>
                </c:pt>
                <c:pt idx="22">
                  <c:v>19.779885088886367</c:v>
                </c:pt>
                <c:pt idx="23">
                  <c:v>20.080243343348275</c:v>
                </c:pt>
                <c:pt idx="24">
                  <c:v>20.351133118530747</c:v>
                </c:pt>
                <c:pt idx="25">
                  <c:v>20.455568330896881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20.661142206096748</c:v>
                </c:pt>
                <c:pt idx="1">
                  <c:v>19.995198492116373</c:v>
                </c:pt>
                <c:pt idx="2">
                  <c:v>19.993069572735614</c:v>
                </c:pt>
                <c:pt idx="3">
                  <c:v>19.703430537251997</c:v>
                </c:pt>
                <c:pt idx="4">
                  <c:v>20.173330119521985</c:v>
                </c:pt>
                <c:pt idx="5">
                  <c:v>21.426021449350184</c:v>
                </c:pt>
                <c:pt idx="6">
                  <c:v>20.515697199383911</c:v>
                </c:pt>
                <c:pt idx="7">
                  <c:v>20.76466889820043</c:v>
                </c:pt>
                <c:pt idx="8">
                  <c:v>22.609944614454747</c:v>
                </c:pt>
                <c:pt idx="9">
                  <c:v>22.375685399680563</c:v>
                </c:pt>
                <c:pt idx="10">
                  <c:v>23.469639078952422</c:v>
                </c:pt>
                <c:pt idx="11">
                  <c:v>23.530646412265231</c:v>
                </c:pt>
                <c:pt idx="12">
                  <c:v>23.652334325547187</c:v>
                </c:pt>
                <c:pt idx="13">
                  <c:v>23.854255592952111</c:v>
                </c:pt>
                <c:pt idx="14">
                  <c:v>24.099086189263836</c:v>
                </c:pt>
                <c:pt idx="15">
                  <c:v>24.314393776822961</c:v>
                </c:pt>
                <c:pt idx="16">
                  <c:v>24.510437327176053</c:v>
                </c:pt>
                <c:pt idx="17">
                  <c:v>24.710464639901929</c:v>
                </c:pt>
                <c:pt idx="18">
                  <c:v>24.918381817534339</c:v>
                </c:pt>
                <c:pt idx="19">
                  <c:v>25.123090632331863</c:v>
                </c:pt>
                <c:pt idx="20">
                  <c:v>25.344586352131206</c:v>
                </c:pt>
                <c:pt idx="21">
                  <c:v>25.566046274578024</c:v>
                </c:pt>
                <c:pt idx="22">
                  <c:v>25.790028303721343</c:v>
                </c:pt>
                <c:pt idx="23">
                  <c:v>26.013096037357403</c:v>
                </c:pt>
                <c:pt idx="24">
                  <c:v>26.245759620710217</c:v>
                </c:pt>
                <c:pt idx="25">
                  <c:v>26.474817136388868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23.004197545390937</c:v>
                </c:pt>
                <c:pt idx="1">
                  <c:v>22.962396677335022</c:v>
                </c:pt>
                <c:pt idx="2">
                  <c:v>24.023782540773439</c:v>
                </c:pt>
                <c:pt idx="3">
                  <c:v>24.877832215253726</c:v>
                </c:pt>
                <c:pt idx="4">
                  <c:v>27.614832615139875</c:v>
                </c:pt>
                <c:pt idx="5">
                  <c:v>27.572687353088558</c:v>
                </c:pt>
                <c:pt idx="6">
                  <c:v>26.202035430279949</c:v>
                </c:pt>
                <c:pt idx="7">
                  <c:v>27.472103775112938</c:v>
                </c:pt>
                <c:pt idx="8">
                  <c:v>27.412441509935586</c:v>
                </c:pt>
                <c:pt idx="9">
                  <c:v>27.845345060706606</c:v>
                </c:pt>
                <c:pt idx="10">
                  <c:v>29.027771962856097</c:v>
                </c:pt>
                <c:pt idx="11">
                  <c:v>29.96547771759143</c:v>
                </c:pt>
                <c:pt idx="12">
                  <c:v>30.347933391805537</c:v>
                </c:pt>
                <c:pt idx="13">
                  <c:v>30.750360854118906</c:v>
                </c:pt>
                <c:pt idx="14">
                  <c:v>31.135144941360615</c:v>
                </c:pt>
                <c:pt idx="15">
                  <c:v>31.484028005298615</c:v>
                </c:pt>
                <c:pt idx="16">
                  <c:v>31.804879860923606</c:v>
                </c:pt>
                <c:pt idx="17">
                  <c:v>32.098047456950844</c:v>
                </c:pt>
                <c:pt idx="18">
                  <c:v>32.360620782346665</c:v>
                </c:pt>
                <c:pt idx="19">
                  <c:v>32.622953702367568</c:v>
                </c:pt>
                <c:pt idx="20">
                  <c:v>32.898613517642879</c:v>
                </c:pt>
                <c:pt idx="21">
                  <c:v>33.196391078004346</c:v>
                </c:pt>
                <c:pt idx="22">
                  <c:v>33.495281339908594</c:v>
                </c:pt>
                <c:pt idx="23">
                  <c:v>33.795005764769734</c:v>
                </c:pt>
                <c:pt idx="24">
                  <c:v>34.080129458102491</c:v>
                </c:pt>
                <c:pt idx="25">
                  <c:v>34.325942505499306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19.858949033006741</c:v>
                </c:pt>
                <c:pt idx="1">
                  <c:v>20.724409719361976</c:v>
                </c:pt>
                <c:pt idx="2">
                  <c:v>22.893903406865359</c:v>
                </c:pt>
                <c:pt idx="3">
                  <c:v>19.582565576479624</c:v>
                </c:pt>
                <c:pt idx="4">
                  <c:v>20.204339892937735</c:v>
                </c:pt>
                <c:pt idx="5">
                  <c:v>21.073206393473654</c:v>
                </c:pt>
                <c:pt idx="6">
                  <c:v>20.01447977467047</c:v>
                </c:pt>
                <c:pt idx="7">
                  <c:v>19.829562533939871</c:v>
                </c:pt>
                <c:pt idx="8">
                  <c:v>20.463522279358855</c:v>
                </c:pt>
                <c:pt idx="9">
                  <c:v>21.064663212375553</c:v>
                </c:pt>
                <c:pt idx="10">
                  <c:v>22.082745267226372</c:v>
                </c:pt>
                <c:pt idx="11">
                  <c:v>22.697194228846726</c:v>
                </c:pt>
                <c:pt idx="12">
                  <c:v>23.272417323365399</c:v>
                </c:pt>
                <c:pt idx="13">
                  <c:v>23.58057289105551</c:v>
                </c:pt>
                <c:pt idx="14">
                  <c:v>23.879011624859942</c:v>
                </c:pt>
                <c:pt idx="15">
                  <c:v>24.074771011161502</c:v>
                </c:pt>
                <c:pt idx="16">
                  <c:v>24.235324889989602</c:v>
                </c:pt>
                <c:pt idx="17">
                  <c:v>24.404368529158383</c:v>
                </c:pt>
                <c:pt idx="18">
                  <c:v>24.576184502347012</c:v>
                </c:pt>
                <c:pt idx="19">
                  <c:v>24.743766910854184</c:v>
                </c:pt>
                <c:pt idx="20">
                  <c:v>24.913386773500495</c:v>
                </c:pt>
                <c:pt idx="21">
                  <c:v>25.09336732702636</c:v>
                </c:pt>
                <c:pt idx="22">
                  <c:v>25.274030566839055</c:v>
                </c:pt>
                <c:pt idx="23">
                  <c:v>25.453296230165098</c:v>
                </c:pt>
                <c:pt idx="24">
                  <c:v>25.630168942387211</c:v>
                </c:pt>
                <c:pt idx="25">
                  <c:v>25.804378704259623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21.313969863124317</c:v>
                </c:pt>
                <c:pt idx="1">
                  <c:v>19.746091331294902</c:v>
                </c:pt>
                <c:pt idx="2">
                  <c:v>18.177307216385454</c:v>
                </c:pt>
                <c:pt idx="3">
                  <c:v>19.370158650255171</c:v>
                </c:pt>
                <c:pt idx="4">
                  <c:v>19.192677370177368</c:v>
                </c:pt>
                <c:pt idx="5">
                  <c:v>20.053361439408231</c:v>
                </c:pt>
                <c:pt idx="6">
                  <c:v>19.411986291350718</c:v>
                </c:pt>
                <c:pt idx="7">
                  <c:v>19.102422051302639</c:v>
                </c:pt>
                <c:pt idx="8">
                  <c:v>20.702256653701554</c:v>
                </c:pt>
                <c:pt idx="9">
                  <c:v>21.593011873697176</c:v>
                </c:pt>
                <c:pt idx="10">
                  <c:v>24.487374649426325</c:v>
                </c:pt>
                <c:pt idx="11">
                  <c:v>25.546777472720898</c:v>
                </c:pt>
                <c:pt idx="12">
                  <c:v>25.6712574394871</c:v>
                </c:pt>
                <c:pt idx="13">
                  <c:v>25.957799640284847</c:v>
                </c:pt>
                <c:pt idx="14">
                  <c:v>26.286254292183433</c:v>
                </c:pt>
                <c:pt idx="15">
                  <c:v>26.623308945695321</c:v>
                </c:pt>
                <c:pt idx="16">
                  <c:v>26.952957305475621</c:v>
                </c:pt>
                <c:pt idx="17">
                  <c:v>27.28265622898698</c:v>
                </c:pt>
                <c:pt idx="18">
                  <c:v>27.629655396502567</c:v>
                </c:pt>
                <c:pt idx="19">
                  <c:v>27.97786921370475</c:v>
                </c:pt>
                <c:pt idx="20">
                  <c:v>28.352643796339528</c:v>
                </c:pt>
                <c:pt idx="21">
                  <c:v>28.733965603101193</c:v>
                </c:pt>
                <c:pt idx="22">
                  <c:v>29.099217667080424</c:v>
                </c:pt>
                <c:pt idx="23">
                  <c:v>29.463797393668543</c:v>
                </c:pt>
                <c:pt idx="24">
                  <c:v>29.834299194156394</c:v>
                </c:pt>
                <c:pt idx="25">
                  <c:v>30.198762786552976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9.7200570514138729</c:v>
                </c:pt>
                <c:pt idx="1">
                  <c:v>9.5534611874831796</c:v>
                </c:pt>
                <c:pt idx="2">
                  <c:v>9.7242987307515989</c:v>
                </c:pt>
                <c:pt idx="3">
                  <c:v>9.8060954007296459</c:v>
                </c:pt>
                <c:pt idx="4">
                  <c:v>8.8644480610007701</c:v>
                </c:pt>
                <c:pt idx="5">
                  <c:v>9.0554566906705691</c:v>
                </c:pt>
                <c:pt idx="6">
                  <c:v>8.9810175137671795</c:v>
                </c:pt>
                <c:pt idx="7">
                  <c:v>10.167279189303025</c:v>
                </c:pt>
                <c:pt idx="8">
                  <c:v>10.611653784202169</c:v>
                </c:pt>
                <c:pt idx="9">
                  <c:v>9.8720265188058818</c:v>
                </c:pt>
                <c:pt idx="10">
                  <c:v>10.70984051084127</c:v>
                </c:pt>
                <c:pt idx="11">
                  <c:v>9.0481456145588997</c:v>
                </c:pt>
                <c:pt idx="12">
                  <c:v>9.0578863488402988</c:v>
                </c:pt>
                <c:pt idx="13">
                  <c:v>9.0768564418053739</c:v>
                </c:pt>
                <c:pt idx="14">
                  <c:v>9.1112364382677438</c:v>
                </c:pt>
                <c:pt idx="15">
                  <c:v>9.1332068964074171</c:v>
                </c:pt>
                <c:pt idx="16">
                  <c:v>9.1499947890084048</c:v>
                </c:pt>
                <c:pt idx="17">
                  <c:v>9.1675687493800542</c:v>
                </c:pt>
                <c:pt idx="18">
                  <c:v>9.187349917927337</c:v>
                </c:pt>
                <c:pt idx="19">
                  <c:v>9.2009133972066213</c:v>
                </c:pt>
                <c:pt idx="20">
                  <c:v>9.2262647610249573</c:v>
                </c:pt>
                <c:pt idx="21">
                  <c:v>9.2485459415471301</c:v>
                </c:pt>
                <c:pt idx="22">
                  <c:v>9.2805694613333358</c:v>
                </c:pt>
                <c:pt idx="23">
                  <c:v>9.3059417809119758</c:v>
                </c:pt>
                <c:pt idx="24">
                  <c:v>9.3409742276955328</c:v>
                </c:pt>
                <c:pt idx="25">
                  <c:v>9.3668808984236378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7.2004867239717223</c:v>
                </c:pt>
                <c:pt idx="1">
                  <c:v>8.9682739373475737</c:v>
                </c:pt>
                <c:pt idx="2">
                  <c:v>9.0265579771180953</c:v>
                </c:pt>
                <c:pt idx="3">
                  <c:v>8.9384687710445263</c:v>
                </c:pt>
                <c:pt idx="4">
                  <c:v>9.7776036423453547</c:v>
                </c:pt>
                <c:pt idx="5">
                  <c:v>9.6622274795413947</c:v>
                </c:pt>
                <c:pt idx="6">
                  <c:v>9.1078879981596366</c:v>
                </c:pt>
                <c:pt idx="7">
                  <c:v>9.252664713729839</c:v>
                </c:pt>
                <c:pt idx="8">
                  <c:v>9.9955073132360166</c:v>
                </c:pt>
                <c:pt idx="9">
                  <c:v>9.7417880098546501</c:v>
                </c:pt>
                <c:pt idx="10">
                  <c:v>10.403152312211862</c:v>
                </c:pt>
                <c:pt idx="11">
                  <c:v>10.006542214262511</c:v>
                </c:pt>
                <c:pt idx="12">
                  <c:v>10.108583182011001</c:v>
                </c:pt>
                <c:pt idx="13">
                  <c:v>10.2182735446777</c:v>
                </c:pt>
                <c:pt idx="14">
                  <c:v>10.322301721204916</c:v>
                </c:pt>
                <c:pt idx="15">
                  <c:v>10.414924512502774</c:v>
                </c:pt>
                <c:pt idx="16">
                  <c:v>10.492389587748301</c:v>
                </c:pt>
                <c:pt idx="17">
                  <c:v>10.565735780270941</c:v>
                </c:pt>
                <c:pt idx="18">
                  <c:v>10.641301789996712</c:v>
                </c:pt>
                <c:pt idx="19">
                  <c:v>10.710486170974892</c:v>
                </c:pt>
                <c:pt idx="20">
                  <c:v>10.784574945393041</c:v>
                </c:pt>
                <c:pt idx="21">
                  <c:v>10.851983534240681</c:v>
                </c:pt>
                <c:pt idx="22">
                  <c:v>10.918795669913859</c:v>
                </c:pt>
                <c:pt idx="23">
                  <c:v>10.998960535862846</c:v>
                </c:pt>
                <c:pt idx="24">
                  <c:v>11.080522102159252</c:v>
                </c:pt>
                <c:pt idx="25">
                  <c:v>11.167106544013857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7.4210031131010457</c:v>
                </c:pt>
                <c:pt idx="1">
                  <c:v>7.9780678317844282</c:v>
                </c:pt>
                <c:pt idx="2">
                  <c:v>7.1626436539709006</c:v>
                </c:pt>
                <c:pt idx="3">
                  <c:v>6.9820047311140154</c:v>
                </c:pt>
                <c:pt idx="4">
                  <c:v>6.5536449997768376</c:v>
                </c:pt>
                <c:pt idx="5">
                  <c:v>6.3572759436806443</c:v>
                </c:pt>
                <c:pt idx="6">
                  <c:v>6.7732339455555044</c:v>
                </c:pt>
                <c:pt idx="7">
                  <c:v>6.7547978258827577</c:v>
                </c:pt>
                <c:pt idx="8">
                  <c:v>6.6400979220714822</c:v>
                </c:pt>
                <c:pt idx="9">
                  <c:v>6.7089345467370718</c:v>
                </c:pt>
                <c:pt idx="10">
                  <c:v>7.0494931142783734</c:v>
                </c:pt>
                <c:pt idx="11">
                  <c:v>7.7037640038821529</c:v>
                </c:pt>
                <c:pt idx="12">
                  <c:v>7.7305410455093488</c:v>
                </c:pt>
                <c:pt idx="13">
                  <c:v>7.8096728301199168</c:v>
                </c:pt>
                <c:pt idx="14">
                  <c:v>7.8825558844783847</c:v>
                </c:pt>
                <c:pt idx="15">
                  <c:v>7.9951903969727285</c:v>
                </c:pt>
                <c:pt idx="16">
                  <c:v>8.1043905870355992</c:v>
                </c:pt>
                <c:pt idx="17">
                  <c:v>8.211751508147918</c:v>
                </c:pt>
                <c:pt idx="18">
                  <c:v>8.3147443872969209</c:v>
                </c:pt>
                <c:pt idx="19">
                  <c:v>8.4214773512430376</c:v>
                </c:pt>
                <c:pt idx="20">
                  <c:v>8.5190798920881576</c:v>
                </c:pt>
                <c:pt idx="21">
                  <c:v>8.6144278192297019</c:v>
                </c:pt>
                <c:pt idx="22">
                  <c:v>8.7215142895926334</c:v>
                </c:pt>
                <c:pt idx="23">
                  <c:v>8.8314564917735545</c:v>
                </c:pt>
                <c:pt idx="24">
                  <c:v>8.9284365253837059</c:v>
                </c:pt>
                <c:pt idx="25">
                  <c:v>9.0336950732721473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3.9769687302892303</c:v>
                </c:pt>
                <c:pt idx="1">
                  <c:v>3.9527397107658691</c:v>
                </c:pt>
                <c:pt idx="2">
                  <c:v>4.5437246819902137</c:v>
                </c:pt>
                <c:pt idx="3">
                  <c:v>5.080259456741345</c:v>
                </c:pt>
                <c:pt idx="4">
                  <c:v>4.9582678675935483</c:v>
                </c:pt>
                <c:pt idx="5">
                  <c:v>5.8966157276684097</c:v>
                </c:pt>
                <c:pt idx="6">
                  <c:v>4.8903661777244682</c:v>
                </c:pt>
                <c:pt idx="7">
                  <c:v>5.2797341141220437</c:v>
                </c:pt>
                <c:pt idx="8">
                  <c:v>5.4720406008644558</c:v>
                </c:pt>
                <c:pt idx="9">
                  <c:v>6.113108843472463</c:v>
                </c:pt>
                <c:pt idx="10">
                  <c:v>5.720866276556551</c:v>
                </c:pt>
                <c:pt idx="11">
                  <c:v>5.2363173534153402</c:v>
                </c:pt>
                <c:pt idx="12">
                  <c:v>5.184613644012984</c:v>
                </c:pt>
                <c:pt idx="13">
                  <c:v>5.2171818786105124</c:v>
                </c:pt>
                <c:pt idx="14">
                  <c:v>5.2762339204554429</c:v>
                </c:pt>
                <c:pt idx="15">
                  <c:v>5.3345050395726972</c:v>
                </c:pt>
                <c:pt idx="16">
                  <c:v>5.3892322957158836</c:v>
                </c:pt>
                <c:pt idx="17">
                  <c:v>5.4474367607306355</c:v>
                </c:pt>
                <c:pt idx="18">
                  <c:v>5.5051837916604383</c:v>
                </c:pt>
                <c:pt idx="19">
                  <c:v>5.5635260576838999</c:v>
                </c:pt>
                <c:pt idx="20">
                  <c:v>5.6311148738726473</c:v>
                </c:pt>
                <c:pt idx="21">
                  <c:v>5.6989621184057384</c:v>
                </c:pt>
                <c:pt idx="22">
                  <c:v>5.7544462992758953</c:v>
                </c:pt>
                <c:pt idx="23">
                  <c:v>5.8117327397266356</c:v>
                </c:pt>
                <c:pt idx="24">
                  <c:v>5.8612557245896006</c:v>
                </c:pt>
                <c:pt idx="25">
                  <c:v>5.9844066350434453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21.962015465236185</c:v>
                </c:pt>
                <c:pt idx="1">
                  <c:v>19.666690508743883</c:v>
                </c:pt>
                <c:pt idx="2">
                  <c:v>19.280615078467655</c:v>
                </c:pt>
                <c:pt idx="3">
                  <c:v>19.698126809268615</c:v>
                </c:pt>
                <c:pt idx="4">
                  <c:v>20.41880948657554</c:v>
                </c:pt>
                <c:pt idx="5">
                  <c:v>20.575349082820939</c:v>
                </c:pt>
                <c:pt idx="6">
                  <c:v>19.602281319290359</c:v>
                </c:pt>
                <c:pt idx="7">
                  <c:v>20.02142604676305</c:v>
                </c:pt>
                <c:pt idx="8">
                  <c:v>20.905266611876858</c:v>
                </c:pt>
                <c:pt idx="9">
                  <c:v>21.093783119003387</c:v>
                </c:pt>
                <c:pt idx="10">
                  <c:v>22.193704019032278</c:v>
                </c:pt>
                <c:pt idx="11">
                  <c:v>20.686679182584346</c:v>
                </c:pt>
                <c:pt idx="12">
                  <c:v>20.654507607576594</c:v>
                </c:pt>
                <c:pt idx="13">
                  <c:v>20.726481305521506</c:v>
                </c:pt>
                <c:pt idx="14">
                  <c:v>20.829218612169207</c:v>
                </c:pt>
                <c:pt idx="15">
                  <c:v>20.914274058722345</c:v>
                </c:pt>
                <c:pt idx="16">
                  <c:v>20.984164984208409</c:v>
                </c:pt>
                <c:pt idx="17">
                  <c:v>21.057705342477853</c:v>
                </c:pt>
                <c:pt idx="18">
                  <c:v>21.145597581920256</c:v>
                </c:pt>
                <c:pt idx="19">
                  <c:v>21.21918148372886</c:v>
                </c:pt>
                <c:pt idx="20">
                  <c:v>21.318680646377036</c:v>
                </c:pt>
                <c:pt idx="21">
                  <c:v>21.430669787590574</c:v>
                </c:pt>
                <c:pt idx="22">
                  <c:v>21.540760513884241</c:v>
                </c:pt>
                <c:pt idx="23">
                  <c:v>21.646569289289914</c:v>
                </c:pt>
                <c:pt idx="24">
                  <c:v>21.767404977632275</c:v>
                </c:pt>
                <c:pt idx="25">
                  <c:v>21.86698363997229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44.457169080464233</c:v>
                </c:pt>
                <c:pt idx="1">
                  <c:v>44.136781410943335</c:v>
                </c:pt>
                <c:pt idx="2">
                  <c:v>41.956823777291063</c:v>
                </c:pt>
                <c:pt idx="3">
                  <c:v>41.80891223874233</c:v>
                </c:pt>
                <c:pt idx="4">
                  <c:v>43.436692009491196</c:v>
                </c:pt>
                <c:pt idx="5">
                  <c:v>45.581332961093828</c:v>
                </c:pt>
                <c:pt idx="6">
                  <c:v>42.448752295348775</c:v>
                </c:pt>
                <c:pt idx="7">
                  <c:v>42.42994683470581</c:v>
                </c:pt>
                <c:pt idx="8">
                  <c:v>43.266087612929837</c:v>
                </c:pt>
                <c:pt idx="9">
                  <c:v>42.127551018988008</c:v>
                </c:pt>
                <c:pt idx="10">
                  <c:v>44.153660141328722</c:v>
                </c:pt>
                <c:pt idx="11">
                  <c:v>40.849644875719882</c:v>
                </c:pt>
                <c:pt idx="12">
                  <c:v>40.552227273479524</c:v>
                </c:pt>
                <c:pt idx="13">
                  <c:v>40.366324332232836</c:v>
                </c:pt>
                <c:pt idx="14">
                  <c:v>40.231473132028889</c:v>
                </c:pt>
                <c:pt idx="15">
                  <c:v>40.122971669022455</c:v>
                </c:pt>
                <c:pt idx="16">
                  <c:v>39.949401344812529</c:v>
                </c:pt>
                <c:pt idx="17">
                  <c:v>39.765015091737993</c:v>
                </c:pt>
                <c:pt idx="18">
                  <c:v>39.528131688413822</c:v>
                </c:pt>
                <c:pt idx="19">
                  <c:v>39.319525057802188</c:v>
                </c:pt>
                <c:pt idx="20">
                  <c:v>39.114112781079619</c:v>
                </c:pt>
                <c:pt idx="21">
                  <c:v>38.915470804994996</c:v>
                </c:pt>
                <c:pt idx="22">
                  <c:v>38.707022237437883</c:v>
                </c:pt>
                <c:pt idx="23">
                  <c:v>38.458984623023611</c:v>
                </c:pt>
                <c:pt idx="24">
                  <c:v>38.188480634715354</c:v>
                </c:pt>
                <c:pt idx="25">
                  <c:v>37.996794001250002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10.515957482072258</c:v>
                </c:pt>
                <c:pt idx="1">
                  <c:v>9.7907571541377898</c:v>
                </c:pt>
                <c:pt idx="2">
                  <c:v>9.214567885050549</c:v>
                </c:pt>
                <c:pt idx="3">
                  <c:v>9.4910351715316601</c:v>
                </c:pt>
                <c:pt idx="4">
                  <c:v>9.9803929886229916</c:v>
                </c:pt>
                <c:pt idx="5">
                  <c:v>9.7042932340862489</c:v>
                </c:pt>
                <c:pt idx="6">
                  <c:v>8.6669237178229519</c:v>
                </c:pt>
                <c:pt idx="7">
                  <c:v>8.6789749050434715</c:v>
                </c:pt>
                <c:pt idx="8">
                  <c:v>9.1793171142746601</c:v>
                </c:pt>
                <c:pt idx="9">
                  <c:v>8.3038609134571253</c:v>
                </c:pt>
                <c:pt idx="10">
                  <c:v>8.3494356737237503</c:v>
                </c:pt>
                <c:pt idx="11">
                  <c:v>9.3876398613757388</c:v>
                </c:pt>
                <c:pt idx="12">
                  <c:v>9.3044091142376537</c:v>
                </c:pt>
                <c:pt idx="13">
                  <c:v>9.2193152280401787</c:v>
                </c:pt>
                <c:pt idx="14">
                  <c:v>9.1461431451104378</c:v>
                </c:pt>
                <c:pt idx="15">
                  <c:v>9.0736631080249186</c:v>
                </c:pt>
                <c:pt idx="16">
                  <c:v>8.9801042026643216</c:v>
                </c:pt>
                <c:pt idx="17">
                  <c:v>8.8724087491017869</c:v>
                </c:pt>
                <c:pt idx="18">
                  <c:v>8.7610328187511364</c:v>
                </c:pt>
                <c:pt idx="19">
                  <c:v>8.665553608673779</c:v>
                </c:pt>
                <c:pt idx="20">
                  <c:v>8.5507079785222242</c:v>
                </c:pt>
                <c:pt idx="21">
                  <c:v>8.2743916446807031</c:v>
                </c:pt>
                <c:pt idx="22">
                  <c:v>7.9411814640961387</c:v>
                </c:pt>
                <c:pt idx="23">
                  <c:v>7.796966234884021</c:v>
                </c:pt>
                <c:pt idx="24">
                  <c:v>7.7308935849558669</c:v>
                </c:pt>
                <c:pt idx="25">
                  <c:v>7.8718020155096147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4.2978997611605214</c:v>
                </c:pt>
                <c:pt idx="1">
                  <c:v>6.694354401847967</c:v>
                </c:pt>
                <c:pt idx="2">
                  <c:v>3.9816702683469152</c:v>
                </c:pt>
                <c:pt idx="3">
                  <c:v>4.7967936730830969</c:v>
                </c:pt>
                <c:pt idx="4">
                  <c:v>5.4920550141397229</c:v>
                </c:pt>
                <c:pt idx="5">
                  <c:v>4.6441267016966554</c:v>
                </c:pt>
                <c:pt idx="6">
                  <c:v>3.442776084402551</c:v>
                </c:pt>
                <c:pt idx="7">
                  <c:v>4.2339988313997754</c:v>
                </c:pt>
                <c:pt idx="8">
                  <c:v>4.7369958179753917</c:v>
                </c:pt>
                <c:pt idx="9">
                  <c:v>3.9176639986628095</c:v>
                </c:pt>
                <c:pt idx="10">
                  <c:v>3.9137663619264487</c:v>
                </c:pt>
                <c:pt idx="11">
                  <c:v>3.7646056067979732</c:v>
                </c:pt>
                <c:pt idx="12">
                  <c:v>3.7960025900674625</c:v>
                </c:pt>
                <c:pt idx="13">
                  <c:v>3.8485062312093254</c:v>
                </c:pt>
                <c:pt idx="14">
                  <c:v>3.9054841322281559</c:v>
                </c:pt>
                <c:pt idx="15">
                  <c:v>3.9545639006839899</c:v>
                </c:pt>
                <c:pt idx="16">
                  <c:v>4.0005677439919101</c:v>
                </c:pt>
                <c:pt idx="17">
                  <c:v>4.0449109572394075</c:v>
                </c:pt>
                <c:pt idx="18">
                  <c:v>4.0909894275859742</c:v>
                </c:pt>
                <c:pt idx="19">
                  <c:v>4.1361118843549614</c:v>
                </c:pt>
                <c:pt idx="20">
                  <c:v>4.1826343080728154</c:v>
                </c:pt>
                <c:pt idx="21">
                  <c:v>4.227634390195675</c:v>
                </c:pt>
                <c:pt idx="22">
                  <c:v>4.2700539837312652</c:v>
                </c:pt>
                <c:pt idx="23">
                  <c:v>4.3124146141480102</c:v>
                </c:pt>
                <c:pt idx="24">
                  <c:v>4.3503889176947297</c:v>
                </c:pt>
                <c:pt idx="25">
                  <c:v>4.3882264054856144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23.439319276330334</c:v>
                </c:pt>
                <c:pt idx="1">
                  <c:v>24.483083044275123</c:v>
                </c:pt>
                <c:pt idx="2">
                  <c:v>21.269811732198413</c:v>
                </c:pt>
                <c:pt idx="3">
                  <c:v>23.248657655987014</c:v>
                </c:pt>
                <c:pt idx="4">
                  <c:v>23.896382287236868</c:v>
                </c:pt>
                <c:pt idx="5">
                  <c:v>23.746739359376484</c:v>
                </c:pt>
                <c:pt idx="6">
                  <c:v>23.207782732598563</c:v>
                </c:pt>
                <c:pt idx="7">
                  <c:v>23.310827191028139</c:v>
                </c:pt>
                <c:pt idx="8">
                  <c:v>23.774386327313245</c:v>
                </c:pt>
                <c:pt idx="9">
                  <c:v>23.284125331339183</c:v>
                </c:pt>
                <c:pt idx="10">
                  <c:v>19.8153660104539</c:v>
                </c:pt>
                <c:pt idx="11">
                  <c:v>19.57068827267241</c:v>
                </c:pt>
                <c:pt idx="12">
                  <c:v>19.289882312967748</c:v>
                </c:pt>
                <c:pt idx="13">
                  <c:v>19.068624791422984</c:v>
                </c:pt>
                <c:pt idx="14">
                  <c:v>18.885060072913173</c:v>
                </c:pt>
                <c:pt idx="15">
                  <c:v>18.71073724003908</c:v>
                </c:pt>
                <c:pt idx="16">
                  <c:v>18.511726550585145</c:v>
                </c:pt>
                <c:pt idx="17">
                  <c:v>18.306777829922684</c:v>
                </c:pt>
                <c:pt idx="18">
                  <c:v>18.098259029942895</c:v>
                </c:pt>
                <c:pt idx="19">
                  <c:v>17.890730716958071</c:v>
                </c:pt>
                <c:pt idx="20">
                  <c:v>17.698115493978367</c:v>
                </c:pt>
                <c:pt idx="21">
                  <c:v>17.510711277074144</c:v>
                </c:pt>
                <c:pt idx="22">
                  <c:v>17.32123315810292</c:v>
                </c:pt>
                <c:pt idx="23">
                  <c:v>17.126395903650561</c:v>
                </c:pt>
                <c:pt idx="24">
                  <c:v>16.93807925258923</c:v>
                </c:pt>
                <c:pt idx="25">
                  <c:v>16.745561719909368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22.163924269137379</c:v>
                </c:pt>
                <c:pt idx="1">
                  <c:v>20.152365517266233</c:v>
                </c:pt>
                <c:pt idx="2">
                  <c:v>18.750782307276054</c:v>
                </c:pt>
                <c:pt idx="3">
                  <c:v>19.923391470846799</c:v>
                </c:pt>
                <c:pt idx="4">
                  <c:v>18.391977861309734</c:v>
                </c:pt>
                <c:pt idx="5">
                  <c:v>18.075106264951447</c:v>
                </c:pt>
                <c:pt idx="6">
                  <c:v>16.589405032604226</c:v>
                </c:pt>
                <c:pt idx="7">
                  <c:v>17.875341101504269</c:v>
                </c:pt>
                <c:pt idx="8">
                  <c:v>18.849977253518588</c:v>
                </c:pt>
                <c:pt idx="9">
                  <c:v>19.872573195366002</c:v>
                </c:pt>
                <c:pt idx="10">
                  <c:v>16.08769129935639</c:v>
                </c:pt>
                <c:pt idx="11">
                  <c:v>16.65646728418875</c:v>
                </c:pt>
                <c:pt idx="12">
                  <c:v>16.461354541131531</c:v>
                </c:pt>
                <c:pt idx="13">
                  <c:v>16.16848695893766</c:v>
                </c:pt>
                <c:pt idx="14">
                  <c:v>15.961129538047844</c:v>
                </c:pt>
                <c:pt idx="15">
                  <c:v>15.823444092159617</c:v>
                </c:pt>
                <c:pt idx="16">
                  <c:v>15.665508679840942</c:v>
                </c:pt>
                <c:pt idx="17">
                  <c:v>15.493705009912773</c:v>
                </c:pt>
                <c:pt idx="18">
                  <c:v>15.339022905213984</c:v>
                </c:pt>
                <c:pt idx="19">
                  <c:v>15.176642149996329</c:v>
                </c:pt>
                <c:pt idx="20">
                  <c:v>15.017029602222269</c:v>
                </c:pt>
                <c:pt idx="21">
                  <c:v>14.856010667697596</c:v>
                </c:pt>
                <c:pt idx="22">
                  <c:v>14.698570980761621</c:v>
                </c:pt>
                <c:pt idx="23">
                  <c:v>14.539204546586147</c:v>
                </c:pt>
                <c:pt idx="24">
                  <c:v>14.381423895045124</c:v>
                </c:pt>
                <c:pt idx="25">
                  <c:v>14.220772873886741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8.5287778207718841</c:v>
                </c:pt>
                <c:pt idx="1">
                  <c:v>8.9771017039950145</c:v>
                </c:pt>
                <c:pt idx="2">
                  <c:v>9.1025109823227677</c:v>
                </c:pt>
                <c:pt idx="3">
                  <c:v>9.0626856277079035</c:v>
                </c:pt>
                <c:pt idx="4">
                  <c:v>9.0874533059234892</c:v>
                </c:pt>
                <c:pt idx="5">
                  <c:v>10.556309552348026</c:v>
                </c:pt>
                <c:pt idx="6">
                  <c:v>9.1571366638625626</c:v>
                </c:pt>
                <c:pt idx="7">
                  <c:v>9.5989537954456559</c:v>
                </c:pt>
                <c:pt idx="8">
                  <c:v>8.5949093787150712</c:v>
                </c:pt>
                <c:pt idx="9">
                  <c:v>8.9509468616808654</c:v>
                </c:pt>
                <c:pt idx="10">
                  <c:v>8.4288888775954423</c:v>
                </c:pt>
                <c:pt idx="11">
                  <c:v>8.3787155384484464</c:v>
                </c:pt>
                <c:pt idx="12">
                  <c:v>8.3299760422376785</c:v>
                </c:pt>
                <c:pt idx="13">
                  <c:v>8.2920582555057898</c:v>
                </c:pt>
                <c:pt idx="14">
                  <c:v>8.2716256342837386</c:v>
                </c:pt>
                <c:pt idx="15">
                  <c:v>8.2440020603760154</c:v>
                </c:pt>
                <c:pt idx="16">
                  <c:v>8.2105340378462355</c:v>
                </c:pt>
                <c:pt idx="17">
                  <c:v>8.1658355428805329</c:v>
                </c:pt>
                <c:pt idx="18">
                  <c:v>8.1298172389238399</c:v>
                </c:pt>
                <c:pt idx="19">
                  <c:v>8.0957136352502275</c:v>
                </c:pt>
                <c:pt idx="20">
                  <c:v>8.0628053200794962</c:v>
                </c:pt>
                <c:pt idx="21">
                  <c:v>8.036734484557714</c:v>
                </c:pt>
                <c:pt idx="22">
                  <c:v>8.012640896238242</c:v>
                </c:pt>
                <c:pt idx="23">
                  <c:v>7.9709911755395719</c:v>
                </c:pt>
                <c:pt idx="24">
                  <c:v>7.9181073138908431</c:v>
                </c:pt>
                <c:pt idx="25">
                  <c:v>7.8219265199229948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32.875857848599466</c:v>
                </c:pt>
                <c:pt idx="1">
                  <c:v>30.179145822938825</c:v>
                </c:pt>
                <c:pt idx="2">
                  <c:v>31.099931483960855</c:v>
                </c:pt>
                <c:pt idx="3">
                  <c:v>30.827394159631616</c:v>
                </c:pt>
                <c:pt idx="4">
                  <c:v>33.480580981228179</c:v>
                </c:pt>
                <c:pt idx="5">
                  <c:v>33.611923724291344</c:v>
                </c:pt>
                <c:pt idx="6">
                  <c:v>31.995501223992949</c:v>
                </c:pt>
                <c:pt idx="7">
                  <c:v>32.287170032650103</c:v>
                </c:pt>
                <c:pt idx="8">
                  <c:v>31.520115306655448</c:v>
                </c:pt>
                <c:pt idx="9">
                  <c:v>31.35753209221701</c:v>
                </c:pt>
                <c:pt idx="10">
                  <c:v>31.610179921526679</c:v>
                </c:pt>
                <c:pt idx="11">
                  <c:v>32.778441941758942</c:v>
                </c:pt>
                <c:pt idx="12">
                  <c:v>33.039144191446127</c:v>
                </c:pt>
                <c:pt idx="13">
                  <c:v>33.271101933061964</c:v>
                </c:pt>
                <c:pt idx="14">
                  <c:v>33.479502808188329</c:v>
                </c:pt>
                <c:pt idx="15">
                  <c:v>33.638633531936662</c:v>
                </c:pt>
                <c:pt idx="16">
                  <c:v>33.740996402613959</c:v>
                </c:pt>
                <c:pt idx="17">
                  <c:v>33.819524994299378</c:v>
                </c:pt>
                <c:pt idx="18">
                  <c:v>33.920915973192308</c:v>
                </c:pt>
                <c:pt idx="19">
                  <c:v>34.004148307931771</c:v>
                </c:pt>
                <c:pt idx="20">
                  <c:v>34.120284613089879</c:v>
                </c:pt>
                <c:pt idx="21">
                  <c:v>34.2488124832118</c:v>
                </c:pt>
                <c:pt idx="22">
                  <c:v>34.395280345801638</c:v>
                </c:pt>
                <c:pt idx="23">
                  <c:v>34.541360954407331</c:v>
                </c:pt>
                <c:pt idx="24">
                  <c:v>34.704990093749366</c:v>
                </c:pt>
                <c:pt idx="25">
                  <c:v>34.878615994605461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9.050919190720343</c:v>
                </c:pt>
                <c:pt idx="1">
                  <c:v>9.8831843632077696</c:v>
                </c:pt>
                <c:pt idx="2">
                  <c:v>9.3359091736255468</c:v>
                </c:pt>
                <c:pt idx="3">
                  <c:v>9.2782799211524072</c:v>
                </c:pt>
                <c:pt idx="4">
                  <c:v>10.022684415635798</c:v>
                </c:pt>
                <c:pt idx="5">
                  <c:v>10.694469678421898</c:v>
                </c:pt>
                <c:pt idx="6">
                  <c:v>9.4027441314373963</c:v>
                </c:pt>
                <c:pt idx="7">
                  <c:v>10.080797901186013</c:v>
                </c:pt>
                <c:pt idx="8">
                  <c:v>11.061157122646057</c:v>
                </c:pt>
                <c:pt idx="9">
                  <c:v>11.35031775343238</c:v>
                </c:pt>
                <c:pt idx="10">
                  <c:v>10.590117171876656</c:v>
                </c:pt>
                <c:pt idx="11">
                  <c:v>10.348636902364607</c:v>
                </c:pt>
                <c:pt idx="12">
                  <c:v>10.278235306065765</c:v>
                </c:pt>
                <c:pt idx="13">
                  <c:v>10.312669981628311</c:v>
                </c:pt>
                <c:pt idx="14">
                  <c:v>10.368253284113383</c:v>
                </c:pt>
                <c:pt idx="15">
                  <c:v>10.409965299818033</c:v>
                </c:pt>
                <c:pt idx="16">
                  <c:v>10.443908917229118</c:v>
                </c:pt>
                <c:pt idx="17">
                  <c:v>10.474443932134724</c:v>
                </c:pt>
                <c:pt idx="18">
                  <c:v>10.498053837174758</c:v>
                </c:pt>
                <c:pt idx="19">
                  <c:v>10.517800324922453</c:v>
                </c:pt>
                <c:pt idx="20">
                  <c:v>10.542309123147476</c:v>
                </c:pt>
                <c:pt idx="21">
                  <c:v>10.564926669015147</c:v>
                </c:pt>
                <c:pt idx="22">
                  <c:v>10.583390882738783</c:v>
                </c:pt>
                <c:pt idx="23">
                  <c:v>10.609692009595502</c:v>
                </c:pt>
                <c:pt idx="24">
                  <c:v>10.622475868266001</c:v>
                </c:pt>
                <c:pt idx="25">
                  <c:v>10.611845266662291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0.9401943778313594</c:v>
                </c:pt>
                <c:pt idx="1">
                  <c:v>0.66499078801284428</c:v>
                </c:pt>
                <c:pt idx="2">
                  <c:v>0.62674569101522493</c:v>
                </c:pt>
                <c:pt idx="3">
                  <c:v>0.61907638673867915</c:v>
                </c:pt>
                <c:pt idx="4">
                  <c:v>0.65815832123759754</c:v>
                </c:pt>
                <c:pt idx="5">
                  <c:v>0.58215069720671409</c:v>
                </c:pt>
                <c:pt idx="6">
                  <c:v>0.50523023820106472</c:v>
                </c:pt>
                <c:pt idx="7">
                  <c:v>0.56432566900510828</c:v>
                </c:pt>
                <c:pt idx="8">
                  <c:v>0.55148498584366923</c:v>
                </c:pt>
                <c:pt idx="9">
                  <c:v>0.52557261517291309</c:v>
                </c:pt>
                <c:pt idx="10">
                  <c:v>0.64182464760198232</c:v>
                </c:pt>
                <c:pt idx="11">
                  <c:v>0.52598448898879746</c:v>
                </c:pt>
                <c:pt idx="12">
                  <c:v>0.52477978452928287</c:v>
                </c:pt>
                <c:pt idx="13">
                  <c:v>0.52636520197813152</c:v>
                </c:pt>
                <c:pt idx="14">
                  <c:v>0.52801443710274687</c:v>
                </c:pt>
                <c:pt idx="15">
                  <c:v>0.53165090900297174</c:v>
                </c:pt>
                <c:pt idx="16">
                  <c:v>0.53489466122740414</c:v>
                </c:pt>
                <c:pt idx="17">
                  <c:v>0.53806237085688713</c:v>
                </c:pt>
                <c:pt idx="18">
                  <c:v>0.54094340843564492</c:v>
                </c:pt>
                <c:pt idx="19">
                  <c:v>0.54422924289046126</c:v>
                </c:pt>
                <c:pt idx="20">
                  <c:v>0.54688398242887171</c:v>
                </c:pt>
                <c:pt idx="21">
                  <c:v>0.54936297670416157</c:v>
                </c:pt>
                <c:pt idx="22">
                  <c:v>0.55198368789921537</c:v>
                </c:pt>
                <c:pt idx="23">
                  <c:v>0.5550238336268436</c:v>
                </c:pt>
                <c:pt idx="24">
                  <c:v>0.55726055637615901</c:v>
                </c:pt>
                <c:pt idx="25">
                  <c:v>0.55999462457579885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40.909376604646653</c:v>
                </c:pt>
                <c:pt idx="1">
                  <c:v>42.010705679764619</c:v>
                </c:pt>
                <c:pt idx="2">
                  <c:v>42.978399378681786</c:v>
                </c:pt>
                <c:pt idx="3">
                  <c:v>40.391522524422541</c:v>
                </c:pt>
                <c:pt idx="4">
                  <c:v>47.022555434912235</c:v>
                </c:pt>
                <c:pt idx="5">
                  <c:v>47.90500212035964</c:v>
                </c:pt>
                <c:pt idx="6">
                  <c:v>46.643289242869635</c:v>
                </c:pt>
                <c:pt idx="7">
                  <c:v>44.154604502421051</c:v>
                </c:pt>
                <c:pt idx="8">
                  <c:v>41.273321895037931</c:v>
                </c:pt>
                <c:pt idx="9">
                  <c:v>42.371397183233768</c:v>
                </c:pt>
                <c:pt idx="10">
                  <c:v>42.678069113601978</c:v>
                </c:pt>
                <c:pt idx="11">
                  <c:v>40.164419275234657</c:v>
                </c:pt>
                <c:pt idx="12">
                  <c:v>40.080147100517472</c:v>
                </c:pt>
                <c:pt idx="13">
                  <c:v>40.102380943406992</c:v>
                </c:pt>
                <c:pt idx="14">
                  <c:v>40.156718149228034</c:v>
                </c:pt>
                <c:pt idx="15">
                  <c:v>40.14254357355194</c:v>
                </c:pt>
                <c:pt idx="16">
                  <c:v>40.090140262043938</c:v>
                </c:pt>
                <c:pt idx="17">
                  <c:v>40.00066797474441</c:v>
                </c:pt>
                <c:pt idx="18">
                  <c:v>39.890560275556425</c:v>
                </c:pt>
                <c:pt idx="19">
                  <c:v>39.777391233186584</c:v>
                </c:pt>
                <c:pt idx="20">
                  <c:v>39.653365180255825</c:v>
                </c:pt>
                <c:pt idx="21">
                  <c:v>39.504717127658701</c:v>
                </c:pt>
                <c:pt idx="22">
                  <c:v>39.319553150589584</c:v>
                </c:pt>
                <c:pt idx="23">
                  <c:v>39.15817506855857</c:v>
                </c:pt>
                <c:pt idx="24">
                  <c:v>38.979865660753937</c:v>
                </c:pt>
                <c:pt idx="25">
                  <c:v>38.750591491417339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7.5343175119424375</c:v>
                </c:pt>
                <c:pt idx="1">
                  <c:v>7.4896282934420775</c:v>
                </c:pt>
                <c:pt idx="2">
                  <c:v>7.5962632771634064</c:v>
                </c:pt>
                <c:pt idx="3">
                  <c:v>7.5109759003760495</c:v>
                </c:pt>
                <c:pt idx="4">
                  <c:v>7.4558717381216129</c:v>
                </c:pt>
                <c:pt idx="5">
                  <c:v>8.2742482733071885</c:v>
                </c:pt>
                <c:pt idx="6">
                  <c:v>7.7853081705455907</c:v>
                </c:pt>
                <c:pt idx="7">
                  <c:v>8.625135282885493</c:v>
                </c:pt>
                <c:pt idx="8">
                  <c:v>8.9095589678155687</c:v>
                </c:pt>
                <c:pt idx="9">
                  <c:v>8.4928938898411648</c:v>
                </c:pt>
                <c:pt idx="10">
                  <c:v>8.8901921095368301</c:v>
                </c:pt>
                <c:pt idx="11">
                  <c:v>10.672703726324499</c:v>
                </c:pt>
                <c:pt idx="12">
                  <c:v>10.809098083463876</c:v>
                </c:pt>
                <c:pt idx="13">
                  <c:v>10.966929429939286</c:v>
                </c:pt>
                <c:pt idx="14">
                  <c:v>11.150589434382718</c:v>
                </c:pt>
                <c:pt idx="15">
                  <c:v>11.332063340210611</c:v>
                </c:pt>
                <c:pt idx="16">
                  <c:v>11.500096979142858</c:v>
                </c:pt>
                <c:pt idx="17">
                  <c:v>11.663811843501586</c:v>
                </c:pt>
                <c:pt idx="18">
                  <c:v>11.835488633670092</c:v>
                </c:pt>
                <c:pt idx="19">
                  <c:v>12.020309471662488</c:v>
                </c:pt>
                <c:pt idx="20">
                  <c:v>12.207317756632122</c:v>
                </c:pt>
                <c:pt idx="21">
                  <c:v>12.40185868428248</c:v>
                </c:pt>
                <c:pt idx="22">
                  <c:v>12.592861718763393</c:v>
                </c:pt>
                <c:pt idx="23">
                  <c:v>12.785190533819428</c:v>
                </c:pt>
                <c:pt idx="24">
                  <c:v>12.971658977067605</c:v>
                </c:pt>
                <c:pt idx="25">
                  <c:v>13.164637816517791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20.524708548830038</c:v>
                </c:pt>
                <c:pt idx="1">
                  <c:v>18.452539498454254</c:v>
                </c:pt>
                <c:pt idx="2">
                  <c:v>19.090689812770211</c:v>
                </c:pt>
                <c:pt idx="3">
                  <c:v>21.417116471862055</c:v>
                </c:pt>
                <c:pt idx="4">
                  <c:v>20.302536154105471</c:v>
                </c:pt>
                <c:pt idx="5">
                  <c:v>20.497099930923987</c:v>
                </c:pt>
                <c:pt idx="6">
                  <c:v>19.654787945150183</c:v>
                </c:pt>
                <c:pt idx="7">
                  <c:v>20.800544640975097</c:v>
                </c:pt>
                <c:pt idx="8">
                  <c:v>21.222373285978701</c:v>
                </c:pt>
                <c:pt idx="9">
                  <c:v>18.90603423685317</c:v>
                </c:pt>
                <c:pt idx="10">
                  <c:v>16.493271233190935</c:v>
                </c:pt>
                <c:pt idx="11">
                  <c:v>19.607081740333221</c:v>
                </c:pt>
                <c:pt idx="12">
                  <c:v>19.490483444437693</c:v>
                </c:pt>
                <c:pt idx="13">
                  <c:v>19.424566836368577</c:v>
                </c:pt>
                <c:pt idx="14">
                  <c:v>19.359973903810996</c:v>
                </c:pt>
                <c:pt idx="15">
                  <c:v>19.238164300614457</c:v>
                </c:pt>
                <c:pt idx="16">
                  <c:v>19.135752020860139</c:v>
                </c:pt>
                <c:pt idx="17">
                  <c:v>19.021439630303082</c:v>
                </c:pt>
                <c:pt idx="18">
                  <c:v>18.892922184186354</c:v>
                </c:pt>
                <c:pt idx="19">
                  <c:v>18.770969876773908</c:v>
                </c:pt>
                <c:pt idx="20">
                  <c:v>18.67109572318936</c:v>
                </c:pt>
                <c:pt idx="21">
                  <c:v>18.579498719946375</c:v>
                </c:pt>
                <c:pt idx="22">
                  <c:v>18.494569408087077</c:v>
                </c:pt>
                <c:pt idx="23">
                  <c:v>18.404826638497557</c:v>
                </c:pt>
                <c:pt idx="24">
                  <c:v>18.310802417397689</c:v>
                </c:pt>
                <c:pt idx="25">
                  <c:v>18.228830196942472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17.408659538386683</c:v>
                </c:pt>
                <c:pt idx="1">
                  <c:v>19.345991874045897</c:v>
                </c:pt>
                <c:pt idx="2">
                  <c:v>16.892404332295737</c:v>
                </c:pt>
                <c:pt idx="3">
                  <c:v>19.629599567818254</c:v>
                </c:pt>
                <c:pt idx="4">
                  <c:v>17.919186953718231</c:v>
                </c:pt>
                <c:pt idx="5">
                  <c:v>17.778560622425232</c:v>
                </c:pt>
                <c:pt idx="6">
                  <c:v>19.080637823328448</c:v>
                </c:pt>
                <c:pt idx="7">
                  <c:v>19.632922402435433</c:v>
                </c:pt>
                <c:pt idx="8">
                  <c:v>23.40434525356596</c:v>
                </c:pt>
                <c:pt idx="9">
                  <c:v>21.33316791771556</c:v>
                </c:pt>
                <c:pt idx="10">
                  <c:v>19.085919456589171</c:v>
                </c:pt>
                <c:pt idx="11">
                  <c:v>19.685794325813227</c:v>
                </c:pt>
                <c:pt idx="12">
                  <c:v>19.419546884897859</c:v>
                </c:pt>
                <c:pt idx="13">
                  <c:v>19.257289021235501</c:v>
                </c:pt>
                <c:pt idx="14">
                  <c:v>19.151977613876994</c:v>
                </c:pt>
                <c:pt idx="15">
                  <c:v>19.057044026799424</c:v>
                </c:pt>
                <c:pt idx="16">
                  <c:v>18.944863723858123</c:v>
                </c:pt>
                <c:pt idx="17">
                  <c:v>18.818692244581133</c:v>
                </c:pt>
                <c:pt idx="18">
                  <c:v>18.684052780232417</c:v>
                </c:pt>
                <c:pt idx="19">
                  <c:v>18.554583908509226</c:v>
                </c:pt>
                <c:pt idx="20">
                  <c:v>18.42576791490163</c:v>
                </c:pt>
                <c:pt idx="21">
                  <c:v>18.316653158858511</c:v>
                </c:pt>
                <c:pt idx="22">
                  <c:v>18.220953697340406</c:v>
                </c:pt>
                <c:pt idx="23">
                  <c:v>18.115865587055318</c:v>
                </c:pt>
                <c:pt idx="24">
                  <c:v>18.007310745483647</c:v>
                </c:pt>
                <c:pt idx="25">
                  <c:v>17.902063583152078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7.8377391805773762</c:v>
                </c:pt>
                <c:pt idx="1">
                  <c:v>7.7636704848301941</c:v>
                </c:pt>
                <c:pt idx="2">
                  <c:v>7.4834317897554703</c:v>
                </c:pt>
                <c:pt idx="3">
                  <c:v>7.7825401778549077</c:v>
                </c:pt>
                <c:pt idx="4">
                  <c:v>8.7858675603967047</c:v>
                </c:pt>
                <c:pt idx="5">
                  <c:v>8.7079014188987056</c:v>
                </c:pt>
                <c:pt idx="6">
                  <c:v>8.4123452358504789</c:v>
                </c:pt>
                <c:pt idx="7">
                  <c:v>8.0713339828674346</c:v>
                </c:pt>
                <c:pt idx="8">
                  <c:v>8.6790593158713225</c:v>
                </c:pt>
                <c:pt idx="9">
                  <c:v>7.6248517810092737</c:v>
                </c:pt>
                <c:pt idx="10">
                  <c:v>6.6946553065972703</c:v>
                </c:pt>
                <c:pt idx="11">
                  <c:v>5.5436804697718172</c:v>
                </c:pt>
                <c:pt idx="12">
                  <c:v>5.4839602237962719</c:v>
                </c:pt>
                <c:pt idx="13">
                  <c:v>5.4288286508223056</c:v>
                </c:pt>
                <c:pt idx="14">
                  <c:v>5.3860601064470108</c:v>
                </c:pt>
                <c:pt idx="15">
                  <c:v>5.3429118918296057</c:v>
                </c:pt>
                <c:pt idx="16">
                  <c:v>5.294009306292601</c:v>
                </c:pt>
                <c:pt idx="17">
                  <c:v>5.245095311348809</c:v>
                </c:pt>
                <c:pt idx="18">
                  <c:v>5.1967438172778406</c:v>
                </c:pt>
                <c:pt idx="19">
                  <c:v>5.1480800652356811</c:v>
                </c:pt>
                <c:pt idx="20">
                  <c:v>5.1020284560399292</c:v>
                </c:pt>
                <c:pt idx="21">
                  <c:v>5.0574032665160624</c:v>
                </c:pt>
                <c:pt idx="22">
                  <c:v>5.0116082737490437</c:v>
                </c:pt>
                <c:pt idx="23">
                  <c:v>4.9665949487679653</c:v>
                </c:pt>
                <c:pt idx="24">
                  <c:v>4.9247465042556575</c:v>
                </c:pt>
                <c:pt idx="25">
                  <c:v>4.88114497890591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50.509025781307621</c:v>
                </c:pt>
                <c:pt idx="1">
                  <c:v>49.144298887736142</c:v>
                </c:pt>
                <c:pt idx="2">
                  <c:v>46.840704040931605</c:v>
                </c:pt>
                <c:pt idx="3">
                  <c:v>47.800774184270665</c:v>
                </c:pt>
                <c:pt idx="4">
                  <c:v>48.225005130967233</c:v>
                </c:pt>
                <c:pt idx="5">
                  <c:v>51.673327938642913</c:v>
                </c:pt>
                <c:pt idx="6">
                  <c:v>49.973916389884252</c:v>
                </c:pt>
                <c:pt idx="7">
                  <c:v>52.905343870153267</c:v>
                </c:pt>
                <c:pt idx="8">
                  <c:v>49.304500584231803</c:v>
                </c:pt>
                <c:pt idx="9">
                  <c:v>48.780495954401637</c:v>
                </c:pt>
                <c:pt idx="10">
                  <c:v>46.103296758951288</c:v>
                </c:pt>
                <c:pt idx="11">
                  <c:v>47.369039436153265</c:v>
                </c:pt>
                <c:pt idx="12">
                  <c:v>46.741703293281915</c:v>
                </c:pt>
                <c:pt idx="13">
                  <c:v>46.374200521988456</c:v>
                </c:pt>
                <c:pt idx="14">
                  <c:v>46.157983117248499</c:v>
                </c:pt>
                <c:pt idx="15">
                  <c:v>45.977517729254544</c:v>
                </c:pt>
                <c:pt idx="16">
                  <c:v>45.827255566977207</c:v>
                </c:pt>
                <c:pt idx="17">
                  <c:v>45.672562386543511</c:v>
                </c:pt>
                <c:pt idx="18">
                  <c:v>45.56136422274448</c:v>
                </c:pt>
                <c:pt idx="19">
                  <c:v>45.452647325542536</c:v>
                </c:pt>
                <c:pt idx="20">
                  <c:v>45.349883529668524</c:v>
                </c:pt>
                <c:pt idx="21">
                  <c:v>45.240817923544853</c:v>
                </c:pt>
                <c:pt idx="22">
                  <c:v>45.163918184274614</c:v>
                </c:pt>
                <c:pt idx="23">
                  <c:v>45.072568508984432</c:v>
                </c:pt>
                <c:pt idx="24">
                  <c:v>44.962954227212855</c:v>
                </c:pt>
                <c:pt idx="25">
                  <c:v>44.843080771914373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30.163363995590686</c:v>
                </c:pt>
                <c:pt idx="1">
                  <c:v>32.925071678868932</c:v>
                </c:pt>
                <c:pt idx="2">
                  <c:v>32.748451208256142</c:v>
                </c:pt>
                <c:pt idx="3">
                  <c:v>34.58830271983507</c:v>
                </c:pt>
                <c:pt idx="4">
                  <c:v>33.752645787883651</c:v>
                </c:pt>
                <c:pt idx="5">
                  <c:v>36.006205962267231</c:v>
                </c:pt>
                <c:pt idx="6">
                  <c:v>32.829477421918028</c:v>
                </c:pt>
                <c:pt idx="7">
                  <c:v>34.713119907937511</c:v>
                </c:pt>
                <c:pt idx="8">
                  <c:v>36.671678487925128</c:v>
                </c:pt>
                <c:pt idx="9">
                  <c:v>39.967668672295616</c:v>
                </c:pt>
                <c:pt idx="10">
                  <c:v>40.245078724761129</c:v>
                </c:pt>
                <c:pt idx="11">
                  <c:v>39.218912053926296</c:v>
                </c:pt>
                <c:pt idx="12">
                  <c:v>39.461975505286816</c:v>
                </c:pt>
                <c:pt idx="13">
                  <c:v>39.876896703075474</c:v>
                </c:pt>
                <c:pt idx="14">
                  <c:v>40.376967866745289</c:v>
                </c:pt>
                <c:pt idx="15">
                  <c:v>40.862520683519087</c:v>
                </c:pt>
                <c:pt idx="16">
                  <c:v>41.317467972732175</c:v>
                </c:pt>
                <c:pt idx="17">
                  <c:v>41.791311134885817</c:v>
                </c:pt>
                <c:pt idx="18">
                  <c:v>42.278681791165852</c:v>
                </c:pt>
                <c:pt idx="19">
                  <c:v>42.75929827021362</c:v>
                </c:pt>
                <c:pt idx="20">
                  <c:v>43.258712678321785</c:v>
                </c:pt>
                <c:pt idx="21">
                  <c:v>43.802636237337339</c:v>
                </c:pt>
                <c:pt idx="22">
                  <c:v>44.398533818838686</c:v>
                </c:pt>
                <c:pt idx="23">
                  <c:v>44.908888555329348</c:v>
                </c:pt>
                <c:pt idx="24">
                  <c:v>45.394610577729487</c:v>
                </c:pt>
                <c:pt idx="25">
                  <c:v>45.689137815915871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84.838258647618744</c:v>
                </c:pt>
                <c:pt idx="1">
                  <c:v>83.428096220108273</c:v>
                </c:pt>
                <c:pt idx="2">
                  <c:v>85.088062736759866</c:v>
                </c:pt>
                <c:pt idx="3">
                  <c:v>83.533986979240524</c:v>
                </c:pt>
                <c:pt idx="4">
                  <c:v>87.185179997776956</c:v>
                </c:pt>
                <c:pt idx="5">
                  <c:v>90.125276635320631</c:v>
                </c:pt>
                <c:pt idx="6">
                  <c:v>86.144198695685034</c:v>
                </c:pt>
                <c:pt idx="7">
                  <c:v>87.168757258555885</c:v>
                </c:pt>
                <c:pt idx="8">
                  <c:v>91.188165057450746</c:v>
                </c:pt>
                <c:pt idx="9">
                  <c:v>92.878705546459898</c:v>
                </c:pt>
                <c:pt idx="10">
                  <c:v>99.067530958461219</c:v>
                </c:pt>
                <c:pt idx="11">
                  <c:v>101.74009583142427</c:v>
                </c:pt>
                <c:pt idx="12">
                  <c:v>102.94394248020524</c:v>
                </c:pt>
                <c:pt idx="13">
                  <c:v>104.14298897841137</c:v>
                </c:pt>
                <c:pt idx="14">
                  <c:v>105.39949704766782</c:v>
                </c:pt>
                <c:pt idx="15">
                  <c:v>106.4965017389784</c:v>
                </c:pt>
                <c:pt idx="16">
                  <c:v>107.50359938356488</c:v>
                </c:pt>
                <c:pt idx="17">
                  <c:v>108.49553685499814</c:v>
                </c:pt>
                <c:pt idx="18">
                  <c:v>109.48484249873059</c:v>
                </c:pt>
                <c:pt idx="19">
                  <c:v>110.46768045925837</c:v>
                </c:pt>
                <c:pt idx="20">
                  <c:v>111.5092304396141</c:v>
                </c:pt>
                <c:pt idx="21">
                  <c:v>112.58977028270992</c:v>
                </c:pt>
                <c:pt idx="22">
                  <c:v>113.65855787754941</c:v>
                </c:pt>
                <c:pt idx="23">
                  <c:v>114.72519542596078</c:v>
                </c:pt>
                <c:pt idx="24">
                  <c:v>115.79035721535632</c:v>
                </c:pt>
                <c:pt idx="25">
                  <c:v>116.80390113270077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50.280531084012054</c:v>
                </c:pt>
                <c:pt idx="1">
                  <c:v>50.119233176124936</c:v>
                </c:pt>
                <c:pt idx="2">
                  <c:v>49.737840122298465</c:v>
                </c:pt>
                <c:pt idx="3">
                  <c:v>50.50495516889815</c:v>
                </c:pt>
                <c:pt idx="4">
                  <c:v>50.572774057292051</c:v>
                </c:pt>
                <c:pt idx="5">
                  <c:v>51.546924924381955</c:v>
                </c:pt>
                <c:pt idx="6">
                  <c:v>49.354786954497143</c:v>
                </c:pt>
                <c:pt idx="7">
                  <c:v>51.475901889800717</c:v>
                </c:pt>
                <c:pt idx="8">
                  <c:v>53.624566232250984</c:v>
                </c:pt>
                <c:pt idx="9">
                  <c:v>53.529641037873461</c:v>
                </c:pt>
                <c:pt idx="10">
                  <c:v>56.077056232920341</c:v>
                </c:pt>
                <c:pt idx="11">
                  <c:v>52.681448368703251</c:v>
                </c:pt>
                <c:pt idx="12">
                  <c:v>52.736131827950231</c:v>
                </c:pt>
                <c:pt idx="13">
                  <c:v>53.048466000735004</c:v>
                </c:pt>
                <c:pt idx="14">
                  <c:v>53.4215465765757</c:v>
                </c:pt>
                <c:pt idx="15">
                  <c:v>53.792100904177957</c:v>
                </c:pt>
                <c:pt idx="16">
                  <c:v>54.120172243716596</c:v>
                </c:pt>
                <c:pt idx="17">
                  <c:v>54.450198141007398</c:v>
                </c:pt>
                <c:pt idx="18">
                  <c:v>54.794177468801664</c:v>
                </c:pt>
                <c:pt idx="19">
                  <c:v>55.115584460837312</c:v>
                </c:pt>
                <c:pt idx="20">
                  <c:v>55.479715118755834</c:v>
                </c:pt>
                <c:pt idx="21">
                  <c:v>55.844589201013825</c:v>
                </c:pt>
                <c:pt idx="22">
                  <c:v>56.21608623399996</c:v>
                </c:pt>
                <c:pt idx="23">
                  <c:v>56.594660837564923</c:v>
                </c:pt>
                <c:pt idx="24">
                  <c:v>56.978593557460364</c:v>
                </c:pt>
                <c:pt idx="25">
                  <c:v>57.41907279072538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54.973126562536493</c:v>
                </c:pt>
                <c:pt idx="1">
                  <c:v>53.927538565081122</c:v>
                </c:pt>
                <c:pt idx="2">
                  <c:v>51.171391662341613</c:v>
                </c:pt>
                <c:pt idx="3">
                  <c:v>51.299947410273987</c:v>
                </c:pt>
                <c:pt idx="4">
                  <c:v>53.417084998114191</c:v>
                </c:pt>
                <c:pt idx="5">
                  <c:v>55.285626195180079</c:v>
                </c:pt>
                <c:pt idx="6">
                  <c:v>51.115676013171729</c:v>
                </c:pt>
                <c:pt idx="7">
                  <c:v>51.108921739749277</c:v>
                </c:pt>
                <c:pt idx="8">
                  <c:v>52.445404727204497</c:v>
                </c:pt>
                <c:pt idx="9">
                  <c:v>50.43141193244513</c:v>
                </c:pt>
                <c:pt idx="10">
                  <c:v>52.503095815052475</c:v>
                </c:pt>
                <c:pt idx="11">
                  <c:v>50.237284737095621</c:v>
                </c:pt>
                <c:pt idx="12">
                  <c:v>49.856636387717174</c:v>
                </c:pt>
                <c:pt idx="13">
                  <c:v>49.585639560273016</c:v>
                </c:pt>
                <c:pt idx="14">
                  <c:v>49.377616277139325</c:v>
                </c:pt>
                <c:pt idx="15">
                  <c:v>49.196634777047372</c:v>
                </c:pt>
                <c:pt idx="16">
                  <c:v>48.92950554747685</c:v>
                </c:pt>
                <c:pt idx="17">
                  <c:v>48.63742384083978</c:v>
                </c:pt>
                <c:pt idx="18">
                  <c:v>48.289164507164955</c:v>
                </c:pt>
                <c:pt idx="19">
                  <c:v>47.985078666475971</c:v>
                </c:pt>
                <c:pt idx="20">
                  <c:v>47.664820759601845</c:v>
                </c:pt>
                <c:pt idx="21">
                  <c:v>47.189862449675701</c:v>
                </c:pt>
                <c:pt idx="22">
                  <c:v>46.648203701534023</c:v>
                </c:pt>
                <c:pt idx="23">
                  <c:v>46.255950857907635</c:v>
                </c:pt>
                <c:pt idx="24">
                  <c:v>45.919374219671219</c:v>
                </c:pt>
                <c:pt idx="25">
                  <c:v>45.868596016759618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58.429921127400121</c:v>
                </c:pt>
                <c:pt idx="1">
                  <c:v>60.306904667384345</c:v>
                </c:pt>
                <c:pt idx="2">
                  <c:v>53.104775290144147</c:v>
                </c:pt>
                <c:pt idx="3">
                  <c:v>57.031528427624821</c:v>
                </c:pt>
                <c:pt idx="4">
                  <c:v>56.867868468609814</c:v>
                </c:pt>
                <c:pt idx="5">
                  <c:v>57.02228187837261</c:v>
                </c:pt>
                <c:pt idx="6">
                  <c:v>52.397100513467905</c:v>
                </c:pt>
                <c:pt idx="7">
                  <c:v>55.019120919377841</c:v>
                </c:pt>
                <c:pt idx="8">
                  <c:v>55.956268777522297</c:v>
                </c:pt>
                <c:pt idx="9">
                  <c:v>56.025309387048864</c:v>
                </c:pt>
                <c:pt idx="10">
                  <c:v>48.245712549332183</c:v>
                </c:pt>
                <c:pt idx="11">
                  <c:v>48.370476702107581</c:v>
                </c:pt>
                <c:pt idx="12">
                  <c:v>47.877215486404424</c:v>
                </c:pt>
                <c:pt idx="13">
                  <c:v>47.377676237075761</c:v>
                </c:pt>
                <c:pt idx="14">
                  <c:v>47.02329937747291</c:v>
                </c:pt>
                <c:pt idx="15">
                  <c:v>46.732747293258697</c:v>
                </c:pt>
                <c:pt idx="16">
                  <c:v>46.38833701226423</c:v>
                </c:pt>
                <c:pt idx="17">
                  <c:v>46.011229339955392</c:v>
                </c:pt>
                <c:pt idx="18">
                  <c:v>45.658088601666698</c:v>
                </c:pt>
                <c:pt idx="19">
                  <c:v>45.299198386559588</c:v>
                </c:pt>
                <c:pt idx="20">
                  <c:v>44.960584724352948</c:v>
                </c:pt>
                <c:pt idx="21">
                  <c:v>44.631090819525127</c:v>
                </c:pt>
                <c:pt idx="22">
                  <c:v>44.302499018834055</c:v>
                </c:pt>
                <c:pt idx="23">
                  <c:v>43.949006239924294</c:v>
                </c:pt>
                <c:pt idx="24">
                  <c:v>43.587999379219923</c:v>
                </c:pt>
                <c:pt idx="25">
                  <c:v>43.17648751920472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42.86697141715117</c:v>
                </c:pt>
                <c:pt idx="1">
                  <c:v>40.72732097415944</c:v>
                </c:pt>
                <c:pt idx="2">
                  <c:v>41.062586348601627</c:v>
                </c:pt>
                <c:pt idx="3">
                  <c:v>40.724750467522703</c:v>
                </c:pt>
                <c:pt idx="4">
                  <c:v>44.161423718101581</c:v>
                </c:pt>
                <c:pt idx="5">
                  <c:v>44.888544099919955</c:v>
                </c:pt>
                <c:pt idx="6">
                  <c:v>41.903475593631413</c:v>
                </c:pt>
                <c:pt idx="7">
                  <c:v>42.93229360284122</c:v>
                </c:pt>
                <c:pt idx="8">
                  <c:v>43.132757415145178</c:v>
                </c:pt>
                <c:pt idx="9">
                  <c:v>43.233422460822304</c:v>
                </c:pt>
                <c:pt idx="10">
                  <c:v>42.842121741005315</c:v>
                </c:pt>
                <c:pt idx="11">
                  <c:v>43.653063333112343</c:v>
                </c:pt>
                <c:pt idx="12">
                  <c:v>43.842159282041173</c:v>
                </c:pt>
                <c:pt idx="13">
                  <c:v>44.110137116668405</c:v>
                </c:pt>
                <c:pt idx="14">
                  <c:v>44.375770529404456</c:v>
                </c:pt>
                <c:pt idx="15">
                  <c:v>44.580249740757665</c:v>
                </c:pt>
                <c:pt idx="16">
                  <c:v>44.71979998107048</c:v>
                </c:pt>
                <c:pt idx="17">
                  <c:v>44.832031297290989</c:v>
                </c:pt>
                <c:pt idx="18">
                  <c:v>44.959913218802711</c:v>
                </c:pt>
                <c:pt idx="19">
                  <c:v>45.066177875744685</c:v>
                </c:pt>
                <c:pt idx="20">
                  <c:v>45.209477718666228</c:v>
                </c:pt>
                <c:pt idx="21">
                  <c:v>45.363102128931104</c:v>
                </c:pt>
                <c:pt idx="22">
                  <c:v>45.530654916439637</c:v>
                </c:pt>
                <c:pt idx="23">
                  <c:v>45.70607679762967</c:v>
                </c:pt>
                <c:pt idx="24">
                  <c:v>45.884726518391524</c:v>
                </c:pt>
                <c:pt idx="25">
                  <c:v>46.050455885843554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48.443694116589093</c:v>
                </c:pt>
                <c:pt idx="1">
                  <c:v>49.500333973206693</c:v>
                </c:pt>
                <c:pt idx="2">
                  <c:v>50.574662655845195</c:v>
                </c:pt>
                <c:pt idx="3">
                  <c:v>47.902498424798594</c:v>
                </c:pt>
                <c:pt idx="4">
                  <c:v>54.47842717303385</c:v>
                </c:pt>
                <c:pt idx="5">
                  <c:v>56.179250393666827</c:v>
                </c:pt>
                <c:pt idx="6">
                  <c:v>54.428597413415226</c:v>
                </c:pt>
                <c:pt idx="7">
                  <c:v>52.779739785306546</c:v>
                </c:pt>
                <c:pt idx="8">
                  <c:v>50.182880862853501</c:v>
                </c:pt>
                <c:pt idx="9">
                  <c:v>50.864291073074931</c:v>
                </c:pt>
                <c:pt idx="10">
                  <c:v>51.568261223138805</c:v>
                </c:pt>
                <c:pt idx="11">
                  <c:v>50.837123001559156</c:v>
                </c:pt>
                <c:pt idx="12">
                  <c:v>50.889245183981345</c:v>
                </c:pt>
                <c:pt idx="13">
                  <c:v>51.069310373346276</c:v>
                </c:pt>
                <c:pt idx="14">
                  <c:v>51.307307583610751</c:v>
                </c:pt>
                <c:pt idx="15">
                  <c:v>51.47460691376255</c:v>
                </c:pt>
                <c:pt idx="16">
                  <c:v>51.590237241186799</c:v>
                </c:pt>
                <c:pt idx="17">
                  <c:v>51.664479818245994</c:v>
                </c:pt>
                <c:pt idx="18">
                  <c:v>51.72604890922652</c:v>
                </c:pt>
                <c:pt idx="19">
                  <c:v>51.797700704849071</c:v>
                </c:pt>
                <c:pt idx="20">
                  <c:v>51.860682936887947</c:v>
                </c:pt>
                <c:pt idx="21">
                  <c:v>51.906575811941181</c:v>
                </c:pt>
                <c:pt idx="22">
                  <c:v>51.912414869352979</c:v>
                </c:pt>
                <c:pt idx="23">
                  <c:v>51.943365602377995</c:v>
                </c:pt>
                <c:pt idx="24">
                  <c:v>51.951524637821542</c:v>
                </c:pt>
                <c:pt idx="25">
                  <c:v>51.915229307935128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37.933368087216721</c:v>
                </c:pt>
                <c:pt idx="1">
                  <c:v>37.79853137250015</c:v>
                </c:pt>
                <c:pt idx="2">
                  <c:v>35.983094145065948</c:v>
                </c:pt>
                <c:pt idx="3">
                  <c:v>41.046716039680305</c:v>
                </c:pt>
                <c:pt idx="4">
                  <c:v>38.221723107823706</c:v>
                </c:pt>
                <c:pt idx="5">
                  <c:v>38.275660553349219</c:v>
                </c:pt>
                <c:pt idx="6">
                  <c:v>38.735425768478635</c:v>
                </c:pt>
                <c:pt idx="7">
                  <c:v>40.433467043410531</c:v>
                </c:pt>
                <c:pt idx="8">
                  <c:v>44.626718539544662</c:v>
                </c:pt>
                <c:pt idx="9">
                  <c:v>40.23920215456873</c:v>
                </c:pt>
                <c:pt idx="10">
                  <c:v>35.579190689780106</c:v>
                </c:pt>
                <c:pt idx="11">
                  <c:v>39.292876066146448</c:v>
                </c:pt>
                <c:pt idx="12">
                  <c:v>38.910030329335555</c:v>
                </c:pt>
                <c:pt idx="13">
                  <c:v>38.681855857604077</c:v>
                </c:pt>
                <c:pt idx="14">
                  <c:v>38.51195151768799</c:v>
                </c:pt>
                <c:pt idx="15">
                  <c:v>38.295208327413881</c:v>
                </c:pt>
                <c:pt idx="16">
                  <c:v>38.080615744718258</c:v>
                </c:pt>
                <c:pt idx="17">
                  <c:v>37.840131874884214</c:v>
                </c:pt>
                <c:pt idx="18">
                  <c:v>37.576974964418767</c:v>
                </c:pt>
                <c:pt idx="19">
                  <c:v>37.325553785283134</c:v>
                </c:pt>
                <c:pt idx="20">
                  <c:v>37.096863638090994</c:v>
                </c:pt>
                <c:pt idx="21">
                  <c:v>36.896151878804886</c:v>
                </c:pt>
                <c:pt idx="22">
                  <c:v>36.715523105427479</c:v>
                </c:pt>
                <c:pt idx="23">
                  <c:v>36.520692225552878</c:v>
                </c:pt>
                <c:pt idx="24">
                  <c:v>36.318113162881332</c:v>
                </c:pt>
                <c:pt idx="25">
                  <c:v>36.130893780094553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58.346764961885</c:v>
                </c:pt>
                <c:pt idx="1">
                  <c:v>56.907969372566335</c:v>
                </c:pt>
                <c:pt idx="2">
                  <c:v>54.324135830687077</c:v>
                </c:pt>
                <c:pt idx="3">
                  <c:v>55.58331436212557</c:v>
                </c:pt>
                <c:pt idx="4">
                  <c:v>57.010872691363936</c:v>
                </c:pt>
                <c:pt idx="5">
                  <c:v>60.381229357541621</c:v>
                </c:pt>
                <c:pt idx="6">
                  <c:v>58.386261625734733</c:v>
                </c:pt>
                <c:pt idx="7">
                  <c:v>60.976677853020703</c:v>
                </c:pt>
                <c:pt idx="8">
                  <c:v>57.983559900103124</c:v>
                </c:pt>
                <c:pt idx="9">
                  <c:v>56.405347735410913</c:v>
                </c:pt>
                <c:pt idx="10">
                  <c:v>52.797952065548557</c:v>
                </c:pt>
                <c:pt idx="11">
                  <c:v>52.91271990592508</c:v>
                </c:pt>
                <c:pt idx="12">
                  <c:v>52.225663517078189</c:v>
                </c:pt>
                <c:pt idx="13">
                  <c:v>51.80302917281076</c:v>
                </c:pt>
                <c:pt idx="14">
                  <c:v>51.54404322369551</c:v>
                </c:pt>
                <c:pt idx="15">
                  <c:v>51.320429621084152</c:v>
                </c:pt>
                <c:pt idx="16">
                  <c:v>51.121264873269809</c:v>
                </c:pt>
                <c:pt idx="17">
                  <c:v>50.917657697892324</c:v>
                </c:pt>
                <c:pt idx="18">
                  <c:v>50.758108040022321</c:v>
                </c:pt>
                <c:pt idx="19">
                  <c:v>50.600727390778218</c:v>
                </c:pt>
                <c:pt idx="20">
                  <c:v>50.451911985708456</c:v>
                </c:pt>
                <c:pt idx="21">
                  <c:v>50.298221190060914</c:v>
                </c:pt>
                <c:pt idx="22">
                  <c:v>50.175526458023654</c:v>
                </c:pt>
                <c:pt idx="23">
                  <c:v>50.039163457752394</c:v>
                </c:pt>
                <c:pt idx="24">
                  <c:v>49.887700731468513</c:v>
                </c:pt>
                <c:pt idx="25">
                  <c:v>49.724225750820281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30.163363995590686</c:v>
                </c:pt>
                <c:pt idx="1">
                  <c:v>32.925071678868932</c:v>
                </c:pt>
                <c:pt idx="2">
                  <c:v>32.748451208256142</c:v>
                </c:pt>
                <c:pt idx="3">
                  <c:v>34.58830271983507</c:v>
                </c:pt>
                <c:pt idx="4">
                  <c:v>33.752645787883651</c:v>
                </c:pt>
                <c:pt idx="5">
                  <c:v>36.006205962267231</c:v>
                </c:pt>
                <c:pt idx="6">
                  <c:v>32.829477421918028</c:v>
                </c:pt>
                <c:pt idx="7">
                  <c:v>34.713119907937511</c:v>
                </c:pt>
                <c:pt idx="8">
                  <c:v>36.671678487925128</c:v>
                </c:pt>
                <c:pt idx="9">
                  <c:v>39.967668672295616</c:v>
                </c:pt>
                <c:pt idx="10">
                  <c:v>40.245078724761129</c:v>
                </c:pt>
                <c:pt idx="11">
                  <c:v>39.218912053926296</c:v>
                </c:pt>
                <c:pt idx="12">
                  <c:v>39.461975505286816</c:v>
                </c:pt>
                <c:pt idx="13">
                  <c:v>39.876896703075474</c:v>
                </c:pt>
                <c:pt idx="14">
                  <c:v>40.376967866745289</c:v>
                </c:pt>
                <c:pt idx="15">
                  <c:v>40.862520683519087</c:v>
                </c:pt>
                <c:pt idx="16">
                  <c:v>41.317467972732175</c:v>
                </c:pt>
                <c:pt idx="17">
                  <c:v>41.791311134885817</c:v>
                </c:pt>
                <c:pt idx="18">
                  <c:v>42.278681791165852</c:v>
                </c:pt>
                <c:pt idx="19">
                  <c:v>42.75929827021362</c:v>
                </c:pt>
                <c:pt idx="20">
                  <c:v>43.258712678321785</c:v>
                </c:pt>
                <c:pt idx="21">
                  <c:v>43.802636237337339</c:v>
                </c:pt>
                <c:pt idx="22">
                  <c:v>44.398533818838686</c:v>
                </c:pt>
                <c:pt idx="23">
                  <c:v>44.908888555329348</c:v>
                </c:pt>
                <c:pt idx="24">
                  <c:v>45.394610577729487</c:v>
                </c:pt>
                <c:pt idx="25">
                  <c:v>45.689137815915871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84.838258647618744</c:v>
                </c:pt>
                <c:pt idx="1">
                  <c:v>83.428096220108273</c:v>
                </c:pt>
                <c:pt idx="2">
                  <c:v>85.088062736759866</c:v>
                </c:pt>
                <c:pt idx="3">
                  <c:v>83.533986979240524</c:v>
                </c:pt>
                <c:pt idx="4">
                  <c:v>87.185179997776956</c:v>
                </c:pt>
                <c:pt idx="5">
                  <c:v>90.125276635320631</c:v>
                </c:pt>
                <c:pt idx="6">
                  <c:v>86.144198695685034</c:v>
                </c:pt>
                <c:pt idx="7">
                  <c:v>87.168757258555885</c:v>
                </c:pt>
                <c:pt idx="8">
                  <c:v>91.188165057450746</c:v>
                </c:pt>
                <c:pt idx="9">
                  <c:v>92.878705546459898</c:v>
                </c:pt>
                <c:pt idx="10">
                  <c:v>99.067530958461219</c:v>
                </c:pt>
                <c:pt idx="11">
                  <c:v>101.74009583142427</c:v>
                </c:pt>
                <c:pt idx="12">
                  <c:v>102.94394248020524</c:v>
                </c:pt>
                <c:pt idx="13">
                  <c:v>104.14298897841137</c:v>
                </c:pt>
                <c:pt idx="14">
                  <c:v>105.39949704766782</c:v>
                </c:pt>
                <c:pt idx="15">
                  <c:v>106.4965017389784</c:v>
                </c:pt>
                <c:pt idx="16">
                  <c:v>107.50359938356488</c:v>
                </c:pt>
                <c:pt idx="17">
                  <c:v>108.49553685499814</c:v>
                </c:pt>
                <c:pt idx="18">
                  <c:v>109.48484249873059</c:v>
                </c:pt>
                <c:pt idx="19">
                  <c:v>110.46768045925837</c:v>
                </c:pt>
                <c:pt idx="20">
                  <c:v>111.5092304396141</c:v>
                </c:pt>
                <c:pt idx="21">
                  <c:v>112.58977028270992</c:v>
                </c:pt>
                <c:pt idx="22">
                  <c:v>113.65855787754941</c:v>
                </c:pt>
                <c:pt idx="23">
                  <c:v>114.72519542596078</c:v>
                </c:pt>
                <c:pt idx="24">
                  <c:v>115.79035721535632</c:v>
                </c:pt>
                <c:pt idx="25">
                  <c:v>116.80390113270077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50.280531084012054</c:v>
                </c:pt>
                <c:pt idx="1">
                  <c:v>50.119233176124936</c:v>
                </c:pt>
                <c:pt idx="2">
                  <c:v>49.737840122298465</c:v>
                </c:pt>
                <c:pt idx="3">
                  <c:v>50.50495516889815</c:v>
                </c:pt>
                <c:pt idx="4">
                  <c:v>50.572774057292051</c:v>
                </c:pt>
                <c:pt idx="5">
                  <c:v>51.546924924381955</c:v>
                </c:pt>
                <c:pt idx="6">
                  <c:v>49.354786954497143</c:v>
                </c:pt>
                <c:pt idx="7">
                  <c:v>51.475901889800717</c:v>
                </c:pt>
                <c:pt idx="8">
                  <c:v>53.624566232250984</c:v>
                </c:pt>
                <c:pt idx="9">
                  <c:v>53.529641037873461</c:v>
                </c:pt>
                <c:pt idx="10">
                  <c:v>56.077056232920341</c:v>
                </c:pt>
                <c:pt idx="11">
                  <c:v>52.681448368703251</c:v>
                </c:pt>
                <c:pt idx="12">
                  <c:v>52.736131827950231</c:v>
                </c:pt>
                <c:pt idx="13">
                  <c:v>53.048466000735004</c:v>
                </c:pt>
                <c:pt idx="14">
                  <c:v>53.4215465765757</c:v>
                </c:pt>
                <c:pt idx="15">
                  <c:v>53.792100904177957</c:v>
                </c:pt>
                <c:pt idx="16">
                  <c:v>54.120172243716596</c:v>
                </c:pt>
                <c:pt idx="17">
                  <c:v>54.450198141007398</c:v>
                </c:pt>
                <c:pt idx="18">
                  <c:v>54.794177468801664</c:v>
                </c:pt>
                <c:pt idx="19">
                  <c:v>55.115584460837312</c:v>
                </c:pt>
                <c:pt idx="20">
                  <c:v>55.479715118755834</c:v>
                </c:pt>
                <c:pt idx="21">
                  <c:v>55.844589201013825</c:v>
                </c:pt>
                <c:pt idx="22">
                  <c:v>56.21608623399996</c:v>
                </c:pt>
                <c:pt idx="23">
                  <c:v>56.594660837564923</c:v>
                </c:pt>
                <c:pt idx="24">
                  <c:v>56.978593557460364</c:v>
                </c:pt>
                <c:pt idx="25">
                  <c:v>57.41907279072538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54.973126562536493</c:v>
                </c:pt>
                <c:pt idx="1">
                  <c:v>53.927538565081122</c:v>
                </c:pt>
                <c:pt idx="2">
                  <c:v>51.171391662341613</c:v>
                </c:pt>
                <c:pt idx="3">
                  <c:v>51.299947410273987</c:v>
                </c:pt>
                <c:pt idx="4">
                  <c:v>53.417084998114191</c:v>
                </c:pt>
                <c:pt idx="5">
                  <c:v>55.285626195180079</c:v>
                </c:pt>
                <c:pt idx="6">
                  <c:v>51.115676013171729</c:v>
                </c:pt>
                <c:pt idx="7">
                  <c:v>51.108921739749277</c:v>
                </c:pt>
                <c:pt idx="8">
                  <c:v>52.445404727204497</c:v>
                </c:pt>
                <c:pt idx="9">
                  <c:v>50.43141193244513</c:v>
                </c:pt>
                <c:pt idx="10">
                  <c:v>52.503095815052475</c:v>
                </c:pt>
                <c:pt idx="11">
                  <c:v>50.237284737095621</c:v>
                </c:pt>
                <c:pt idx="12">
                  <c:v>49.856636387717174</c:v>
                </c:pt>
                <c:pt idx="13">
                  <c:v>49.585639560273016</c:v>
                </c:pt>
                <c:pt idx="14">
                  <c:v>49.377616277139325</c:v>
                </c:pt>
                <c:pt idx="15">
                  <c:v>49.196634777047372</c:v>
                </c:pt>
                <c:pt idx="16">
                  <c:v>48.92950554747685</c:v>
                </c:pt>
                <c:pt idx="17">
                  <c:v>48.63742384083978</c:v>
                </c:pt>
                <c:pt idx="18">
                  <c:v>48.289164507164955</c:v>
                </c:pt>
                <c:pt idx="19">
                  <c:v>47.985078666475971</c:v>
                </c:pt>
                <c:pt idx="20">
                  <c:v>47.664820759601845</c:v>
                </c:pt>
                <c:pt idx="21">
                  <c:v>47.189862449675701</c:v>
                </c:pt>
                <c:pt idx="22">
                  <c:v>46.648203701534023</c:v>
                </c:pt>
                <c:pt idx="23">
                  <c:v>46.255950857907635</c:v>
                </c:pt>
                <c:pt idx="24">
                  <c:v>45.919374219671219</c:v>
                </c:pt>
                <c:pt idx="25">
                  <c:v>45.868596016759618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58.429921127400121</c:v>
                </c:pt>
                <c:pt idx="1">
                  <c:v>60.306904667384345</c:v>
                </c:pt>
                <c:pt idx="2">
                  <c:v>53.104775290144147</c:v>
                </c:pt>
                <c:pt idx="3">
                  <c:v>57.031528427624821</c:v>
                </c:pt>
                <c:pt idx="4">
                  <c:v>56.867868468609814</c:v>
                </c:pt>
                <c:pt idx="5">
                  <c:v>57.02228187837261</c:v>
                </c:pt>
                <c:pt idx="6">
                  <c:v>52.397100513467905</c:v>
                </c:pt>
                <c:pt idx="7">
                  <c:v>55.019120919377841</c:v>
                </c:pt>
                <c:pt idx="8">
                  <c:v>55.956268777522297</c:v>
                </c:pt>
                <c:pt idx="9">
                  <c:v>56.025309387048864</c:v>
                </c:pt>
                <c:pt idx="10">
                  <c:v>48.245712549332183</c:v>
                </c:pt>
                <c:pt idx="11">
                  <c:v>48.370476702107581</c:v>
                </c:pt>
                <c:pt idx="12">
                  <c:v>47.877215486404424</c:v>
                </c:pt>
                <c:pt idx="13">
                  <c:v>47.377676237075761</c:v>
                </c:pt>
                <c:pt idx="14">
                  <c:v>47.02329937747291</c:v>
                </c:pt>
                <c:pt idx="15">
                  <c:v>46.732747293258697</c:v>
                </c:pt>
                <c:pt idx="16">
                  <c:v>46.38833701226423</c:v>
                </c:pt>
                <c:pt idx="17">
                  <c:v>46.011229339955392</c:v>
                </c:pt>
                <c:pt idx="18">
                  <c:v>45.658088601666698</c:v>
                </c:pt>
                <c:pt idx="19">
                  <c:v>45.299198386559588</c:v>
                </c:pt>
                <c:pt idx="20">
                  <c:v>44.960584724352948</c:v>
                </c:pt>
                <c:pt idx="21">
                  <c:v>44.631090819525127</c:v>
                </c:pt>
                <c:pt idx="22">
                  <c:v>44.302499018834055</c:v>
                </c:pt>
                <c:pt idx="23">
                  <c:v>43.949006239924294</c:v>
                </c:pt>
                <c:pt idx="24">
                  <c:v>43.587999379219923</c:v>
                </c:pt>
                <c:pt idx="25">
                  <c:v>43.17648751920472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42.86697141715117</c:v>
                </c:pt>
                <c:pt idx="1">
                  <c:v>40.72732097415944</c:v>
                </c:pt>
                <c:pt idx="2">
                  <c:v>41.062586348601627</c:v>
                </c:pt>
                <c:pt idx="3">
                  <c:v>40.724750467522703</c:v>
                </c:pt>
                <c:pt idx="4">
                  <c:v>44.161423718101581</c:v>
                </c:pt>
                <c:pt idx="5">
                  <c:v>44.888544099919955</c:v>
                </c:pt>
                <c:pt idx="6">
                  <c:v>41.903475593631413</c:v>
                </c:pt>
                <c:pt idx="7">
                  <c:v>42.93229360284122</c:v>
                </c:pt>
                <c:pt idx="8">
                  <c:v>43.132757415145178</c:v>
                </c:pt>
                <c:pt idx="9">
                  <c:v>43.233422460822304</c:v>
                </c:pt>
                <c:pt idx="10">
                  <c:v>42.842121741005315</c:v>
                </c:pt>
                <c:pt idx="11">
                  <c:v>43.653063333112343</c:v>
                </c:pt>
                <c:pt idx="12">
                  <c:v>43.842159282041173</c:v>
                </c:pt>
                <c:pt idx="13">
                  <c:v>44.110137116668405</c:v>
                </c:pt>
                <c:pt idx="14">
                  <c:v>44.375770529404456</c:v>
                </c:pt>
                <c:pt idx="15">
                  <c:v>44.580249740757665</c:v>
                </c:pt>
                <c:pt idx="16">
                  <c:v>44.71979998107048</c:v>
                </c:pt>
                <c:pt idx="17">
                  <c:v>44.832031297290989</c:v>
                </c:pt>
                <c:pt idx="18">
                  <c:v>44.959913218802711</c:v>
                </c:pt>
                <c:pt idx="19">
                  <c:v>45.066177875744685</c:v>
                </c:pt>
                <c:pt idx="20">
                  <c:v>45.209477718666228</c:v>
                </c:pt>
                <c:pt idx="21">
                  <c:v>45.363102128931104</c:v>
                </c:pt>
                <c:pt idx="22">
                  <c:v>45.530654916439637</c:v>
                </c:pt>
                <c:pt idx="23">
                  <c:v>45.70607679762967</c:v>
                </c:pt>
                <c:pt idx="24">
                  <c:v>45.884726518391524</c:v>
                </c:pt>
                <c:pt idx="25">
                  <c:v>46.050455885843554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48.443694116589093</c:v>
                </c:pt>
                <c:pt idx="1">
                  <c:v>49.500333973206693</c:v>
                </c:pt>
                <c:pt idx="2">
                  <c:v>50.574662655845195</c:v>
                </c:pt>
                <c:pt idx="3">
                  <c:v>47.902498424798594</c:v>
                </c:pt>
                <c:pt idx="4">
                  <c:v>54.47842717303385</c:v>
                </c:pt>
                <c:pt idx="5">
                  <c:v>56.179250393666827</c:v>
                </c:pt>
                <c:pt idx="6">
                  <c:v>54.428597413415226</c:v>
                </c:pt>
                <c:pt idx="7">
                  <c:v>52.779739785306546</c:v>
                </c:pt>
                <c:pt idx="8">
                  <c:v>50.182880862853501</c:v>
                </c:pt>
                <c:pt idx="9">
                  <c:v>50.864291073074931</c:v>
                </c:pt>
                <c:pt idx="10">
                  <c:v>51.568261223138805</c:v>
                </c:pt>
                <c:pt idx="11">
                  <c:v>50.837123001559156</c:v>
                </c:pt>
                <c:pt idx="12">
                  <c:v>50.889245183981345</c:v>
                </c:pt>
                <c:pt idx="13">
                  <c:v>51.069310373346276</c:v>
                </c:pt>
                <c:pt idx="14">
                  <c:v>51.307307583610751</c:v>
                </c:pt>
                <c:pt idx="15">
                  <c:v>51.47460691376255</c:v>
                </c:pt>
                <c:pt idx="16">
                  <c:v>51.590237241186799</c:v>
                </c:pt>
                <c:pt idx="17">
                  <c:v>51.664479818245994</c:v>
                </c:pt>
                <c:pt idx="18">
                  <c:v>51.72604890922652</c:v>
                </c:pt>
                <c:pt idx="19">
                  <c:v>51.797700704849071</c:v>
                </c:pt>
                <c:pt idx="20">
                  <c:v>51.860682936887947</c:v>
                </c:pt>
                <c:pt idx="21">
                  <c:v>51.906575811941181</c:v>
                </c:pt>
                <c:pt idx="22">
                  <c:v>51.912414869352979</c:v>
                </c:pt>
                <c:pt idx="23">
                  <c:v>51.943365602377995</c:v>
                </c:pt>
                <c:pt idx="24">
                  <c:v>51.951524637821542</c:v>
                </c:pt>
                <c:pt idx="25">
                  <c:v>51.915229307935128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37.933368087216721</c:v>
                </c:pt>
                <c:pt idx="1">
                  <c:v>37.79853137250015</c:v>
                </c:pt>
                <c:pt idx="2">
                  <c:v>35.983094145065948</c:v>
                </c:pt>
                <c:pt idx="3">
                  <c:v>41.046716039680305</c:v>
                </c:pt>
                <c:pt idx="4">
                  <c:v>38.221723107823706</c:v>
                </c:pt>
                <c:pt idx="5">
                  <c:v>38.275660553349219</c:v>
                </c:pt>
                <c:pt idx="6">
                  <c:v>38.735425768478635</c:v>
                </c:pt>
                <c:pt idx="7">
                  <c:v>40.433467043410531</c:v>
                </c:pt>
                <c:pt idx="8">
                  <c:v>44.626718539544662</c:v>
                </c:pt>
                <c:pt idx="9">
                  <c:v>40.23920215456873</c:v>
                </c:pt>
                <c:pt idx="10">
                  <c:v>35.579190689780106</c:v>
                </c:pt>
                <c:pt idx="11">
                  <c:v>39.292876066146448</c:v>
                </c:pt>
                <c:pt idx="12">
                  <c:v>38.910030329335555</c:v>
                </c:pt>
                <c:pt idx="13">
                  <c:v>38.681855857604077</c:v>
                </c:pt>
                <c:pt idx="14">
                  <c:v>38.51195151768799</c:v>
                </c:pt>
                <c:pt idx="15">
                  <c:v>38.295208327413881</c:v>
                </c:pt>
                <c:pt idx="16">
                  <c:v>38.080615744718258</c:v>
                </c:pt>
                <c:pt idx="17">
                  <c:v>37.840131874884214</c:v>
                </c:pt>
                <c:pt idx="18">
                  <c:v>37.576974964418767</c:v>
                </c:pt>
                <c:pt idx="19">
                  <c:v>37.325553785283134</c:v>
                </c:pt>
                <c:pt idx="20">
                  <c:v>37.096863638090994</c:v>
                </c:pt>
                <c:pt idx="21">
                  <c:v>36.896151878804886</c:v>
                </c:pt>
                <c:pt idx="22">
                  <c:v>36.715523105427479</c:v>
                </c:pt>
                <c:pt idx="23">
                  <c:v>36.520692225552878</c:v>
                </c:pt>
                <c:pt idx="24">
                  <c:v>36.318113162881332</c:v>
                </c:pt>
                <c:pt idx="25">
                  <c:v>36.130893780094553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58.346764961885</c:v>
                </c:pt>
                <c:pt idx="1">
                  <c:v>56.907969372566335</c:v>
                </c:pt>
                <c:pt idx="2">
                  <c:v>54.324135830687077</c:v>
                </c:pt>
                <c:pt idx="3">
                  <c:v>55.58331436212557</c:v>
                </c:pt>
                <c:pt idx="4">
                  <c:v>57.010872691363936</c:v>
                </c:pt>
                <c:pt idx="5">
                  <c:v>60.381229357541621</c:v>
                </c:pt>
                <c:pt idx="6">
                  <c:v>58.386261625734733</c:v>
                </c:pt>
                <c:pt idx="7">
                  <c:v>60.976677853020703</c:v>
                </c:pt>
                <c:pt idx="8">
                  <c:v>57.983559900103124</c:v>
                </c:pt>
                <c:pt idx="9">
                  <c:v>56.405347735410913</c:v>
                </c:pt>
                <c:pt idx="10">
                  <c:v>52.797952065548557</c:v>
                </c:pt>
                <c:pt idx="11">
                  <c:v>52.91271990592508</c:v>
                </c:pt>
                <c:pt idx="12">
                  <c:v>52.225663517078189</c:v>
                </c:pt>
                <c:pt idx="13">
                  <c:v>51.80302917281076</c:v>
                </c:pt>
                <c:pt idx="14">
                  <c:v>51.54404322369551</c:v>
                </c:pt>
                <c:pt idx="15">
                  <c:v>51.320429621084152</c:v>
                </c:pt>
                <c:pt idx="16">
                  <c:v>51.121264873269809</c:v>
                </c:pt>
                <c:pt idx="17">
                  <c:v>50.917657697892324</c:v>
                </c:pt>
                <c:pt idx="18">
                  <c:v>50.758108040022321</c:v>
                </c:pt>
                <c:pt idx="19">
                  <c:v>50.600727390778218</c:v>
                </c:pt>
                <c:pt idx="20">
                  <c:v>50.451911985708456</c:v>
                </c:pt>
                <c:pt idx="21">
                  <c:v>50.298221190060914</c:v>
                </c:pt>
                <c:pt idx="22">
                  <c:v>50.175526458023654</c:v>
                </c:pt>
                <c:pt idx="23">
                  <c:v>50.039163457752394</c:v>
                </c:pt>
                <c:pt idx="24">
                  <c:v>49.887700731468513</c:v>
                </c:pt>
                <c:pt idx="25">
                  <c:v>49.724225750820281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45.689137815915871</c:v>
                </c:pt>
                <c:pt idx="1">
                  <c:v>116.80390113270077</c:v>
                </c:pt>
                <c:pt idx="2">
                  <c:v>57.41907279072538</c:v>
                </c:pt>
                <c:pt idx="3">
                  <c:v>45.868596016759618</c:v>
                </c:pt>
                <c:pt idx="4">
                  <c:v>43.17648751920472</c:v>
                </c:pt>
                <c:pt idx="5">
                  <c:v>46.050455885843554</c:v>
                </c:pt>
                <c:pt idx="6">
                  <c:v>51.915229307935128</c:v>
                </c:pt>
                <c:pt idx="7">
                  <c:v>36.130893780094553</c:v>
                </c:pt>
                <c:pt idx="8">
                  <c:v>49.724225750820281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40.245078724761129</c:v>
                </c:pt>
                <c:pt idx="1">
                  <c:v>99.067530958461219</c:v>
                </c:pt>
                <c:pt idx="2">
                  <c:v>56.077056232920341</c:v>
                </c:pt>
                <c:pt idx="3">
                  <c:v>52.503095815052475</c:v>
                </c:pt>
                <c:pt idx="4">
                  <c:v>48.245712549332183</c:v>
                </c:pt>
                <c:pt idx="5">
                  <c:v>42.842121741005315</c:v>
                </c:pt>
                <c:pt idx="6">
                  <c:v>51.568261223138805</c:v>
                </c:pt>
                <c:pt idx="7">
                  <c:v>35.579190689780106</c:v>
                </c:pt>
                <c:pt idx="8">
                  <c:v>52.797952065548557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9.2717487014265831</c:v>
                </c:pt>
                <c:pt idx="1">
                  <c:v>23.703148503525078</c:v>
                </c:pt>
                <c:pt idx="2">
                  <c:v>11.652117746881029</c:v>
                </c:pt>
                <c:pt idx="3">
                  <c:v>9.3081663582302028</c:v>
                </c:pt>
                <c:pt idx="4">
                  <c:v>8.7618537189575694</c:v>
                </c:pt>
                <c:pt idx="5">
                  <c:v>9.3450713883013368</c:v>
                </c:pt>
                <c:pt idx="6">
                  <c:v>10.535216529133837</c:v>
                </c:pt>
                <c:pt idx="7">
                  <c:v>7.3320833681890356</c:v>
                </c:pt>
                <c:pt idx="8">
                  <c:v>10.090593685355332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8.4031935465523109</c:v>
                </c:pt>
                <c:pt idx="1">
                  <c:v>20.685352425731992</c:v>
                </c:pt>
                <c:pt idx="2">
                  <c:v>11.708918754237676</c:v>
                </c:pt>
                <c:pt idx="3">
                  <c:v>10.962673944419903</c:v>
                </c:pt>
                <c:pt idx="4">
                  <c:v>10.073730085510531</c:v>
                </c:pt>
                <c:pt idx="5">
                  <c:v>8.9454574905111244</c:v>
                </c:pt>
                <c:pt idx="6">
                  <c:v>10.767479991301117</c:v>
                </c:pt>
                <c:pt idx="7">
                  <c:v>7.4289536775577227</c:v>
                </c:pt>
                <c:pt idx="8">
                  <c:v>11.024240084177627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7.3525417975637106</c:v>
                </c:pt>
                <c:pt idx="1">
                  <c:v>18.403768066333125</c:v>
                </c:pt>
                <c:pt idx="2">
                  <c:v>10.525988782033066</c:v>
                </c:pt>
                <c:pt idx="3">
                  <c:v>11.28943932139161</c:v>
                </c:pt>
                <c:pt idx="4">
                  <c:v>11.644068007125142</c:v>
                </c:pt>
                <c:pt idx="5">
                  <c:v>9.1663336334940304</c:v>
                </c:pt>
                <c:pt idx="6">
                  <c:v>11.471919232703945</c:v>
                </c:pt>
                <c:pt idx="7">
                  <c:v>7.8159691232888813</c:v>
                </c:pt>
                <c:pt idx="8">
                  <c:v>12.329972036066499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6.4689934707320734E-2</c:v>
                </c:pt>
                <c:pt idx="1">
                  <c:v>7.0709133600496771E-2</c:v>
                </c:pt>
                <c:pt idx="2">
                  <c:v>7.2165738292083739E-2</c:v>
                </c:pt>
                <c:pt idx="3">
                  <c:v>7.4831469961738867E-2</c:v>
                </c:pt>
                <c:pt idx="4">
                  <c:v>7.0958411723899176E-2</c:v>
                </c:pt>
                <c:pt idx="5">
                  <c:v>7.3525417975637108E-2</c:v>
                </c:pt>
                <c:pt idx="6">
                  <c:v>7.0556265212215988E-2</c:v>
                </c:pt>
                <c:pt idx="7">
                  <c:v>7.2833691226201605E-2</c:v>
                </c:pt>
                <c:pt idx="8">
                  <c:v>7.5485328661962087E-2</c:v>
                </c:pt>
                <c:pt idx="9">
                  <c:v>8.2650403085965218E-2</c:v>
                </c:pt>
                <c:pt idx="10">
                  <c:v>8.4031935465523108E-2</c:v>
                </c:pt>
                <c:pt idx="11">
                  <c:v>8.1886216455214572E-2</c:v>
                </c:pt>
                <c:pt idx="12">
                  <c:v>8.2428308101187495E-2</c:v>
                </c:pt>
                <c:pt idx="13">
                  <c:v>8.3129516825396627E-2</c:v>
                </c:pt>
                <c:pt idx="14">
                  <c:v>8.388485402512437E-2</c:v>
                </c:pt>
                <c:pt idx="15">
                  <c:v>8.4645129028254953E-2</c:v>
                </c:pt>
                <c:pt idx="16">
                  <c:v>8.5407078912816542E-2</c:v>
                </c:pt>
                <c:pt idx="17">
                  <c:v>8.623165882899847E-2</c:v>
                </c:pt>
                <c:pt idx="18">
                  <c:v>8.7078100433686051E-2</c:v>
                </c:pt>
                <c:pt idx="19">
                  <c:v>8.7906669113566385E-2</c:v>
                </c:pt>
                <c:pt idx="20">
                  <c:v>8.8737277080078794E-2</c:v>
                </c:pt>
                <c:pt idx="21">
                  <c:v>8.9663589843113192E-2</c:v>
                </c:pt>
                <c:pt idx="22">
                  <c:v>9.0691059729059068E-2</c:v>
                </c:pt>
                <c:pt idx="23">
                  <c:v>9.1530682299206037E-2</c:v>
                </c:pt>
                <c:pt idx="24">
                  <c:v>9.2319321591516734E-2</c:v>
                </c:pt>
                <c:pt idx="25">
                  <c:v>9.2717487014265826E-2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0.18194858548932119</c:v>
                </c:pt>
                <c:pt idx="1">
                  <c:v>0.1791682781802037</c:v>
                </c:pt>
                <c:pt idx="2">
                  <c:v>0.18750330597904311</c:v>
                </c:pt>
                <c:pt idx="3">
                  <c:v>0.18072500082048343</c:v>
                </c:pt>
                <c:pt idx="4">
                  <c:v>0.18328998376551925</c:v>
                </c:pt>
                <c:pt idx="5">
                  <c:v>0.18403768066333126</c:v>
                </c:pt>
                <c:pt idx="6">
                  <c:v>0.18513888757817099</c:v>
                </c:pt>
                <c:pt idx="7">
                  <c:v>0.18289402875855176</c:v>
                </c:pt>
                <c:pt idx="8">
                  <c:v>0.18770257848190397</c:v>
                </c:pt>
                <c:pt idx="9">
                  <c:v>0.19206680565881185</c:v>
                </c:pt>
                <c:pt idx="10">
                  <c:v>0.20685352425731993</c:v>
                </c:pt>
                <c:pt idx="11">
                  <c:v>0.21242586989590487</c:v>
                </c:pt>
                <c:pt idx="12">
                  <c:v>0.21502965574474239</c:v>
                </c:pt>
                <c:pt idx="13">
                  <c:v>0.21710205834197355</c:v>
                </c:pt>
                <c:pt idx="14">
                  <c:v>0.21897190134098676</c:v>
                </c:pt>
                <c:pt idx="15">
                  <c:v>0.22060337884122136</c:v>
                </c:pt>
                <c:pt idx="16">
                  <c:v>0.22222001604801622</c:v>
                </c:pt>
                <c:pt idx="17">
                  <c:v>0.22386830813593211</c:v>
                </c:pt>
                <c:pt idx="18">
                  <c:v>0.22549738324771607</c:v>
                </c:pt>
                <c:pt idx="19">
                  <c:v>0.22710489242616599</c:v>
                </c:pt>
                <c:pt idx="20">
                  <c:v>0.22874063664555327</c:v>
                </c:pt>
                <c:pt idx="21">
                  <c:v>0.23047021481675323</c:v>
                </c:pt>
                <c:pt idx="22">
                  <c:v>0.23216566347102782</c:v>
                </c:pt>
                <c:pt idx="23">
                  <c:v>0.23382621463255521</c:v>
                </c:pt>
                <c:pt idx="24">
                  <c:v>0.23548361994772618</c:v>
                </c:pt>
                <c:pt idx="25">
                  <c:v>0.23703148503525079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0.10783426786712601</c:v>
                </c:pt>
                <c:pt idx="1">
                  <c:v>0.10763492299029705</c:v>
                </c:pt>
                <c:pt idx="2">
                  <c:v>0.10960420481119991</c:v>
                </c:pt>
                <c:pt idx="3">
                  <c:v>0.10926699891154391</c:v>
                </c:pt>
                <c:pt idx="4">
                  <c:v>0.10631947925294971</c:v>
                </c:pt>
                <c:pt idx="5">
                  <c:v>0.10525988782033066</c:v>
                </c:pt>
                <c:pt idx="6">
                  <c:v>0.10607203377319155</c:v>
                </c:pt>
                <c:pt idx="7">
                  <c:v>0.10800469545160948</c:v>
                </c:pt>
                <c:pt idx="8">
                  <c:v>0.11038131259057203</c:v>
                </c:pt>
                <c:pt idx="9">
                  <c:v>0.11069563364084885</c:v>
                </c:pt>
                <c:pt idx="10">
                  <c:v>0.11708918754237675</c:v>
                </c:pt>
                <c:pt idx="11">
                  <c:v>0.10999500644898619</c:v>
                </c:pt>
                <c:pt idx="12">
                  <c:v>0.11015541079023654</c:v>
                </c:pt>
                <c:pt idx="13">
                  <c:v>0.11058767636322794</c:v>
                </c:pt>
                <c:pt idx="14">
                  <c:v>0.11098551657375012</c:v>
                </c:pt>
                <c:pt idx="15">
                  <c:v>0.11142825370465931</c:v>
                </c:pt>
                <c:pt idx="16">
                  <c:v>0.11187146861576364</c:v>
                </c:pt>
                <c:pt idx="17">
                  <c:v>0.1123518449591602</c:v>
                </c:pt>
                <c:pt idx="18">
                  <c:v>0.11285528986872312</c:v>
                </c:pt>
                <c:pt idx="19">
                  <c:v>0.11330933018549376</c:v>
                </c:pt>
                <c:pt idx="20">
                  <c:v>0.11380641142573789</c:v>
                </c:pt>
                <c:pt idx="21">
                  <c:v>0.11431335579772012</c:v>
                </c:pt>
                <c:pt idx="22">
                  <c:v>0.11483028820691311</c:v>
                </c:pt>
                <c:pt idx="23">
                  <c:v>0.11534794308196576</c:v>
                </c:pt>
                <c:pt idx="24">
                  <c:v>0.1158777448582005</c:v>
                </c:pt>
                <c:pt idx="25">
                  <c:v>0.11652117746881029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0.11789825460143023</c:v>
                </c:pt>
                <c:pt idx="1">
                  <c:v>0.11581355285527067</c:v>
                </c:pt>
                <c:pt idx="2">
                  <c:v>0.11276323375608284</c:v>
                </c:pt>
                <c:pt idx="3">
                  <c:v>0.11098695720242055</c:v>
                </c:pt>
                <c:pt idx="4">
                  <c:v>0.11229909306094633</c:v>
                </c:pt>
                <c:pt idx="5">
                  <c:v>0.1128943932139161</c:v>
                </c:pt>
                <c:pt idx="6">
                  <c:v>0.10985649107162498</c:v>
                </c:pt>
                <c:pt idx="7">
                  <c:v>0.10723471225776582</c:v>
                </c:pt>
                <c:pt idx="8">
                  <c:v>0.10795411543396312</c:v>
                </c:pt>
                <c:pt idx="9">
                  <c:v>0.10428870792006441</c:v>
                </c:pt>
                <c:pt idx="10">
                  <c:v>0.10962673944419903</c:v>
                </c:pt>
                <c:pt idx="11">
                  <c:v>0.10489177176683623</c:v>
                </c:pt>
                <c:pt idx="12">
                  <c:v>0.10414071096124049</c:v>
                </c:pt>
                <c:pt idx="13">
                  <c:v>0.10336888270961818</c:v>
                </c:pt>
                <c:pt idx="14">
                  <c:v>0.10258408078551737</c:v>
                </c:pt>
                <c:pt idx="15">
                  <c:v>0.10190892360046359</c:v>
                </c:pt>
                <c:pt idx="16">
                  <c:v>0.10114187404262935</c:v>
                </c:pt>
                <c:pt idx="17">
                  <c:v>0.10035784054316561</c:v>
                </c:pt>
                <c:pt idx="18">
                  <c:v>9.9457422480289326E-2</c:v>
                </c:pt>
                <c:pt idx="19">
                  <c:v>9.8650085557198813E-2</c:v>
                </c:pt>
                <c:pt idx="20">
                  <c:v>9.7775595824345474E-2</c:v>
                </c:pt>
                <c:pt idx="21">
                  <c:v>9.6597210462733923E-2</c:v>
                </c:pt>
                <c:pt idx="22">
                  <c:v>9.5286367910511177E-2</c:v>
                </c:pt>
                <c:pt idx="23">
                  <c:v>9.4276186265589521E-2</c:v>
                </c:pt>
                <c:pt idx="24">
                  <c:v>9.3386536901955405E-2</c:v>
                </c:pt>
                <c:pt idx="25">
                  <c:v>9.3081663582302035E-2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0.12531187778783406</c:v>
                </c:pt>
                <c:pt idx="1">
                  <c:v>0.12951373411573361</c:v>
                </c:pt>
                <c:pt idx="2">
                  <c:v>0.11702371178647659</c:v>
                </c:pt>
                <c:pt idx="3">
                  <c:v>0.12338717921410089</c:v>
                </c:pt>
                <c:pt idx="4">
                  <c:v>0.1195536981016378</c:v>
                </c:pt>
                <c:pt idx="5">
                  <c:v>0.11644068007125141</c:v>
                </c:pt>
                <c:pt idx="6">
                  <c:v>0.11261049552105207</c:v>
                </c:pt>
                <c:pt idx="7">
                  <c:v>0.11543893707066985</c:v>
                </c:pt>
                <c:pt idx="8">
                  <c:v>0.11518091108807993</c:v>
                </c:pt>
                <c:pt idx="9">
                  <c:v>0.11585650496210285</c:v>
                </c:pt>
                <c:pt idx="10">
                  <c:v>0.10073730085510532</c:v>
                </c:pt>
                <c:pt idx="11">
                  <c:v>0.10099401329196644</c:v>
                </c:pt>
                <c:pt idx="12">
                  <c:v>0.10000608987787687</c:v>
                </c:pt>
                <c:pt idx="13">
                  <c:v>9.8766043988433819E-2</c:v>
                </c:pt>
                <c:pt idx="14">
                  <c:v>9.769288811079313E-2</c:v>
                </c:pt>
                <c:pt idx="15">
                  <c:v>9.6805076101880105E-2</c:v>
                </c:pt>
                <c:pt idx="16">
                  <c:v>9.588904050111359E-2</c:v>
                </c:pt>
                <c:pt idx="17">
                  <c:v>9.4938984276897065E-2</c:v>
                </c:pt>
                <c:pt idx="18">
                  <c:v>9.4038400830576935E-2</c:v>
                </c:pt>
                <c:pt idx="19">
                  <c:v>9.312832073418402E-2</c:v>
                </c:pt>
                <c:pt idx="20">
                  <c:v>9.2228353951147771E-2</c:v>
                </c:pt>
                <c:pt idx="21">
                  <c:v>9.135942868391829E-2</c:v>
                </c:pt>
                <c:pt idx="22">
                  <c:v>9.0494893391251024E-2</c:v>
                </c:pt>
                <c:pt idx="23">
                  <c:v>8.9574306043139915E-2</c:v>
                </c:pt>
                <c:pt idx="24">
                  <c:v>8.8645204375763717E-2</c:v>
                </c:pt>
                <c:pt idx="25">
                  <c:v>8.7618537189575699E-2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9.1934758420229995E-2</c:v>
                </c:pt>
                <c:pt idx="1">
                  <c:v>8.7465066379806375E-2</c:v>
                </c:pt>
                <c:pt idx="2">
                  <c:v>9.0487084142843413E-2</c:v>
                </c:pt>
                <c:pt idx="3">
                  <c:v>8.8107617364008878E-2</c:v>
                </c:pt>
                <c:pt idx="4">
                  <c:v>9.2840854793893229E-2</c:v>
                </c:pt>
                <c:pt idx="5">
                  <c:v>9.1663336334940296E-2</c:v>
                </c:pt>
                <c:pt idx="6">
                  <c:v>9.0057867790609022E-2</c:v>
                </c:pt>
                <c:pt idx="7">
                  <c:v>9.0078835443050051E-2</c:v>
                </c:pt>
                <c:pt idx="8">
                  <c:v>8.8784874427031799E-2</c:v>
                </c:pt>
                <c:pt idx="9">
                  <c:v>8.9403758384578022E-2</c:v>
                </c:pt>
                <c:pt idx="10">
                  <c:v>8.9454574905111245E-2</c:v>
                </c:pt>
                <c:pt idx="11">
                  <c:v>9.1144399623154973E-2</c:v>
                </c:pt>
                <c:pt idx="12">
                  <c:v>9.157765081064613E-2</c:v>
                </c:pt>
                <c:pt idx="13">
                  <c:v>9.1954356752335625E-2</c:v>
                </c:pt>
                <c:pt idx="14">
                  <c:v>9.2192535244265947E-2</c:v>
                </c:pt>
                <c:pt idx="15">
                  <c:v>9.234626078611477E-2</c:v>
                </c:pt>
                <c:pt idx="16">
                  <c:v>9.2440018068611948E-2</c:v>
                </c:pt>
                <c:pt idx="17">
                  <c:v>9.2505842062749644E-2</c:v>
                </c:pt>
                <c:pt idx="18">
                  <c:v>9.2600423496996473E-2</c:v>
                </c:pt>
                <c:pt idx="19">
                  <c:v>9.2649265703593192E-2</c:v>
                </c:pt>
                <c:pt idx="20">
                  <c:v>9.2738912061461953E-2</c:v>
                </c:pt>
                <c:pt idx="21">
                  <c:v>9.2857849040434426E-2</c:v>
                </c:pt>
                <c:pt idx="22">
                  <c:v>9.3003596951616863E-2</c:v>
                </c:pt>
                <c:pt idx="23">
                  <c:v>9.3155464966645146E-2</c:v>
                </c:pt>
                <c:pt idx="24">
                  <c:v>9.3316073641314154E-2</c:v>
                </c:pt>
                <c:pt idx="25">
                  <c:v>9.3450713883013375E-2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0.10389489082987133</c:v>
                </c:pt>
                <c:pt idx="1">
                  <c:v>0.10630578916634632</c:v>
                </c:pt>
                <c:pt idx="2">
                  <c:v>0.1114482589183336</c:v>
                </c:pt>
                <c:pt idx="3">
                  <c:v>0.10363660804645149</c:v>
                </c:pt>
                <c:pt idx="4">
                  <c:v>0.11453035977411531</c:v>
                </c:pt>
                <c:pt idx="5">
                  <c:v>0.11471919232703945</c:v>
                </c:pt>
                <c:pt idx="6">
                  <c:v>0.11697653620480608</c:v>
                </c:pt>
                <c:pt idx="7">
                  <c:v>0.11074035640464809</c:v>
                </c:pt>
                <c:pt idx="8">
                  <c:v>0.10329691498533074</c:v>
                </c:pt>
                <c:pt idx="9">
                  <c:v>0.10518387235294412</c:v>
                </c:pt>
                <c:pt idx="10">
                  <c:v>0.10767479991301118</c:v>
                </c:pt>
                <c:pt idx="11">
                  <c:v>0.10614419013821898</c:v>
                </c:pt>
                <c:pt idx="12">
                  <c:v>0.10629762771253329</c:v>
                </c:pt>
                <c:pt idx="13">
                  <c:v>0.10646182243201165</c:v>
                </c:pt>
                <c:pt idx="14">
                  <c:v>0.10659309587776321</c:v>
                </c:pt>
                <c:pt idx="15">
                  <c:v>0.10662765465791386</c:v>
                </c:pt>
                <c:pt idx="16">
                  <c:v>0.10664185583920241</c:v>
                </c:pt>
                <c:pt idx="17">
                  <c:v>0.1066038292717192</c:v>
                </c:pt>
                <c:pt idx="18">
                  <c:v>0.10653610498557547</c:v>
                </c:pt>
                <c:pt idx="19">
                  <c:v>0.10648826152221051</c:v>
                </c:pt>
                <c:pt idx="20">
                  <c:v>0.10638263384196649</c:v>
                </c:pt>
                <c:pt idx="21">
                  <c:v>0.1062522789392109</c:v>
                </c:pt>
                <c:pt idx="22">
                  <c:v>0.10603935564193209</c:v>
                </c:pt>
                <c:pt idx="23">
                  <c:v>0.10586794390703219</c:v>
                </c:pt>
                <c:pt idx="24">
                  <c:v>0.10565416134578813</c:v>
                </c:pt>
                <c:pt idx="25">
                  <c:v>0.10535216529133838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8.1353893589240528E-2</c:v>
                </c:pt>
                <c:pt idx="1">
                  <c:v>8.1175264576143699E-2</c:v>
                </c:pt>
                <c:pt idx="2">
                  <c:v>7.9293721052602933E-2</c:v>
                </c:pt>
                <c:pt idx="3">
                  <c:v>8.880418687297785E-2</c:v>
                </c:pt>
                <c:pt idx="4">
                  <c:v>8.0353782696804765E-2</c:v>
                </c:pt>
                <c:pt idx="5">
                  <c:v>7.8159691232888809E-2</c:v>
                </c:pt>
                <c:pt idx="6">
                  <c:v>8.3249176906002961E-2</c:v>
                </c:pt>
                <c:pt idx="7">
                  <c:v>8.4835896676955722E-2</c:v>
                </c:pt>
                <c:pt idx="8">
                  <c:v>9.1860058087376711E-2</c:v>
                </c:pt>
                <c:pt idx="9">
                  <c:v>8.3211915741237125E-2</c:v>
                </c:pt>
                <c:pt idx="10">
                  <c:v>7.4289536775577231E-2</c:v>
                </c:pt>
                <c:pt idx="11">
                  <c:v>8.2040647896510749E-2</c:v>
                </c:pt>
                <c:pt idx="12">
                  <c:v>8.1275403148109826E-2</c:v>
                </c:pt>
                <c:pt idx="13">
                  <c:v>8.0638270608060239E-2</c:v>
                </c:pt>
                <c:pt idx="14">
                  <c:v>8.0010203885186745E-2</c:v>
                </c:pt>
                <c:pt idx="15">
                  <c:v>7.9327040912217484E-2</c:v>
                </c:pt>
                <c:pt idx="16">
                  <c:v>7.87162019730787E-2</c:v>
                </c:pt>
                <c:pt idx="17">
                  <c:v>7.807884589568384E-2</c:v>
                </c:pt>
                <c:pt idx="18">
                  <c:v>7.7394361917629065E-2</c:v>
                </c:pt>
                <c:pt idx="19">
                  <c:v>7.673570986475213E-2</c:v>
                </c:pt>
                <c:pt idx="20">
                  <c:v>7.6097379317180552E-2</c:v>
                </c:pt>
                <c:pt idx="21">
                  <c:v>7.5526080460664793E-2</c:v>
                </c:pt>
                <c:pt idx="22">
                  <c:v>7.4997289607007731E-2</c:v>
                </c:pt>
                <c:pt idx="23">
                  <c:v>7.4434348855589264E-2</c:v>
                </c:pt>
                <c:pt idx="24">
                  <c:v>7.3860388403156549E-2</c:v>
                </c:pt>
                <c:pt idx="25">
                  <c:v>7.3320833681890352E-2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0.12513353670762595</c:v>
                </c:pt>
                <c:pt idx="1">
                  <c:v>0.12221425813570176</c:v>
                </c:pt>
                <c:pt idx="2">
                  <c:v>0.11971074126133403</c:v>
                </c:pt>
                <c:pt idx="3">
                  <c:v>0.12025398160627412</c:v>
                </c:pt>
                <c:pt idx="4">
                  <c:v>0.11985433683023447</c:v>
                </c:pt>
                <c:pt idx="5">
                  <c:v>0.12329972036066499</c:v>
                </c:pt>
                <c:pt idx="6">
                  <c:v>0.12548224594232638</c:v>
                </c:pt>
                <c:pt idx="7">
                  <c:v>0.12793884671054762</c:v>
                </c:pt>
                <c:pt idx="8">
                  <c:v>0.11935390624377973</c:v>
                </c:pt>
                <c:pt idx="9">
                  <c:v>0.11664239825344762</c:v>
                </c:pt>
                <c:pt idx="10">
                  <c:v>0.11024240084177628</c:v>
                </c:pt>
                <c:pt idx="11">
                  <c:v>0.11047788448320696</c:v>
                </c:pt>
                <c:pt idx="12">
                  <c:v>0.10908914285342694</c:v>
                </c:pt>
                <c:pt idx="13">
                  <c:v>0.10799137197894239</c:v>
                </c:pt>
                <c:pt idx="14">
                  <c:v>0.1070849241566125</c:v>
                </c:pt>
                <c:pt idx="15">
                  <c:v>0.10630828236727459</c:v>
                </c:pt>
                <c:pt idx="16">
                  <c:v>0.1056724459987676</c:v>
                </c:pt>
                <c:pt idx="17">
                  <c:v>0.10506284602569396</c:v>
                </c:pt>
                <c:pt idx="18">
                  <c:v>0.10454251273880764</c:v>
                </c:pt>
                <c:pt idx="19">
                  <c:v>0.10402746489283521</c:v>
                </c:pt>
                <c:pt idx="20">
                  <c:v>0.10349279985252771</c:v>
                </c:pt>
                <c:pt idx="21">
                  <c:v>0.10295999195545116</c:v>
                </c:pt>
                <c:pt idx="22">
                  <c:v>0.10249148509068112</c:v>
                </c:pt>
                <c:pt idx="23">
                  <c:v>0.10198690994827685</c:v>
                </c:pt>
                <c:pt idx="24">
                  <c:v>0.1014569489345787</c:v>
                </c:pt>
                <c:pt idx="25">
                  <c:v>0.10090593685355331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3.9614627100283855</c:v>
                </c:pt>
                <c:pt idx="1">
                  <c:v>2.7534289111392667</c:v>
                </c:pt>
                <c:pt idx="2">
                  <c:v>1.9827161134915059</c:v>
                </c:pt>
                <c:pt idx="3">
                  <c:v>-4.8542142627349492</c:v>
                </c:pt>
                <c:pt idx="4">
                  <c:v>-0.99697249132374566</c:v>
                </c:pt>
                <c:pt idx="5">
                  <c:v>-1.6551216390976506</c:v>
                </c:pt>
                <c:pt idx="6">
                  <c:v>-5.3149593205918961</c:v>
                </c:pt>
                <c:pt idx="7">
                  <c:v>1.9635416012195108</c:v>
                </c:pt>
                <c:pt idx="8">
                  <c:v>-3.9758816221307072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0.27741005246551254</c:v>
                </c:pt>
                <c:pt idx="1">
                  <c:v>6.1888254120013215</c:v>
                </c:pt>
                <c:pt idx="2">
                  <c:v>2.5474151950468809</c:v>
                </c:pt>
                <c:pt idx="3">
                  <c:v>2.0716838826073456</c:v>
                </c:pt>
                <c:pt idx="4">
                  <c:v>-7.7795968377166815</c:v>
                </c:pt>
                <c:pt idx="5">
                  <c:v>-0.39130071981698933</c:v>
                </c:pt>
                <c:pt idx="6">
                  <c:v>0.7039701500638742</c:v>
                </c:pt>
                <c:pt idx="7">
                  <c:v>-4.6600114647886244</c:v>
                </c:pt>
                <c:pt idx="8">
                  <c:v>-3.6073956698623562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0.61744195875795782</c:v>
                </c:pt>
                <c:pt idx="1">
                  <c:v>7.4289707805171759</c:v>
                </c:pt>
                <c:pt idx="2">
                  <c:v>-2.2849553287423845</c:v>
                </c:pt>
                <c:pt idx="3">
                  <c:v>-3.3064610380051036</c:v>
                </c:pt>
                <c:pt idx="4">
                  <c:v>-1.5129652560734854</c:v>
                </c:pt>
                <c:pt idx="5">
                  <c:v>1.7381279997523507</c:v>
                </c:pt>
                <c:pt idx="6">
                  <c:v>-9.3654309376255185E-2</c:v>
                </c:pt>
                <c:pt idx="7">
                  <c:v>2.7160176376337759</c:v>
                </c:pt>
                <c:pt idx="8">
                  <c:v>-1.4775224444644053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4.8266171323967839</c:v>
                </c:pt>
                <c:pt idx="1">
                  <c:v>10.307399393722378</c:v>
                </c:pt>
                <c:pt idx="2">
                  <c:v>3.6269718865474232</c:v>
                </c:pt>
                <c:pt idx="3">
                  <c:v>-3.3280387602877539</c:v>
                </c:pt>
                <c:pt idx="4">
                  <c:v>-3.5562597740539772</c:v>
                </c:pt>
                <c:pt idx="5">
                  <c:v>1.4702061450858892</c:v>
                </c:pt>
                <c:pt idx="6">
                  <c:v>0.44062239417257842</c:v>
                </c:pt>
                <c:pt idx="7">
                  <c:v>-2.1643145473193286</c:v>
                </c:pt>
                <c:pt idx="8">
                  <c:v>-1.5962038702638708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5.4440590911547417</c:v>
                </c:pt>
                <c:pt idx="1">
                  <c:v>17.736370174239553</c:v>
                </c:pt>
                <c:pt idx="2">
                  <c:v>1.3420165578050387</c:v>
                </c:pt>
                <c:pt idx="3">
                  <c:v>-6.6344997982928575</c:v>
                </c:pt>
                <c:pt idx="4">
                  <c:v>-5.0692250301274626</c:v>
                </c:pt>
                <c:pt idx="5">
                  <c:v>3.2083341448382399</c:v>
                </c:pt>
                <c:pt idx="6">
                  <c:v>0.34696808479632324</c:v>
                </c:pt>
                <c:pt idx="7">
                  <c:v>0.55170309031444731</c:v>
                </c:pt>
                <c:pt idx="8">
                  <c:v>-3.0737263147282761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3.0976990623843452</c:v>
                </c:pt>
                <c:pt idx="1">
                  <c:v>11.605378712437236</c:v>
                </c:pt>
                <c:pt idx="2">
                  <c:v>3.5508720292119982</c:v>
                </c:pt>
                <c:pt idx="3">
                  <c:v>-7.4278573083043504</c:v>
                </c:pt>
                <c:pt idx="4">
                  <c:v>0.66099707484255177</c:v>
                </c:pt>
                <c:pt idx="5">
                  <c:v>1.7633860662969667</c:v>
                </c:pt>
                <c:pt idx="6">
                  <c:v>-1.1223091635011997</c:v>
                </c:pt>
                <c:pt idx="7">
                  <c:v>0.51458990274583183</c:v>
                </c:pt>
                <c:pt idx="8">
                  <c:v>-1.3329575646116147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2.3463600287704551</c:v>
                </c:pt>
                <c:pt idx="1">
                  <c:v>6.1309914618022745</c:v>
                </c:pt>
                <c:pt idx="2">
                  <c:v>-2.2088554714069382</c:v>
                </c:pt>
                <c:pt idx="3">
                  <c:v>0.7933575100115835</c:v>
                </c:pt>
                <c:pt idx="4">
                  <c:v>-5.7302221049699966</c:v>
                </c:pt>
                <c:pt idx="5">
                  <c:v>1.4449480785413007</c:v>
                </c:pt>
                <c:pt idx="6">
                  <c:v>1.4692772482974483</c:v>
                </c:pt>
                <c:pt idx="7">
                  <c:v>3.711318756866433E-2</c:v>
                </c:pt>
                <c:pt idx="8">
                  <c:v>-1.740768750116672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0.5598437980776243</c:v>
                </c:pt>
                <c:pt idx="1">
                  <c:v>-0.98958963027354052</c:v>
                </c:pt>
                <c:pt idx="2">
                  <c:v>-0.1886846303128964</c:v>
                </c:pt>
                <c:pt idx="3">
                  <c:v>0.54582256997110656</c:v>
                </c:pt>
                <c:pt idx="4">
                  <c:v>0.28726352660506471</c:v>
                </c:pt>
                <c:pt idx="5">
                  <c:v>0.34186061767711617</c:v>
                </c:pt>
                <c:pt idx="6">
                  <c:v>-0.41760998559237894</c:v>
                </c:pt>
                <c:pt idx="7">
                  <c:v>0.63464871684575908</c:v>
                </c:pt>
                <c:pt idx="8">
                  <c:v>0.9758943132917377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1.2985169547471269</c:v>
                </c:pt>
                <c:pt idx="1">
                  <c:v>4.9086939253513542</c:v>
                </c:pt>
                <c:pt idx="2">
                  <c:v>0.80131775800554372</c:v>
                </c:pt>
                <c:pt idx="3">
                  <c:v>-3.0943569672340523</c:v>
                </c:pt>
                <c:pt idx="4">
                  <c:v>0.29560911954775237</c:v>
                </c:pt>
                <c:pt idx="5">
                  <c:v>0.85966007855075688</c:v>
                </c:pt>
                <c:pt idx="6">
                  <c:v>0.10401726393461175</c:v>
                </c:pt>
                <c:pt idx="7">
                  <c:v>0.92950162517594048</c:v>
                </c:pt>
                <c:pt idx="8">
                  <c:v>-3.6878929894635348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3.5856983383300296</c:v>
                </c:pt>
                <c:pt idx="1">
                  <c:v>13.817265879161752</c:v>
                </c:pt>
                <c:pt idx="2">
                  <c:v>0.72938343011242068</c:v>
                </c:pt>
                <c:pt idx="3">
                  <c:v>-4.0859654010298634</c:v>
                </c:pt>
                <c:pt idx="4">
                  <c:v>-5.652097676280281</c:v>
                </c:pt>
                <c:pt idx="5">
                  <c:v>2.006813448610405</c:v>
                </c:pt>
                <c:pt idx="6">
                  <c:v>0.66056080645400428</c:v>
                </c:pt>
                <c:pt idx="7">
                  <c:v>-1.0124472517072078</c:v>
                </c:pt>
                <c:pt idx="8">
                  <c:v>-0.36172763855647716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-0.12704881815653701</c:v>
                </c:pt>
                <c:pt idx="1">
                  <c:v>-0.56946480904959396</c:v>
                </c:pt>
                <c:pt idx="2">
                  <c:v>-0.14697362033303873</c:v>
                </c:pt>
                <c:pt idx="3">
                  <c:v>0.32080666309933759</c:v>
                </c:pt>
                <c:pt idx="4">
                  <c:v>0.45284921414816859</c:v>
                </c:pt>
                <c:pt idx="5">
                  <c:v>0.10976999768489382</c:v>
                </c:pt>
                <c:pt idx="6">
                  <c:v>-0.26202390725082647</c:v>
                </c:pt>
                <c:pt idx="7">
                  <c:v>7.3540547675437995E-2</c:v>
                </c:pt>
                <c:pt idx="8">
                  <c:v>0.41082384113225601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0.65503181593431226</c:v>
                </c:pt>
                <c:pt idx="1">
                  <c:v>3.8997459296202308</c:v>
                </c:pt>
                <c:pt idx="2">
                  <c:v>1.0477969302692731</c:v>
                </c:pt>
                <c:pt idx="3">
                  <c:v>-3.0889350137671343</c:v>
                </c:pt>
                <c:pt idx="4">
                  <c:v>4.9862376867201075E-2</c:v>
                </c:pt>
                <c:pt idx="5">
                  <c:v>0.42461888676871595</c:v>
                </c:pt>
                <c:pt idx="6">
                  <c:v>-0.37907675961211851</c:v>
                </c:pt>
                <c:pt idx="7">
                  <c:v>0.36565026929804723</c:v>
                </c:pt>
                <c:pt idx="8">
                  <c:v>-3.2440394841289297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2.5697160646065633</c:v>
                </c:pt>
                <c:pt idx="1">
                  <c:v>8.2750975918666398</c:v>
                </c:pt>
                <c:pt idx="2">
                  <c:v>2.6500487192757536</c:v>
                </c:pt>
                <c:pt idx="3">
                  <c:v>-4.6597289576365739</c:v>
                </c:pt>
                <c:pt idx="4">
                  <c:v>0.15828548382718521</c:v>
                </c:pt>
                <c:pt idx="5">
                  <c:v>1.2289971818433685</c:v>
                </c:pt>
                <c:pt idx="6">
                  <c:v>-0.48120849663825283</c:v>
                </c:pt>
                <c:pt idx="7">
                  <c:v>7.5399085772343888E-2</c:v>
                </c:pt>
                <c:pt idx="8">
                  <c:v>1.5002580783850483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0.68689261623415243</c:v>
                </c:pt>
                <c:pt idx="1">
                  <c:v>-0.42012482122394346</c:v>
                </c:pt>
                <c:pt idx="2">
                  <c:v>-4.1711009979861213E-2</c:v>
                </c:pt>
                <c:pt idx="3">
                  <c:v>0.22501590687176903</c:v>
                </c:pt>
                <c:pt idx="4">
                  <c:v>-0.16558568754310521</c:v>
                </c:pt>
                <c:pt idx="5">
                  <c:v>0.23209061999222264</c:v>
                </c:pt>
                <c:pt idx="6">
                  <c:v>-0.1555860783415528</c:v>
                </c:pt>
                <c:pt idx="7">
                  <c:v>0.56110816917031681</c:v>
                </c:pt>
                <c:pt idx="8">
                  <c:v>0.56507047215948014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0.64348513881281288</c:v>
                </c:pt>
                <c:pt idx="1">
                  <c:v>1.0089479957311229</c:v>
                </c:pt>
                <c:pt idx="2">
                  <c:v>-0.24647917226372407</c:v>
                </c:pt>
                <c:pt idx="3">
                  <c:v>-5.4219534669126546E-3</c:v>
                </c:pt>
                <c:pt idx="4">
                  <c:v>0.24574674268055086</c:v>
                </c:pt>
                <c:pt idx="5">
                  <c:v>0.43504119178204448</c:v>
                </c:pt>
                <c:pt idx="6">
                  <c:v>0.48309402354671604</c:v>
                </c:pt>
                <c:pt idx="7">
                  <c:v>0.56385135587789081</c:v>
                </c:pt>
                <c:pt idx="8">
                  <c:v>-0.44385350533462642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1.0159822737234663</c:v>
                </c:pt>
                <c:pt idx="1">
                  <c:v>5.5421682872951195</c:v>
                </c:pt>
                <c:pt idx="2">
                  <c:v>-1.9206652891633489</c:v>
                </c:pt>
                <c:pt idx="3">
                  <c:v>0.57376355660669098</c:v>
                </c:pt>
                <c:pt idx="4">
                  <c:v>-5.8103831601074525</c:v>
                </c:pt>
                <c:pt idx="5">
                  <c:v>0.77781626676704629</c:v>
                </c:pt>
                <c:pt idx="6">
                  <c:v>1.141769303092274</c:v>
                </c:pt>
                <c:pt idx="7">
                  <c:v>-1.0878463374795366</c:v>
                </c:pt>
                <c:pt idx="8">
                  <c:v>-1.8619857169415397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33.76839223457786</c:v>
                </c:pt>
                <c:pt idx="1">
                  <c:v>29.612061554877968</c:v>
                </c:pt>
                <c:pt idx="2">
                  <c:v>29.846940533026753</c:v>
                </c:pt>
                <c:pt idx="3">
                  <c:v>30.106700887424402</c:v>
                </c:pt>
                <c:pt idx="4">
                  <c:v>28.627623663957369</c:v>
                </c:pt>
                <c:pt idx="5">
                  <c:v>31.216575025140632</c:v>
                </c:pt>
                <c:pt idx="6">
                  <c:v>24.578428608479722</c:v>
                </c:pt>
                <c:pt idx="7">
                  <c:v>28.016969022884208</c:v>
                </c:pt>
                <c:pt idx="8">
                  <c:v>26.697670723411719</c:v>
                </c:pt>
                <c:pt idx="9">
                  <c:v>25.444078934916227</c:v>
                </c:pt>
                <c:pt idx="10">
                  <c:v>19.371713697149644</c:v>
                </c:pt>
                <c:pt idx="11">
                  <c:v>19.616651875737372</c:v>
                </c:pt>
                <c:pt idx="12">
                  <c:v>19.267233878120447</c:v>
                </c:pt>
                <c:pt idx="13">
                  <c:v>17.997445610335578</c:v>
                </c:pt>
                <c:pt idx="14">
                  <c:v>16.769114171161995</c:v>
                </c:pt>
                <c:pt idx="15">
                  <c:v>16.088891419655756</c:v>
                </c:pt>
                <c:pt idx="16">
                  <c:v>15.503051834905987</c:v>
                </c:pt>
                <c:pt idx="17">
                  <c:v>14.930075176666296</c:v>
                </c:pt>
                <c:pt idx="18">
                  <c:v>14.384333246822926</c:v>
                </c:pt>
                <c:pt idx="19">
                  <c:v>13.8569470939907</c:v>
                </c:pt>
                <c:pt idx="20">
                  <c:v>13.349426150310016</c:v>
                </c:pt>
                <c:pt idx="21">
                  <c:v>12.857535062853838</c:v>
                </c:pt>
                <c:pt idx="22">
                  <c:v>12.381352570659178</c:v>
                </c:pt>
                <c:pt idx="23">
                  <c:v>11.920592275055718</c:v>
                </c:pt>
                <c:pt idx="24">
                  <c:v>11.495691572809616</c:v>
                </c:pt>
                <c:pt idx="25">
                  <c:v>11.397009738261021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75.594426936912427</c:v>
                </c:pt>
                <c:pt idx="1">
                  <c:v>70.090391948901171</c:v>
                </c:pt>
                <c:pt idx="2">
                  <c:v>73.117447603519423</c:v>
                </c:pt>
                <c:pt idx="3">
                  <c:v>72.696732998440012</c:v>
                </c:pt>
                <c:pt idx="4">
                  <c:v>74.761815755269524</c:v>
                </c:pt>
                <c:pt idx="5">
                  <c:v>62.923603548818974</c:v>
                </c:pt>
                <c:pt idx="6">
                  <c:v>59.271450238244086</c:v>
                </c:pt>
                <c:pt idx="7">
                  <c:v>70.663254311101042</c:v>
                </c:pt>
                <c:pt idx="8">
                  <c:v>66.719837019998863</c:v>
                </c:pt>
                <c:pt idx="9">
                  <c:v>67.319812004646266</c:v>
                </c:pt>
                <c:pt idx="10">
                  <c:v>52.426261327252483</c:v>
                </c:pt>
                <c:pt idx="11">
                  <c:v>58.847826151421806</c:v>
                </c:pt>
                <c:pt idx="12">
                  <c:v>54.929396826717024</c:v>
                </c:pt>
                <c:pt idx="13">
                  <c:v>52.98439880361348</c:v>
                </c:pt>
                <c:pt idx="14">
                  <c:v>51.128888307333909</c:v>
                </c:pt>
                <c:pt idx="15">
                  <c:v>49.211328820675682</c:v>
                </c:pt>
                <c:pt idx="16">
                  <c:v>47.266021184818733</c:v>
                </c:pt>
                <c:pt idx="17">
                  <c:v>45.322624088401994</c:v>
                </c:pt>
                <c:pt idx="18">
                  <c:v>43.397803709200794</c:v>
                </c:pt>
                <c:pt idx="19">
                  <c:v>41.492173768878828</c:v>
                </c:pt>
                <c:pt idx="20">
                  <c:v>39.621108070349102</c:v>
                </c:pt>
                <c:pt idx="21">
                  <c:v>37.765330308962966</c:v>
                </c:pt>
                <c:pt idx="22">
                  <c:v>35.933133422633986</c:v>
                </c:pt>
                <c:pt idx="23">
                  <c:v>34.12758343016354</c:v>
                </c:pt>
                <c:pt idx="24">
                  <c:v>32.340278960750773</c:v>
                </c:pt>
                <c:pt idx="25">
                  <c:v>30.548341935264546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116.92069037394677</c:v>
                </c:pt>
                <c:pt idx="1">
                  <c:v>117.74311896107139</c:v>
                </c:pt>
                <c:pt idx="2">
                  <c:v>112.60743044938482</c:v>
                </c:pt>
                <c:pt idx="3">
                  <c:v>113.93570992301484</c:v>
                </c:pt>
                <c:pt idx="4">
                  <c:v>113.6132648036841</c:v>
                </c:pt>
                <c:pt idx="5">
                  <c:v>115.75528457445073</c:v>
                </c:pt>
                <c:pt idx="6">
                  <c:v>106.13079632535847</c:v>
                </c:pt>
                <c:pt idx="7">
                  <c:v>106.54965267111766</c:v>
                </c:pt>
                <c:pt idx="8">
                  <c:v>118.70579836680666</c:v>
                </c:pt>
                <c:pt idx="9">
                  <c:v>109.79657864625133</c:v>
                </c:pt>
                <c:pt idx="10">
                  <c:v>108.45541532556361</c:v>
                </c:pt>
                <c:pt idx="11">
                  <c:v>109.72349595605932</c:v>
                </c:pt>
                <c:pt idx="12">
                  <c:v>106.80836300493527</c:v>
                </c:pt>
                <c:pt idx="13">
                  <c:v>105.94821041942502</c:v>
                </c:pt>
                <c:pt idx="14">
                  <c:v>105.21933449880198</c:v>
                </c:pt>
                <c:pt idx="15">
                  <c:v>104.31154617294385</c:v>
                </c:pt>
                <c:pt idx="16">
                  <c:v>103.2976354255121</c:v>
                </c:pt>
                <c:pt idx="17">
                  <c:v>102.25073089531666</c:v>
                </c:pt>
                <c:pt idx="18">
                  <c:v>101.20273424015051</c:v>
                </c:pt>
                <c:pt idx="19">
                  <c:v>100.15491428586283</c:v>
                </c:pt>
                <c:pt idx="20">
                  <c:v>99.143665394850032</c:v>
                </c:pt>
                <c:pt idx="21">
                  <c:v>98.115483472318857</c:v>
                </c:pt>
                <c:pt idx="22">
                  <c:v>97.084014047110372</c:v>
                </c:pt>
                <c:pt idx="23">
                  <c:v>96.056421417382751</c:v>
                </c:pt>
                <c:pt idx="24">
                  <c:v>95.013446150829566</c:v>
                </c:pt>
                <c:pt idx="25">
                  <c:v>93.890909211004313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102.83281182436333</c:v>
                </c:pt>
                <c:pt idx="1">
                  <c:v>109.79507621565187</c:v>
                </c:pt>
                <c:pt idx="2">
                  <c:v>104.03845963080531</c:v>
                </c:pt>
                <c:pt idx="3">
                  <c:v>109.98166301162661</c:v>
                </c:pt>
                <c:pt idx="4">
                  <c:v>113.85408717761294</c:v>
                </c:pt>
                <c:pt idx="5">
                  <c:v>113.00883849411312</c:v>
                </c:pt>
                <c:pt idx="6">
                  <c:v>115.26063116849357</c:v>
                </c:pt>
                <c:pt idx="7">
                  <c:v>108.20501333606812</c:v>
                </c:pt>
                <c:pt idx="8">
                  <c:v>115.87224065027844</c:v>
                </c:pt>
                <c:pt idx="9">
                  <c:v>109.16601579797461</c:v>
                </c:pt>
                <c:pt idx="10">
                  <c:v>121.8506142823144</c:v>
                </c:pt>
                <c:pt idx="11">
                  <c:v>113.22997847759522</c:v>
                </c:pt>
                <c:pt idx="12">
                  <c:v>115.02256862375509</c:v>
                </c:pt>
                <c:pt idx="13">
                  <c:v>115.66894051332827</c:v>
                </c:pt>
                <c:pt idx="14">
                  <c:v>116.49239039606745</c:v>
                </c:pt>
                <c:pt idx="15">
                  <c:v>117.13492343992273</c:v>
                </c:pt>
                <c:pt idx="16">
                  <c:v>117.64998916133383</c:v>
                </c:pt>
                <c:pt idx="17">
                  <c:v>118.09649530881309</c:v>
                </c:pt>
                <c:pt idx="18">
                  <c:v>118.53496279837466</c:v>
                </c:pt>
                <c:pt idx="19">
                  <c:v>118.98137142903229</c:v>
                </c:pt>
                <c:pt idx="20">
                  <c:v>119.4726113966156</c:v>
                </c:pt>
                <c:pt idx="21">
                  <c:v>119.95490252983392</c:v>
                </c:pt>
                <c:pt idx="22">
                  <c:v>120.44233186213688</c:v>
                </c:pt>
                <c:pt idx="23">
                  <c:v>120.94401387704175</c:v>
                </c:pt>
                <c:pt idx="24">
                  <c:v>121.44254323757582</c:v>
                </c:pt>
                <c:pt idx="25">
                  <c:v>121.86308167785648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19.796783552462195</c:v>
                </c:pt>
                <c:pt idx="1">
                  <c:v>20.92720420893243</c:v>
                </c:pt>
                <c:pt idx="2">
                  <c:v>19.378806902953439</c:v>
                </c:pt>
                <c:pt idx="3">
                  <c:v>18.71677732310733</c:v>
                </c:pt>
                <c:pt idx="4">
                  <c:v>19.692441619075218</c:v>
                </c:pt>
                <c:pt idx="5">
                  <c:v>22.807149274523638</c:v>
                </c:pt>
                <c:pt idx="6">
                  <c:v>22.52809794972929</c:v>
                </c:pt>
                <c:pt idx="7">
                  <c:v>21.724934214355279</c:v>
                </c:pt>
                <c:pt idx="8">
                  <c:v>21.942568780788655</c:v>
                </c:pt>
                <c:pt idx="9">
                  <c:v>21.16552937411738</c:v>
                </c:pt>
                <c:pt idx="10">
                  <c:v>22.536999605775797</c:v>
                </c:pt>
                <c:pt idx="11">
                  <c:v>23.195793291142913</c:v>
                </c:pt>
                <c:pt idx="12">
                  <c:v>22.843459665992388</c:v>
                </c:pt>
                <c:pt idx="13">
                  <c:v>23.162521671355194</c:v>
                </c:pt>
                <c:pt idx="14">
                  <c:v>23.529669349610472</c:v>
                </c:pt>
                <c:pt idx="15">
                  <c:v>23.861334773563094</c:v>
                </c:pt>
                <c:pt idx="16">
                  <c:v>24.178889342472132</c:v>
                </c:pt>
                <c:pt idx="17">
                  <c:v>24.510018315621949</c:v>
                </c:pt>
                <c:pt idx="18" formatCode="General">
                  <c:v>24.839304991127406</c:v>
                </c:pt>
                <c:pt idx="19" formatCode="General">
                  <c:v>25.168700796281065</c:v>
                </c:pt>
                <c:pt idx="20" formatCode="General">
                  <c:v>25.519258585894132</c:v>
                </c:pt>
                <c:pt idx="21" formatCode="General">
                  <c:v>25.871570344102583</c:v>
                </c:pt>
                <c:pt idx="22">
                  <c:v>26.228633084329449</c:v>
                </c:pt>
                <c:pt idx="23">
                  <c:v>26.594483641056925</c:v>
                </c:pt>
                <c:pt idx="24">
                  <c:v>26.957727197693668</c:v>
                </c:pt>
                <c:pt idx="25">
                  <c:v>27.320613571405762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24.629444817772299</c:v>
                </c:pt>
                <c:pt idx="1">
                  <c:v>25.170655622207427</c:v>
                </c:pt>
                <c:pt idx="2">
                  <c:v>24.359941049432305</c:v>
                </c:pt>
                <c:pt idx="3">
                  <c:v>22.741706679797161</c:v>
                </c:pt>
                <c:pt idx="4">
                  <c:v>24.002921162738744</c:v>
                </c:pt>
                <c:pt idx="5">
                  <c:v>26.800248489582696</c:v>
                </c:pt>
                <c:pt idx="6">
                  <c:v>25.324211796653593</c:v>
                </c:pt>
                <c:pt idx="7">
                  <c:v>23.60412609489293</c:v>
                </c:pt>
                <c:pt idx="8">
                  <c:v>22.878431629561533</c:v>
                </c:pt>
                <c:pt idx="9">
                  <c:v>23.202473803976289</c:v>
                </c:pt>
                <c:pt idx="10">
                  <c:v>25.327567248455264</c:v>
                </c:pt>
                <c:pt idx="11">
                  <c:v>24.774488870453542</c:v>
                </c:pt>
                <c:pt idx="12">
                  <c:v>24.252381785775732</c:v>
                </c:pt>
                <c:pt idx="13">
                  <c:v>24.380979644890996</c:v>
                </c:pt>
                <c:pt idx="14">
                  <c:v>24.564276836085536</c:v>
                </c:pt>
                <c:pt idx="15">
                  <c:v>24.707546523062941</c:v>
                </c:pt>
                <c:pt idx="16">
                  <c:v>24.828960785195864</c:v>
                </c:pt>
                <c:pt idx="17">
                  <c:v>24.959960226124604</c:v>
                </c:pt>
                <c:pt idx="18" formatCode="General">
                  <c:v>25.156314518552062</c:v>
                </c:pt>
                <c:pt idx="19" formatCode="General">
                  <c:v>25.414097580328441</c:v>
                </c:pt>
                <c:pt idx="20" formatCode="General">
                  <c:v>25.690638680539209</c:v>
                </c:pt>
                <c:pt idx="21" formatCode="General">
                  <c:v>25.974392972776371</c:v>
                </c:pt>
                <c:pt idx="22">
                  <c:v>26.277805743948441</c:v>
                </c:pt>
                <c:pt idx="23">
                  <c:v>26.599515981153225</c:v>
                </c:pt>
                <c:pt idx="24">
                  <c:v>26.937020956252269</c:v>
                </c:pt>
                <c:pt idx="25">
                  <c:v>27.26079744831635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58.990693534324727</c:v>
                </c:pt>
                <c:pt idx="1">
                  <c:v>64.114254123225066</c:v>
                </c:pt>
                <c:pt idx="2">
                  <c:v>64.025580455441499</c:v>
                </c:pt>
                <c:pt idx="3">
                  <c:v>61.530371486332356</c:v>
                </c:pt>
                <c:pt idx="4">
                  <c:v>66.590571144773563</c:v>
                </c:pt>
                <c:pt idx="5">
                  <c:v>77.667960417349221</c:v>
                </c:pt>
                <c:pt idx="6">
                  <c:v>75.43398320720533</c:v>
                </c:pt>
                <c:pt idx="7">
                  <c:v>72.539613397397659</c:v>
                </c:pt>
                <c:pt idx="8">
                  <c:v>75.108498150344843</c:v>
                </c:pt>
                <c:pt idx="9">
                  <c:v>75.155034915430335</c:v>
                </c:pt>
                <c:pt idx="10">
                  <c:v>82.75056463531584</c:v>
                </c:pt>
                <c:pt idx="11">
                  <c:v>85.711755082763645</c:v>
                </c:pt>
                <c:pt idx="12">
                  <c:v>85.483399220550254</c:v>
                </c:pt>
                <c:pt idx="13">
                  <c:v>87.681862215851467</c:v>
                </c:pt>
                <c:pt idx="14">
                  <c:v>90.00449861542188</c:v>
                </c:pt>
                <c:pt idx="15">
                  <c:v>92.194326075888512</c:v>
                </c:pt>
                <c:pt idx="16">
                  <c:v>94.306930499539476</c:v>
                </c:pt>
                <c:pt idx="17">
                  <c:v>96.403148254636093</c:v>
                </c:pt>
                <c:pt idx="18" formatCode="General">
                  <c:v>98.472740012514436</c:v>
                </c:pt>
                <c:pt idx="19" formatCode="General">
                  <c:v>100.50399363865731</c:v>
                </c:pt>
                <c:pt idx="20" formatCode="General">
                  <c:v>102.5849698988159</c:v>
                </c:pt>
                <c:pt idx="21" formatCode="General">
                  <c:v>104.67654026037397</c:v>
                </c:pt>
                <c:pt idx="22" formatCode="General">
                  <c:v>106.77539452126685</c:v>
                </c:pt>
                <c:pt idx="23" formatCode="General">
                  <c:v>108.89600473008919</c:v>
                </c:pt>
                <c:pt idx="24" formatCode="General">
                  <c:v>111.0275152323966</c:v>
                </c:pt>
                <c:pt idx="25" formatCode="General">
                  <c:v>113.11901698064986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29.093903096013332</c:v>
                </c:pt>
                <c:pt idx="1">
                  <c:v>24.271123779434401</c:v>
                </c:pt>
                <c:pt idx="2">
                  <c:v>22.8579609726238</c:v>
                </c:pt>
                <c:pt idx="3">
                  <c:v>27.979838271981503</c:v>
                </c:pt>
                <c:pt idx="4">
                  <c:v>29.865497261679948</c:v>
                </c:pt>
                <c:pt idx="5">
                  <c:v>34.137453238772807</c:v>
                </c:pt>
                <c:pt idx="6">
                  <c:v>31.668383223498044</c:v>
                </c:pt>
                <c:pt idx="7">
                  <c:v>39.009529651504906</c:v>
                </c:pt>
                <c:pt idx="8">
                  <c:v>32.376096848601769</c:v>
                </c:pt>
                <c:pt idx="9">
                  <c:v>45.314710901695712</c:v>
                </c:pt>
                <c:pt idx="10">
                  <c:v>39.987739972030006</c:v>
                </c:pt>
                <c:pt idx="11">
                  <c:v>37.935539905238848</c:v>
                </c:pt>
                <c:pt idx="12">
                  <c:v>43.256452833803316</c:v>
                </c:pt>
                <c:pt idx="13">
                  <c:v>44.733716863944984</c:v>
                </c:pt>
                <c:pt idx="14">
                  <c:v>46.23208981660148</c:v>
                </c:pt>
                <c:pt idx="15">
                  <c:v>47.604731550028291</c:v>
                </c:pt>
                <c:pt idx="16">
                  <c:v>48.8784953127725</c:v>
                </c:pt>
                <c:pt idx="17">
                  <c:v>50.090579849527415</c:v>
                </c:pt>
                <c:pt idx="18" formatCode="General">
                  <c:v>51.251882274693934</c:v>
                </c:pt>
                <c:pt idx="19" formatCode="General">
                  <c:v>52.359986512881072</c:v>
                </c:pt>
                <c:pt idx="20" formatCode="General">
                  <c:v>53.430332060109251</c:v>
                </c:pt>
                <c:pt idx="21" formatCode="General">
                  <c:v>54.441382157883304</c:v>
                </c:pt>
                <c:pt idx="22" formatCode="General">
                  <c:v>55.393454231641464</c:v>
                </c:pt>
                <c:pt idx="23" formatCode="General">
                  <c:v>56.295128671248712</c:v>
                </c:pt>
                <c:pt idx="24" formatCode="General">
                  <c:v>57.128542236224447</c:v>
                </c:pt>
                <c:pt idx="25" formatCode="General">
                  <c:v>57.86380678340101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4.6488536296268581</c:v>
                </c:pt>
                <c:pt idx="1">
                  <c:v>3.9171135856983099</c:v>
                </c:pt>
                <c:pt idx="2">
                  <c:v>3.5624324028133802</c:v>
                </c:pt>
                <c:pt idx="3">
                  <c:v>4.5264994182747618</c:v>
                </c:pt>
                <c:pt idx="4">
                  <c:v>4.6597774112080748</c:v>
                </c:pt>
                <c:pt idx="5">
                  <c:v>5.3938869372483458</c:v>
                </c:pt>
                <c:pt idx="6">
                  <c:v>5.0990174823375094</c:v>
                </c:pt>
                <c:pt idx="7">
                  <c:v>6.2949073006785472</c:v>
                </c:pt>
                <c:pt idx="8">
                  <c:v>5.5108578302076117</c:v>
                </c:pt>
                <c:pt idx="9">
                  <c:v>7.010765620991668</c:v>
                </c:pt>
                <c:pt idx="10">
                  <c:v>6.2191239061433228</c:v>
                </c:pt>
                <c:pt idx="11">
                  <c:v>5.9084703895872668</c:v>
                </c:pt>
                <c:pt idx="12">
                  <c:v>6.8797441603508718</c:v>
                </c:pt>
                <c:pt idx="13">
                  <c:v>7.1379242572547721</c:v>
                </c:pt>
                <c:pt idx="14">
                  <c:v>7.3977380089155558</c:v>
                </c:pt>
                <c:pt idx="15">
                  <c:v>7.6363712242585455</c:v>
                </c:pt>
                <c:pt idx="16">
                  <c:v>7.8610264534494281</c:v>
                </c:pt>
                <c:pt idx="17">
                  <c:v>8.076367884891555</c:v>
                </c:pt>
                <c:pt idx="18" formatCode="General">
                  <c:v>8.2859242085633671</c:v>
                </c:pt>
                <c:pt idx="19" formatCode="General">
                  <c:v>8.4848148940873021</c:v>
                </c:pt>
                <c:pt idx="20" formatCode="General">
                  <c:v>8.6799897625167297</c:v>
                </c:pt>
                <c:pt idx="21" formatCode="General">
                  <c:v>8.8648628908941998</c:v>
                </c:pt>
                <c:pt idx="22" formatCode="General">
                  <c:v>9.0418805162731388</c:v>
                </c:pt>
                <c:pt idx="23" formatCode="General">
                  <c:v>9.2092559768084463</c:v>
                </c:pt>
                <c:pt idx="24" formatCode="General">
                  <c:v>9.3702344554677293</c:v>
                </c:pt>
                <c:pt idx="25" formatCode="General">
                  <c:v>9.5144226538408123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33.76839223457786</c:v>
                </c:pt>
                <c:pt idx="1">
                  <c:v>29.612061554877968</c:v>
                </c:pt>
                <c:pt idx="2">
                  <c:v>29.846940533026753</c:v>
                </c:pt>
                <c:pt idx="3">
                  <c:v>30.106700887424402</c:v>
                </c:pt>
                <c:pt idx="4">
                  <c:v>28.627623663957369</c:v>
                </c:pt>
                <c:pt idx="5">
                  <c:v>31.216575025140632</c:v>
                </c:pt>
                <c:pt idx="6">
                  <c:v>24.578428608479722</c:v>
                </c:pt>
                <c:pt idx="7">
                  <c:v>28.016969022884208</c:v>
                </c:pt>
                <c:pt idx="8">
                  <c:v>26.697670723411719</c:v>
                </c:pt>
                <c:pt idx="9">
                  <c:v>25.444078934916227</c:v>
                </c:pt>
                <c:pt idx="10">
                  <c:v>19.371713697149644</c:v>
                </c:pt>
                <c:pt idx="11">
                  <c:v>19.616651875737372</c:v>
                </c:pt>
                <c:pt idx="12">
                  <c:v>19.267233878120447</c:v>
                </c:pt>
                <c:pt idx="13">
                  <c:v>17.997445610335578</c:v>
                </c:pt>
                <c:pt idx="14">
                  <c:v>16.769114171161995</c:v>
                </c:pt>
                <c:pt idx="15">
                  <c:v>16.088891419655756</c:v>
                </c:pt>
                <c:pt idx="16">
                  <c:v>15.503051834905987</c:v>
                </c:pt>
                <c:pt idx="17">
                  <c:v>14.930075176666296</c:v>
                </c:pt>
                <c:pt idx="18">
                  <c:v>14.384333246822926</c:v>
                </c:pt>
                <c:pt idx="19">
                  <c:v>13.8569470939907</c:v>
                </c:pt>
                <c:pt idx="20">
                  <c:v>13.349426150310016</c:v>
                </c:pt>
                <c:pt idx="21">
                  <c:v>12.857535062853838</c:v>
                </c:pt>
                <c:pt idx="22">
                  <c:v>12.381352570659178</c:v>
                </c:pt>
                <c:pt idx="23">
                  <c:v>11.920592275055718</c:v>
                </c:pt>
                <c:pt idx="24">
                  <c:v>11.495691572809616</c:v>
                </c:pt>
                <c:pt idx="25">
                  <c:v>11.397009738261021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75.594426936912427</c:v>
                </c:pt>
                <c:pt idx="1">
                  <c:v>70.090391948901171</c:v>
                </c:pt>
                <c:pt idx="2">
                  <c:v>73.117447603519423</c:v>
                </c:pt>
                <c:pt idx="3">
                  <c:v>72.696732998440012</c:v>
                </c:pt>
                <c:pt idx="4">
                  <c:v>74.761815755269524</c:v>
                </c:pt>
                <c:pt idx="5">
                  <c:v>62.923603548818974</c:v>
                </c:pt>
                <c:pt idx="6">
                  <c:v>59.271450238244086</c:v>
                </c:pt>
                <c:pt idx="7">
                  <c:v>70.663254311101042</c:v>
                </c:pt>
                <c:pt idx="8">
                  <c:v>66.719837019998863</c:v>
                </c:pt>
                <c:pt idx="9">
                  <c:v>67.319812004646266</c:v>
                </c:pt>
                <c:pt idx="10">
                  <c:v>52.426261327252483</c:v>
                </c:pt>
                <c:pt idx="11">
                  <c:v>58.847826151421806</c:v>
                </c:pt>
                <c:pt idx="12">
                  <c:v>54.929396826717024</c:v>
                </c:pt>
                <c:pt idx="13">
                  <c:v>52.98439880361348</c:v>
                </c:pt>
                <c:pt idx="14">
                  <c:v>51.128888307333909</c:v>
                </c:pt>
                <c:pt idx="15">
                  <c:v>49.211328820675682</c:v>
                </c:pt>
                <c:pt idx="16">
                  <c:v>47.266021184818733</c:v>
                </c:pt>
                <c:pt idx="17">
                  <c:v>45.322624088401994</c:v>
                </c:pt>
                <c:pt idx="18">
                  <c:v>43.397803709200794</c:v>
                </c:pt>
                <c:pt idx="19">
                  <c:v>41.492173768878828</c:v>
                </c:pt>
                <c:pt idx="20">
                  <c:v>39.621108070349102</c:v>
                </c:pt>
                <c:pt idx="21">
                  <c:v>37.765330308962966</c:v>
                </c:pt>
                <c:pt idx="22">
                  <c:v>35.933133422633986</c:v>
                </c:pt>
                <c:pt idx="23">
                  <c:v>34.12758343016354</c:v>
                </c:pt>
                <c:pt idx="24">
                  <c:v>32.340278960750773</c:v>
                </c:pt>
                <c:pt idx="25">
                  <c:v>30.548341935264546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116.92069037394677</c:v>
                </c:pt>
                <c:pt idx="1">
                  <c:v>117.74311896107139</c:v>
                </c:pt>
                <c:pt idx="2">
                  <c:v>112.60743044938482</c:v>
                </c:pt>
                <c:pt idx="3">
                  <c:v>113.93570992301484</c:v>
                </c:pt>
                <c:pt idx="4">
                  <c:v>113.6132648036841</c:v>
                </c:pt>
                <c:pt idx="5">
                  <c:v>115.75528457445073</c:v>
                </c:pt>
                <c:pt idx="6">
                  <c:v>106.13079632535847</c:v>
                </c:pt>
                <c:pt idx="7">
                  <c:v>106.54965267111766</c:v>
                </c:pt>
                <c:pt idx="8">
                  <c:v>118.70579836680666</c:v>
                </c:pt>
                <c:pt idx="9">
                  <c:v>109.79657864625133</c:v>
                </c:pt>
                <c:pt idx="10">
                  <c:v>108.45541532556361</c:v>
                </c:pt>
                <c:pt idx="11">
                  <c:v>109.72349595605932</c:v>
                </c:pt>
                <c:pt idx="12">
                  <c:v>106.80836300493527</c:v>
                </c:pt>
                <c:pt idx="13">
                  <c:v>105.94821041942502</c:v>
                </c:pt>
                <c:pt idx="14">
                  <c:v>105.21933449880198</c:v>
                </c:pt>
                <c:pt idx="15">
                  <c:v>104.31154617294385</c:v>
                </c:pt>
                <c:pt idx="16">
                  <c:v>103.2976354255121</c:v>
                </c:pt>
                <c:pt idx="17">
                  <c:v>102.25073089531666</c:v>
                </c:pt>
                <c:pt idx="18">
                  <c:v>101.20273424015051</c:v>
                </c:pt>
                <c:pt idx="19">
                  <c:v>100.15491428586283</c:v>
                </c:pt>
                <c:pt idx="20">
                  <c:v>99.143665394850032</c:v>
                </c:pt>
                <c:pt idx="21">
                  <c:v>98.115483472318857</c:v>
                </c:pt>
                <c:pt idx="22">
                  <c:v>97.084014047110372</c:v>
                </c:pt>
                <c:pt idx="23">
                  <c:v>96.056421417382751</c:v>
                </c:pt>
                <c:pt idx="24">
                  <c:v>95.013446150829566</c:v>
                </c:pt>
                <c:pt idx="25">
                  <c:v>93.890909211004313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102.83281182436333</c:v>
                </c:pt>
                <c:pt idx="1">
                  <c:v>109.79507621565187</c:v>
                </c:pt>
                <c:pt idx="2">
                  <c:v>104.03845963080531</c:v>
                </c:pt>
                <c:pt idx="3">
                  <c:v>109.98166301162661</c:v>
                </c:pt>
                <c:pt idx="4">
                  <c:v>113.85408717761294</c:v>
                </c:pt>
                <c:pt idx="5">
                  <c:v>113.00883849411312</c:v>
                </c:pt>
                <c:pt idx="6">
                  <c:v>115.26063116849357</c:v>
                </c:pt>
                <c:pt idx="7">
                  <c:v>108.20501333606812</c:v>
                </c:pt>
                <c:pt idx="8">
                  <c:v>115.87224065027844</c:v>
                </c:pt>
                <c:pt idx="9">
                  <c:v>109.16601579797461</c:v>
                </c:pt>
                <c:pt idx="10">
                  <c:v>121.8506142823144</c:v>
                </c:pt>
                <c:pt idx="11">
                  <c:v>113.22997847759522</c:v>
                </c:pt>
                <c:pt idx="12">
                  <c:v>115.02256862375509</c:v>
                </c:pt>
                <c:pt idx="13">
                  <c:v>115.66894051332827</c:v>
                </c:pt>
                <c:pt idx="14">
                  <c:v>116.49239039606745</c:v>
                </c:pt>
                <c:pt idx="15">
                  <c:v>117.13492343992273</c:v>
                </c:pt>
                <c:pt idx="16">
                  <c:v>117.64998916133383</c:v>
                </c:pt>
                <c:pt idx="17">
                  <c:v>118.09649530881309</c:v>
                </c:pt>
                <c:pt idx="18">
                  <c:v>118.53496279837466</c:v>
                </c:pt>
                <c:pt idx="19">
                  <c:v>118.98137142903229</c:v>
                </c:pt>
                <c:pt idx="20">
                  <c:v>119.4726113966156</c:v>
                </c:pt>
                <c:pt idx="21">
                  <c:v>119.95490252983392</c:v>
                </c:pt>
                <c:pt idx="22">
                  <c:v>120.44233186213688</c:v>
                </c:pt>
                <c:pt idx="23">
                  <c:v>120.94401387704175</c:v>
                </c:pt>
                <c:pt idx="24">
                  <c:v>121.44254323757582</c:v>
                </c:pt>
                <c:pt idx="25">
                  <c:v>121.86308167785648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19.796783552462195</c:v>
                </c:pt>
                <c:pt idx="1">
                  <c:v>20.92720420893243</c:v>
                </c:pt>
                <c:pt idx="2">
                  <c:v>19.378806902953439</c:v>
                </c:pt>
                <c:pt idx="3">
                  <c:v>18.71677732310733</c:v>
                </c:pt>
                <c:pt idx="4">
                  <c:v>19.692441619075218</c:v>
                </c:pt>
                <c:pt idx="5">
                  <c:v>22.807149274523638</c:v>
                </c:pt>
                <c:pt idx="6">
                  <c:v>22.52809794972929</c:v>
                </c:pt>
                <c:pt idx="7">
                  <c:v>21.724934214355279</c:v>
                </c:pt>
                <c:pt idx="8">
                  <c:v>21.942568780788655</c:v>
                </c:pt>
                <c:pt idx="9">
                  <c:v>21.16552937411738</c:v>
                </c:pt>
                <c:pt idx="10">
                  <c:v>22.536999605775797</c:v>
                </c:pt>
                <c:pt idx="11">
                  <c:v>23.195793291142913</c:v>
                </c:pt>
                <c:pt idx="12">
                  <c:v>22.843459665992388</c:v>
                </c:pt>
                <c:pt idx="13">
                  <c:v>23.162521671355194</c:v>
                </c:pt>
                <c:pt idx="14">
                  <c:v>23.529669349610472</c:v>
                </c:pt>
                <c:pt idx="15">
                  <c:v>23.861334773563094</c:v>
                </c:pt>
                <c:pt idx="16">
                  <c:v>24.178889342472132</c:v>
                </c:pt>
                <c:pt idx="17">
                  <c:v>24.510018315621949</c:v>
                </c:pt>
                <c:pt idx="18" formatCode="General">
                  <c:v>24.839304991127406</c:v>
                </c:pt>
                <c:pt idx="19" formatCode="General">
                  <c:v>25.168700796281065</c:v>
                </c:pt>
                <c:pt idx="20" formatCode="General">
                  <c:v>25.519258585894132</c:v>
                </c:pt>
                <c:pt idx="21" formatCode="General">
                  <c:v>25.871570344102583</c:v>
                </c:pt>
                <c:pt idx="22">
                  <c:v>26.228633084329449</c:v>
                </c:pt>
                <c:pt idx="23">
                  <c:v>26.594483641056925</c:v>
                </c:pt>
                <c:pt idx="24">
                  <c:v>26.957727197693668</c:v>
                </c:pt>
                <c:pt idx="25">
                  <c:v>27.320613571405762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24.629444817772299</c:v>
                </c:pt>
                <c:pt idx="1">
                  <c:v>25.170655622207427</c:v>
                </c:pt>
                <c:pt idx="2">
                  <c:v>24.359941049432305</c:v>
                </c:pt>
                <c:pt idx="3">
                  <c:v>22.741706679797161</c:v>
                </c:pt>
                <c:pt idx="4">
                  <c:v>24.002921162738744</c:v>
                </c:pt>
                <c:pt idx="5">
                  <c:v>26.800248489582696</c:v>
                </c:pt>
                <c:pt idx="6">
                  <c:v>25.324211796653593</c:v>
                </c:pt>
                <c:pt idx="7">
                  <c:v>23.60412609489293</c:v>
                </c:pt>
                <c:pt idx="8">
                  <c:v>22.878431629561533</c:v>
                </c:pt>
                <c:pt idx="9">
                  <c:v>23.202473803976289</c:v>
                </c:pt>
                <c:pt idx="10">
                  <c:v>25.327567248455264</c:v>
                </c:pt>
                <c:pt idx="11">
                  <c:v>24.774488870453542</c:v>
                </c:pt>
                <c:pt idx="12">
                  <c:v>24.252381785775732</c:v>
                </c:pt>
                <c:pt idx="13">
                  <c:v>24.380979644890996</c:v>
                </c:pt>
                <c:pt idx="14">
                  <c:v>24.564276836085536</c:v>
                </c:pt>
                <c:pt idx="15">
                  <c:v>24.707546523062941</c:v>
                </c:pt>
                <c:pt idx="16">
                  <c:v>24.828960785195864</c:v>
                </c:pt>
                <c:pt idx="17">
                  <c:v>24.959960226124604</c:v>
                </c:pt>
                <c:pt idx="18" formatCode="General">
                  <c:v>25.156314518552062</c:v>
                </c:pt>
                <c:pt idx="19" formatCode="General">
                  <c:v>25.414097580328441</c:v>
                </c:pt>
                <c:pt idx="20" formatCode="General">
                  <c:v>25.690638680539209</c:v>
                </c:pt>
                <c:pt idx="21" formatCode="General">
                  <c:v>25.974392972776371</c:v>
                </c:pt>
                <c:pt idx="22">
                  <c:v>26.277805743948441</c:v>
                </c:pt>
                <c:pt idx="23">
                  <c:v>26.599515981153225</c:v>
                </c:pt>
                <c:pt idx="24">
                  <c:v>26.937020956252269</c:v>
                </c:pt>
                <c:pt idx="25">
                  <c:v>27.26079744831635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58.990693534324727</c:v>
                </c:pt>
                <c:pt idx="1">
                  <c:v>64.114254123225066</c:v>
                </c:pt>
                <c:pt idx="2">
                  <c:v>64.025580455441499</c:v>
                </c:pt>
                <c:pt idx="3">
                  <c:v>61.530371486332356</c:v>
                </c:pt>
                <c:pt idx="4">
                  <c:v>66.590571144773563</c:v>
                </c:pt>
                <c:pt idx="5">
                  <c:v>77.667960417349221</c:v>
                </c:pt>
                <c:pt idx="6">
                  <c:v>75.43398320720533</c:v>
                </c:pt>
                <c:pt idx="7">
                  <c:v>72.539613397397659</c:v>
                </c:pt>
                <c:pt idx="8">
                  <c:v>75.108498150344843</c:v>
                </c:pt>
                <c:pt idx="9">
                  <c:v>75.155034915430335</c:v>
                </c:pt>
                <c:pt idx="10">
                  <c:v>82.75056463531584</c:v>
                </c:pt>
                <c:pt idx="11">
                  <c:v>85.711755082763645</c:v>
                </c:pt>
                <c:pt idx="12">
                  <c:v>85.483399220550254</c:v>
                </c:pt>
                <c:pt idx="13">
                  <c:v>87.681862215851467</c:v>
                </c:pt>
                <c:pt idx="14">
                  <c:v>90.00449861542188</c:v>
                </c:pt>
                <c:pt idx="15">
                  <c:v>92.194326075888512</c:v>
                </c:pt>
                <c:pt idx="16">
                  <c:v>94.306930499539476</c:v>
                </c:pt>
                <c:pt idx="17">
                  <c:v>96.403148254636093</c:v>
                </c:pt>
                <c:pt idx="18" formatCode="General">
                  <c:v>98.472740012514436</c:v>
                </c:pt>
                <c:pt idx="19" formatCode="General">
                  <c:v>100.50399363865731</c:v>
                </c:pt>
                <c:pt idx="20" formatCode="General">
                  <c:v>102.5849698988159</c:v>
                </c:pt>
                <c:pt idx="21" formatCode="General">
                  <c:v>104.67654026037397</c:v>
                </c:pt>
                <c:pt idx="22" formatCode="General">
                  <c:v>106.77539452126685</c:v>
                </c:pt>
                <c:pt idx="23" formatCode="General">
                  <c:v>108.89600473008919</c:v>
                </c:pt>
                <c:pt idx="24" formatCode="General">
                  <c:v>111.0275152323966</c:v>
                </c:pt>
                <c:pt idx="25" formatCode="General">
                  <c:v>113.11901698064986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29.093903096013332</c:v>
                </c:pt>
                <c:pt idx="1">
                  <c:v>24.271123779434401</c:v>
                </c:pt>
                <c:pt idx="2">
                  <c:v>22.8579609726238</c:v>
                </c:pt>
                <c:pt idx="3">
                  <c:v>27.979838271981503</c:v>
                </c:pt>
                <c:pt idx="4">
                  <c:v>29.865497261679948</c:v>
                </c:pt>
                <c:pt idx="5">
                  <c:v>34.137453238772807</c:v>
                </c:pt>
                <c:pt idx="6">
                  <c:v>31.668383223498044</c:v>
                </c:pt>
                <c:pt idx="7">
                  <c:v>39.009529651504906</c:v>
                </c:pt>
                <c:pt idx="8">
                  <c:v>32.376096848601769</c:v>
                </c:pt>
                <c:pt idx="9">
                  <c:v>45.314710901695712</c:v>
                </c:pt>
                <c:pt idx="10">
                  <c:v>39.987739972030006</c:v>
                </c:pt>
                <c:pt idx="11">
                  <c:v>37.935539905238848</c:v>
                </c:pt>
                <c:pt idx="12">
                  <c:v>43.256452833803316</c:v>
                </c:pt>
                <c:pt idx="13">
                  <c:v>44.733716863944984</c:v>
                </c:pt>
                <c:pt idx="14">
                  <c:v>46.23208981660148</c:v>
                </c:pt>
                <c:pt idx="15">
                  <c:v>47.604731550028291</c:v>
                </c:pt>
                <c:pt idx="16">
                  <c:v>48.8784953127725</c:v>
                </c:pt>
                <c:pt idx="17">
                  <c:v>50.090579849527415</c:v>
                </c:pt>
                <c:pt idx="18" formatCode="General">
                  <c:v>51.251882274693934</c:v>
                </c:pt>
                <c:pt idx="19" formatCode="General">
                  <c:v>52.359986512881072</c:v>
                </c:pt>
                <c:pt idx="20" formatCode="General">
                  <c:v>53.430332060109251</c:v>
                </c:pt>
                <c:pt idx="21" formatCode="General">
                  <c:v>54.441382157883304</c:v>
                </c:pt>
                <c:pt idx="22" formatCode="General">
                  <c:v>55.393454231641464</c:v>
                </c:pt>
                <c:pt idx="23" formatCode="General">
                  <c:v>56.295128671248712</c:v>
                </c:pt>
                <c:pt idx="24" formatCode="General">
                  <c:v>57.128542236224447</c:v>
                </c:pt>
                <c:pt idx="25" formatCode="General">
                  <c:v>57.86380678340101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4.6488536296268581</c:v>
                </c:pt>
                <c:pt idx="1">
                  <c:v>3.9171135856983099</c:v>
                </c:pt>
                <c:pt idx="2">
                  <c:v>3.5624324028133802</c:v>
                </c:pt>
                <c:pt idx="3">
                  <c:v>4.5264994182747618</c:v>
                </c:pt>
                <c:pt idx="4">
                  <c:v>4.6597774112080748</c:v>
                </c:pt>
                <c:pt idx="5">
                  <c:v>5.3938869372483458</c:v>
                </c:pt>
                <c:pt idx="6">
                  <c:v>5.0990174823375094</c:v>
                </c:pt>
                <c:pt idx="7">
                  <c:v>6.2949073006785472</c:v>
                </c:pt>
                <c:pt idx="8">
                  <c:v>5.5108578302076117</c:v>
                </c:pt>
                <c:pt idx="9">
                  <c:v>7.010765620991668</c:v>
                </c:pt>
                <c:pt idx="10">
                  <c:v>6.2191239061433228</c:v>
                </c:pt>
                <c:pt idx="11">
                  <c:v>5.9084703895872668</c:v>
                </c:pt>
                <c:pt idx="12">
                  <c:v>6.8797441603508718</c:v>
                </c:pt>
                <c:pt idx="13">
                  <c:v>7.1379242572547721</c:v>
                </c:pt>
                <c:pt idx="14">
                  <c:v>7.3977380089155558</c:v>
                </c:pt>
                <c:pt idx="15">
                  <c:v>7.6363712242585455</c:v>
                </c:pt>
                <c:pt idx="16">
                  <c:v>7.8610264534494281</c:v>
                </c:pt>
                <c:pt idx="17">
                  <c:v>8.076367884891555</c:v>
                </c:pt>
                <c:pt idx="18" formatCode="General">
                  <c:v>8.2859242085633671</c:v>
                </c:pt>
                <c:pt idx="19" formatCode="General">
                  <c:v>8.4848148940873021</c:v>
                </c:pt>
                <c:pt idx="20" formatCode="General">
                  <c:v>8.6799897625167297</c:v>
                </c:pt>
                <c:pt idx="21" formatCode="General">
                  <c:v>8.8648628908941998</c:v>
                </c:pt>
                <c:pt idx="22" formatCode="General">
                  <c:v>9.0418805162731388</c:v>
                </c:pt>
                <c:pt idx="23" formatCode="General">
                  <c:v>9.2092559768084463</c:v>
                </c:pt>
                <c:pt idx="24" formatCode="General">
                  <c:v>9.3702344554677293</c:v>
                </c:pt>
                <c:pt idx="25" formatCode="General">
                  <c:v>9.5144226538408123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21.732746128315462</c:v>
                </c:pt>
                <c:pt idx="1">
                  <c:v>14.273459833951772</c:v>
                </c:pt>
                <c:pt idx="2">
                  <c:v>21.426021449350184</c:v>
                </c:pt>
                <c:pt idx="3">
                  <c:v>27.572687353088558</c:v>
                </c:pt>
                <c:pt idx="4">
                  <c:v>21.073206393473654</c:v>
                </c:pt>
                <c:pt idx="5">
                  <c:v>20.053361439408231</c:v>
                </c:pt>
                <c:pt idx="6">
                  <c:v>9.0554566906705691</c:v>
                </c:pt>
                <c:pt idx="7">
                  <c:v>9.6622274795413947</c:v>
                </c:pt>
                <c:pt idx="8">
                  <c:v>6.3572759436806443</c:v>
                </c:pt>
                <c:pt idx="9">
                  <c:v>5.8966157276684097</c:v>
                </c:pt>
                <c:pt idx="10">
                  <c:v>20.575349082820939</c:v>
                </c:pt>
                <c:pt idx="11">
                  <c:v>45.581332961093828</c:v>
                </c:pt>
                <c:pt idx="12">
                  <c:v>9.7042932340862489</c:v>
                </c:pt>
                <c:pt idx="13">
                  <c:v>4.6441267016966554</c:v>
                </c:pt>
                <c:pt idx="14">
                  <c:v>23.746739359376484</c:v>
                </c:pt>
                <c:pt idx="15">
                  <c:v>18.075106264951447</c:v>
                </c:pt>
                <c:pt idx="16">
                  <c:v>10.556309552348026</c:v>
                </c:pt>
                <c:pt idx="17">
                  <c:v>33.611923724291344</c:v>
                </c:pt>
                <c:pt idx="18">
                  <c:v>10.694469678421898</c:v>
                </c:pt>
                <c:pt idx="19">
                  <c:v>0.58215069720671409</c:v>
                </c:pt>
                <c:pt idx="20">
                  <c:v>47.90500212035964</c:v>
                </c:pt>
                <c:pt idx="21">
                  <c:v>8.2742482733071885</c:v>
                </c:pt>
                <c:pt idx="22">
                  <c:v>20.497099930923987</c:v>
                </c:pt>
                <c:pt idx="23">
                  <c:v>17.778560622425232</c:v>
                </c:pt>
                <c:pt idx="24">
                  <c:v>8.7079014188987056</c:v>
                </c:pt>
                <c:pt idx="25">
                  <c:v>51.673327938642913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25.412554043295046</c:v>
                </c:pt>
                <c:pt idx="1">
                  <c:v>14.832524681466086</c:v>
                </c:pt>
                <c:pt idx="2">
                  <c:v>23.469639078952422</c:v>
                </c:pt>
                <c:pt idx="3">
                  <c:v>29.027771962856097</c:v>
                </c:pt>
                <c:pt idx="4">
                  <c:v>22.082745267226372</c:v>
                </c:pt>
                <c:pt idx="5">
                  <c:v>24.487374649426325</c:v>
                </c:pt>
                <c:pt idx="6">
                  <c:v>10.70984051084127</c:v>
                </c:pt>
                <c:pt idx="7">
                  <c:v>10.403152312211862</c:v>
                </c:pt>
                <c:pt idx="8">
                  <c:v>7.0494931142783734</c:v>
                </c:pt>
                <c:pt idx="9">
                  <c:v>5.720866276556551</c:v>
                </c:pt>
                <c:pt idx="10">
                  <c:v>22.193704019032278</c:v>
                </c:pt>
                <c:pt idx="11">
                  <c:v>44.153660141328722</c:v>
                </c:pt>
                <c:pt idx="12">
                  <c:v>8.3494356737237503</c:v>
                </c:pt>
                <c:pt idx="13">
                  <c:v>3.9137663619264487</c:v>
                </c:pt>
                <c:pt idx="14">
                  <c:v>19.8153660104539</c:v>
                </c:pt>
                <c:pt idx="15">
                  <c:v>16.08769129935639</c:v>
                </c:pt>
                <c:pt idx="16">
                  <c:v>8.4288888775954423</c:v>
                </c:pt>
                <c:pt idx="17">
                  <c:v>31.610179921526679</c:v>
                </c:pt>
                <c:pt idx="18">
                  <c:v>10.590117171876656</c:v>
                </c:pt>
                <c:pt idx="19">
                  <c:v>0.64182464760198232</c:v>
                </c:pt>
                <c:pt idx="20">
                  <c:v>42.678069113601978</c:v>
                </c:pt>
                <c:pt idx="21">
                  <c:v>8.8901921095368301</c:v>
                </c:pt>
                <c:pt idx="22">
                  <c:v>16.493271233190935</c:v>
                </c:pt>
                <c:pt idx="23">
                  <c:v>19.085919456589171</c:v>
                </c:pt>
                <c:pt idx="24">
                  <c:v>6.6946553065972703</c:v>
                </c:pt>
                <c:pt idx="25">
                  <c:v>46.103296758951288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25.23356948501899</c:v>
                </c:pt>
                <c:pt idx="1">
                  <c:v>20.455568330896881</c:v>
                </c:pt>
                <c:pt idx="2">
                  <c:v>26.474817136388868</c:v>
                </c:pt>
                <c:pt idx="3">
                  <c:v>34.325942505499306</c:v>
                </c:pt>
                <c:pt idx="4">
                  <c:v>25.804378704259623</c:v>
                </c:pt>
                <c:pt idx="5">
                  <c:v>30.198762786552976</c:v>
                </c:pt>
                <c:pt idx="6">
                  <c:v>9.3668808984236378</c:v>
                </c:pt>
                <c:pt idx="7">
                  <c:v>11.167106544013857</c:v>
                </c:pt>
                <c:pt idx="8">
                  <c:v>9.0336950732721473</c:v>
                </c:pt>
                <c:pt idx="9">
                  <c:v>5.9844066350434453</c:v>
                </c:pt>
                <c:pt idx="10">
                  <c:v>21.86698363997229</c:v>
                </c:pt>
                <c:pt idx="11">
                  <c:v>37.996794001250002</c:v>
                </c:pt>
                <c:pt idx="12">
                  <c:v>7.8718020155096147</c:v>
                </c:pt>
                <c:pt idx="13">
                  <c:v>4.3882264054856144</c:v>
                </c:pt>
                <c:pt idx="14">
                  <c:v>16.745561719909368</c:v>
                </c:pt>
                <c:pt idx="15">
                  <c:v>14.220772873886741</c:v>
                </c:pt>
                <c:pt idx="16">
                  <c:v>7.8219265199229948</c:v>
                </c:pt>
                <c:pt idx="17">
                  <c:v>34.878615994605461</c:v>
                </c:pt>
                <c:pt idx="18">
                  <c:v>10.611845266662291</c:v>
                </c:pt>
                <c:pt idx="19">
                  <c:v>0.55999462457579885</c:v>
                </c:pt>
                <c:pt idx="20">
                  <c:v>38.750591491417339</c:v>
                </c:pt>
                <c:pt idx="21">
                  <c:v>13.164637816517791</c:v>
                </c:pt>
                <c:pt idx="22">
                  <c:v>18.228830196942472</c:v>
                </c:pt>
                <c:pt idx="23">
                  <c:v>17.902063583152078</c:v>
                </c:pt>
                <c:pt idx="24">
                  <c:v>4.88114497890591</c:v>
                </c:pt>
                <c:pt idx="25">
                  <c:v>44.843080771914373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3.6798079149795839</c:v>
                </c:pt>
                <c:pt idx="1">
                  <c:v>0.55906484751431407</c:v>
                </c:pt>
                <c:pt idx="2">
                  <c:v>2.0436176296022381</c:v>
                </c:pt>
                <c:pt idx="3">
                  <c:v>1.455084609767539</c:v>
                </c:pt>
                <c:pt idx="4">
                  <c:v>1.0095388737527173</c:v>
                </c:pt>
                <c:pt idx="5">
                  <c:v>4.4340132100180938</c:v>
                </c:pt>
                <c:pt idx="6">
                  <c:v>1.6543838201707004</c:v>
                </c:pt>
                <c:pt idx="7">
                  <c:v>0.74092483267046738</c:v>
                </c:pt>
                <c:pt idx="8">
                  <c:v>0.69221717059772914</c:v>
                </c:pt>
                <c:pt idx="9">
                  <c:v>-0.17574945111185869</c:v>
                </c:pt>
                <c:pt idx="10">
                  <c:v>1.6183549362113396</c:v>
                </c:pt>
                <c:pt idx="11">
                  <c:v>-1.4276728197651067</c:v>
                </c:pt>
                <c:pt idx="12">
                  <c:v>-1.3548575603624986</c:v>
                </c:pt>
                <c:pt idx="13">
                  <c:v>-0.73036033977020676</c:v>
                </c:pt>
                <c:pt idx="14">
                  <c:v>-3.9313733489225839</c:v>
                </c:pt>
                <c:pt idx="15">
                  <c:v>-1.9874149655950575</c:v>
                </c:pt>
                <c:pt idx="16">
                  <c:v>-2.1274206747525835</c:v>
                </c:pt>
                <c:pt idx="17">
                  <c:v>-2.0017438027646648</c:v>
                </c:pt>
                <c:pt idx="18">
                  <c:v>-0.10435250654524175</c:v>
                </c:pt>
                <c:pt idx="19">
                  <c:v>5.9673950395268238E-2</c:v>
                </c:pt>
                <c:pt idx="20">
                  <c:v>-5.2269330067576618</c:v>
                </c:pt>
                <c:pt idx="21">
                  <c:v>0.61594383622964166</c:v>
                </c:pt>
                <c:pt idx="22">
                  <c:v>-4.0038286977330522</c:v>
                </c:pt>
                <c:pt idx="23">
                  <c:v>1.3073588341639386</c:v>
                </c:pt>
                <c:pt idx="24">
                  <c:v>-2.0132461123014354</c:v>
                </c:pt>
                <c:pt idx="25">
                  <c:v>-5.5700311796916253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-0.1789845582760563</c:v>
                </c:pt>
                <c:pt idx="1">
                  <c:v>5.6230436494307945</c:v>
                </c:pt>
                <c:pt idx="2">
                  <c:v>3.0051780574364457</c:v>
                </c:pt>
                <c:pt idx="3">
                  <c:v>5.2981705426432093</c:v>
                </c:pt>
                <c:pt idx="4">
                  <c:v>3.7216334370332511</c:v>
                </c:pt>
                <c:pt idx="5">
                  <c:v>5.7113881371266508</c:v>
                </c:pt>
                <c:pt idx="6">
                  <c:v>-1.3429596124176317</c:v>
                </c:pt>
                <c:pt idx="7">
                  <c:v>0.76395423180199451</c:v>
                </c:pt>
                <c:pt idx="8">
                  <c:v>1.9842019589937738</c:v>
                </c:pt>
                <c:pt idx="9">
                  <c:v>0.26354035848689428</c:v>
                </c:pt>
                <c:pt idx="10">
                  <c:v>-0.32672037905998863</c:v>
                </c:pt>
                <c:pt idx="11">
                  <c:v>-6.1568661400787192</c:v>
                </c:pt>
                <c:pt idx="12">
                  <c:v>-0.47763365821413561</c:v>
                </c:pt>
                <c:pt idx="13">
                  <c:v>0.47446004355916571</c:v>
                </c:pt>
                <c:pt idx="14">
                  <c:v>-3.069804290544532</c:v>
                </c:pt>
                <c:pt idx="15">
                  <c:v>-1.8669184254696489</c:v>
                </c:pt>
                <c:pt idx="16">
                  <c:v>-0.60696235767244744</c:v>
                </c:pt>
                <c:pt idx="17">
                  <c:v>3.2684360730787816</c:v>
                </c:pt>
                <c:pt idx="18">
                  <c:v>2.1728094785634866E-2</c:v>
                </c:pt>
                <c:pt idx="19">
                  <c:v>-8.1830023026183474E-2</c:v>
                </c:pt>
                <c:pt idx="20">
                  <c:v>-3.9274776221846395</c:v>
                </c:pt>
                <c:pt idx="21">
                  <c:v>4.2744457069809609</c:v>
                </c:pt>
                <c:pt idx="22">
                  <c:v>1.7355589637515365</c:v>
                </c:pt>
                <c:pt idx="23">
                  <c:v>-1.1838558734370928</c:v>
                </c:pt>
                <c:pt idx="24">
                  <c:v>-1.8135103276913602</c:v>
                </c:pt>
                <c:pt idx="25">
                  <c:v>-1.260215987036915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4.4378717505458232</c:v>
                </c:pt>
                <c:pt idx="1">
                  <c:v>5.306154613300393</c:v>
                </c:pt>
                <c:pt idx="2">
                  <c:v>5.1206769549409676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2.9146700470178883</c:v>
                </c:pt>
                <c:pt idx="1">
                  <c:v>3.0970389332519188</c:v>
                </c:pt>
                <c:pt idx="2">
                  <c:v>4.1510717464856164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1.8491430028466926</c:v>
                </c:pt>
                <c:pt idx="1">
                  <c:v>2.2362203160490908</c:v>
                </c:pt>
                <c:pt idx="2">
                  <c:v>1.9008317941189827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1.973046854071359</c:v>
                </c:pt>
                <c:pt idx="1">
                  <c:v>2.1721836593151886</c:v>
                </c:pt>
                <c:pt idx="2">
                  <c:v>2.266153631861378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1.298168908535982</c:v>
                </c:pt>
                <c:pt idx="1">
                  <c:v>1.4719378597692279</c:v>
                </c:pt>
                <c:pt idx="2">
                  <c:v>1.8332180156728082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1.204101138767234</c:v>
                </c:pt>
                <c:pt idx="1">
                  <c:v>1.194519879178944</c:v>
                </c:pt>
                <c:pt idx="2">
                  <c:v>1.2144224448014009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4.2015288778117981</c:v>
                </c:pt>
                <c:pt idx="1">
                  <c:v>4.6340570399252234</c:v>
                </c:pt>
                <c:pt idx="2">
                  <c:v>4.4374918604264595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9.3078025531576412</c:v>
                </c:pt>
                <c:pt idx="1">
                  <c:v>9.2193073964096151</c:v>
                </c:pt>
                <c:pt idx="2">
                  <c:v>7.7107326222457209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1.9816367682339682</c:v>
                </c:pt>
                <c:pt idx="1">
                  <c:v>1.7433665480102871</c:v>
                </c:pt>
                <c:pt idx="2">
                  <c:v>1.5974337359844837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6.8636244079245383</c:v>
                </c:pt>
                <c:pt idx="1">
                  <c:v>6.6002221473728024</c:v>
                </c:pt>
                <c:pt idx="2">
                  <c:v>7.077957212904284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2.1838328480311646</c:v>
                </c:pt>
                <c:pt idx="1">
                  <c:v>2.2112220200775599</c:v>
                </c:pt>
                <c:pt idx="2">
                  <c:v>2.1534738293232034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0.11887637753832647</c:v>
                </c:pt>
                <c:pt idx="1">
                  <c:v>0.13401332306076141</c:v>
                </c:pt>
                <c:pt idx="2">
                  <c:v>0.11364034607385051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9.7823006059409803</c:v>
                </c:pt>
                <c:pt idx="1">
                  <c:v>8.9112032158625691</c:v>
                </c:pt>
                <c:pt idx="2">
                  <c:v>7.8637016042553354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1.6896186267629658</c:v>
                </c:pt>
                <c:pt idx="1">
                  <c:v>1.8562767754385496</c:v>
                </c:pt>
                <c:pt idx="2">
                  <c:v>2.6715149248785046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4.1855502390030006</c:v>
                </c:pt>
                <c:pt idx="1">
                  <c:v>3.4438036843251218</c:v>
                </c:pt>
                <c:pt idx="2">
                  <c:v>3.6991972443864132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3.6304188842858807</c:v>
                </c:pt>
                <c:pt idx="1">
                  <c:v>3.9851499932326009</c:v>
                </c:pt>
                <c:pt idx="2">
                  <c:v>3.632886123802622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4.3752379361195031</c:v>
                </c:pt>
                <c:pt idx="1">
                  <c:v>4.9004729496733148</c:v>
                </c:pt>
                <c:pt idx="2">
                  <c:v>5.3725647525638074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5.6303998384942453</c:v>
                </c:pt>
                <c:pt idx="1">
                  <c:v>6.0610140111115474</c:v>
                </c:pt>
                <c:pt idx="2">
                  <c:v>6.9658025531779657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4.3031923713115798</c:v>
                </c:pt>
                <c:pt idx="1">
                  <c:v>4.6108887943495169</c:v>
                </c:pt>
                <c:pt idx="2">
                  <c:v>5.236511919010109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4.0949379204077969</c:v>
                </c:pt>
                <c:pt idx="1">
                  <c:v>5.1129766705976127</c:v>
                </c:pt>
                <c:pt idx="2">
                  <c:v>6.1282692787731978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0.94834028676028403</c:v>
                </c:pt>
                <c:pt idx="1">
                  <c:v>0.81719646916777289</c:v>
                </c:pt>
                <c:pt idx="2">
                  <c:v>0.89050777540507409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4.8491333376984551</c:v>
                </c:pt>
                <c:pt idx="1">
                  <c:v>4.1374588162793202</c:v>
                </c:pt>
                <c:pt idx="2">
                  <c:v>3.3981958853498688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3.6909741183986973</c:v>
                </c:pt>
                <c:pt idx="1">
                  <c:v>3.3591183814109873</c:v>
                </c:pt>
                <c:pt idx="2">
                  <c:v>2.885837613263325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2.1556202642677058</c:v>
                </c:pt>
                <c:pt idx="1">
                  <c:v>1.7599564186524517</c:v>
                </c:pt>
                <c:pt idx="2">
                  <c:v>1.5873124449393028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1.7781714968417504</c:v>
                </c:pt>
                <c:pt idx="1">
                  <c:v>1.3978475394105287</c:v>
                </c:pt>
                <c:pt idx="2">
                  <c:v>0.99053630212913557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10.551800539224748</c:v>
                </c:pt>
                <c:pt idx="1">
                  <c:v>9.6263925447670999</c:v>
                </c:pt>
                <c:pt idx="2">
                  <c:v>9.1000573832261971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-3.0737263147282761</c:v>
                </c:pt>
                <c:pt idx="1">
                  <c:v>0.55170309031444731</c:v>
                </c:pt>
                <c:pt idx="2">
                  <c:v>0.34696808479632324</c:v>
                </c:pt>
                <c:pt idx="3">
                  <c:v>3.2083341448382399</c:v>
                </c:pt>
                <c:pt idx="4">
                  <c:v>-5.0692250301274626</c:v>
                </c:pt>
                <c:pt idx="5">
                  <c:v>-6.6344997982928575</c:v>
                </c:pt>
                <c:pt idx="6">
                  <c:v>1.3420165578050387</c:v>
                </c:pt>
                <c:pt idx="7">
                  <c:v>17.736370174239553</c:v>
                </c:pt>
                <c:pt idx="8">
                  <c:v>5.4440590911547417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20.794262039103881</c:v>
                </c:pt>
                <c:pt idx="1">
                  <c:v>17.223478991628241</c:v>
                </c:pt>
                <c:pt idx="2">
                  <c:v>25.925967754083942</c:v>
                </c:pt>
                <c:pt idx="3">
                  <c:v>28.033057958563429</c:v>
                </c:pt>
                <c:pt idx="4">
                  <c:v>13.991225143257353</c:v>
                </c:pt>
                <c:pt idx="5">
                  <c:v>18.056075644107576</c:v>
                </c:pt>
                <c:pt idx="6">
                  <c:v>26.862997113844322</c:v>
                </c:pt>
                <c:pt idx="7">
                  <c:v>70.138072867236218</c:v>
                </c:pt>
                <c:pt idx="8">
                  <c:v>28.20267651807935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-0.1789845582760563</c:v>
                </c:pt>
                <c:pt idx="1">
                  <c:v>5.6230436494307945</c:v>
                </c:pt>
                <c:pt idx="2">
                  <c:v>3.0051780574364457</c:v>
                </c:pt>
                <c:pt idx="3">
                  <c:v>5.2981705426432093</c:v>
                </c:pt>
                <c:pt idx="4">
                  <c:v>3.7216334370332511</c:v>
                </c:pt>
                <c:pt idx="5">
                  <c:v>5.7113881371266508</c:v>
                </c:pt>
                <c:pt idx="6">
                  <c:v>-1.3429596124176317</c:v>
                </c:pt>
                <c:pt idx="7">
                  <c:v>0.76395423180199451</c:v>
                </c:pt>
                <c:pt idx="8">
                  <c:v>1.9842019589937738</c:v>
                </c:pt>
                <c:pt idx="9">
                  <c:v>0.26354035848689428</c:v>
                </c:pt>
                <c:pt idx="10">
                  <c:v>-0.32672037905998863</c:v>
                </c:pt>
                <c:pt idx="11">
                  <c:v>-6.1568661400787192</c:v>
                </c:pt>
                <c:pt idx="12">
                  <c:v>-0.47763365821413561</c:v>
                </c:pt>
                <c:pt idx="13">
                  <c:v>0.47446004355916571</c:v>
                </c:pt>
                <c:pt idx="14">
                  <c:v>-3.069804290544532</c:v>
                </c:pt>
                <c:pt idx="15">
                  <c:v>-1.8669184254696489</c:v>
                </c:pt>
                <c:pt idx="16">
                  <c:v>-0.60696235767244744</c:v>
                </c:pt>
                <c:pt idx="17">
                  <c:v>3.2684360730787816</c:v>
                </c:pt>
                <c:pt idx="18">
                  <c:v>2.1728094785634866E-2</c:v>
                </c:pt>
                <c:pt idx="19">
                  <c:v>-8.1830023026183474E-2</c:v>
                </c:pt>
                <c:pt idx="20">
                  <c:v>-3.9274776221846395</c:v>
                </c:pt>
                <c:pt idx="21">
                  <c:v>4.2744457069809609</c:v>
                </c:pt>
                <c:pt idx="22">
                  <c:v>1.7355589637515365</c:v>
                </c:pt>
                <c:pt idx="23">
                  <c:v>-1.1838558734370928</c:v>
                </c:pt>
                <c:pt idx="24">
                  <c:v>-1.8135103276913602</c:v>
                </c:pt>
                <c:pt idx="25">
                  <c:v>-1.260215987036915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12.157534740346327</c:v>
                </c:pt>
                <c:pt idx="1">
                  <c:v>16.045141777733022</c:v>
                </c:pt>
                <c:pt idx="2">
                  <c:v>12.08536579381752</c:v>
                </c:pt>
                <c:pt idx="3">
                  <c:v>22.8986183683981</c:v>
                </c:pt>
                <c:pt idx="4">
                  <c:v>15.934375631546482</c:v>
                </c:pt>
                <c:pt idx="5">
                  <c:v>19.219713073474111</c:v>
                </c:pt>
                <c:pt idx="6">
                  <c:v>2.3182055577610949</c:v>
                </c:pt>
                <c:pt idx="7">
                  <c:v>7.0004426816589858</c:v>
                </c:pt>
                <c:pt idx="8">
                  <c:v>4.9294083479954196</c:v>
                </c:pt>
                <c:pt idx="9">
                  <c:v>3.0095176242247765</c:v>
                </c:pt>
                <c:pt idx="10">
                  <c:v>9.6054229022040474</c:v>
                </c:pt>
                <c:pt idx="11">
                  <c:v>13.895887349768099</c:v>
                </c:pt>
                <c:pt idx="12">
                  <c:v>4.1601882943394806</c:v>
                </c:pt>
                <c:pt idx="13">
                  <c:v>2.7577148400056077</c:v>
                </c:pt>
                <c:pt idx="14">
                  <c:v>3.6924514225083653</c:v>
                </c:pt>
                <c:pt idx="15">
                  <c:v>4.5083739418535069</c:v>
                </c:pt>
                <c:pt idx="16">
                  <c:v>3.0326849388898722</c:v>
                </c:pt>
                <c:pt idx="17">
                  <c:v>22.460438729159868</c:v>
                </c:pt>
                <c:pt idx="18">
                  <c:v>5.3845520225403094</c:v>
                </c:pt>
                <c:pt idx="19">
                  <c:v>0.18806720686324424</c:v>
                </c:pt>
                <c:pt idx="20">
                  <c:v>16.224508378415926</c:v>
                </c:pt>
                <c:pt idx="21">
                  <c:v>9.7014593756680121</c:v>
                </c:pt>
                <c:pt idx="22">
                  <c:v>8.7728679866793993</c:v>
                </c:pt>
                <c:pt idx="23">
                  <c:v>8.4506110049488381</c:v>
                </c:pt>
                <c:pt idx="24">
                  <c:v>0.20747831280513163</c:v>
                </c:pt>
                <c:pt idx="25">
                  <c:v>20.586783726298751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automation/Data/Results/Workbooks/LSIPs/NO_LSIP/NO_LSIP_Database.Main.xlsx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North East</v>
      </c>
      <c r="L1" s="19" t="str">
        <f>CONCATENATE("Industry Table 1.1  Employment by Industry Sector (SIC 2007), ",B$5,"-",F$5,", ",Info!B5)</f>
        <v>Industry Table 1.1  Employment by Industry Sector (SIC 2007), 2015-2035, North East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8.3899999999999952</v>
      </c>
      <c r="N5" s="11">
        <f t="shared" si="1"/>
        <v>11.074000000000003</v>
      </c>
      <c r="O5" s="11">
        <f t="shared" si="1"/>
        <v>11.735999999999995</v>
      </c>
      <c r="P5" s="11">
        <f t="shared" si="1"/>
        <v>11.704999999999995</v>
      </c>
      <c r="Q5" s="11">
        <f t="shared" si="1"/>
        <v>11.858000000000009</v>
      </c>
      <c r="R5" s="40">
        <f t="shared" ref="R5:R10" si="2">IF(D$5-B$5 &lt;&gt; 0,(EXP(LN(D7/B7)/(D$5-B$5))-1)*100,0)</f>
        <v>6.9428190332837092</v>
      </c>
      <c r="S5" s="40">
        <f t="shared" si="0"/>
        <v>6.8968468615326906E-2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64.017999999999873</v>
      </c>
      <c r="N6" s="11">
        <f t="shared" si="1"/>
        <v>59.384999999999913</v>
      </c>
      <c r="O6" s="11">
        <f t="shared" si="1"/>
        <v>55.156999999999897</v>
      </c>
      <c r="P6" s="11">
        <f t="shared" si="1"/>
        <v>53.937999999999917</v>
      </c>
      <c r="Q6" s="11">
        <f t="shared" si="1"/>
        <v>49.054999999999957</v>
      </c>
      <c r="R6" s="40">
        <f t="shared" si="2"/>
        <v>-2.9356597593099942</v>
      </c>
      <c r="S6" s="40">
        <f t="shared" si="0"/>
        <v>-0.77856367999591392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8.3899999999999952</v>
      </c>
      <c r="C7" s="11">
        <f t="array" ref="C7:C12">MMULT(aggregation!$B$3:$W$8,'Ind T2'!C5:C26)</f>
        <v>11.074000000000003</v>
      </c>
      <c r="D7" s="11">
        <f t="array" ref="D7:D12">MMULT(aggregation!$B$3:$W$8,'Ind T2'!D5:D26)</f>
        <v>11.735999999999995</v>
      </c>
      <c r="E7" s="11">
        <f t="array" ref="E7:E12">MMULT(aggregation!$B$3:$W$8,'Ind T2'!E5:E26)</f>
        <v>11.704999999999995</v>
      </c>
      <c r="F7" s="11">
        <f t="array" ref="F7:F12">MMULT(aggregation!$B$3:$W$8,'Ind T2'!F5:F26)</f>
        <v>11.858000000000009</v>
      </c>
      <c r="G7" s="11"/>
      <c r="H7" s="11">
        <f>F7-D7</f>
        <v>0.1220000000000141</v>
      </c>
      <c r="I7" s="11">
        <f t="array" ref="I7:I12">MMULT(aggregation!$B$3:$W$8,'RD T1'!AB7:AB28)</f>
        <v>5.3243360523443073</v>
      </c>
      <c r="J7" s="11">
        <f>SUM(H7:I7)</f>
        <v>5.4463360523443214</v>
      </c>
      <c r="K7" s="11"/>
      <c r="L7" t="str">
        <f t="shared" si="1"/>
        <v>Construction</v>
      </c>
      <c r="M7" s="11">
        <f t="shared" si="1"/>
        <v>28.748999999999974</v>
      </c>
      <c r="N7" s="11">
        <f t="shared" si="1"/>
        <v>32.118000000000016</v>
      </c>
      <c r="O7" s="11">
        <f t="shared" si="1"/>
        <v>30.615000000000023</v>
      </c>
      <c r="P7" s="11">
        <f t="shared" si="1"/>
        <v>29.636999999999983</v>
      </c>
      <c r="Q7" s="11">
        <f t="shared" si="1"/>
        <v>29.409999999999986</v>
      </c>
      <c r="R7" s="40">
        <f>IF(D$5-B$5 &lt;&gt; 0,(EXP(LN(D9/B9)/(D$5-B$5))-1)*100,0)</f>
        <v>1.2656848581371394</v>
      </c>
      <c r="S7" s="40">
        <f t="shared" si="0"/>
        <v>-0.26734421291025878</v>
      </c>
    </row>
    <row r="8" spans="1:19" x14ac:dyDescent="0.2">
      <c r="A8" t="str">
        <f>name!C5</f>
        <v>Manufacturing</v>
      </c>
      <c r="B8" s="11">
        <v>64.017999999999873</v>
      </c>
      <c r="C8" s="11">
        <v>59.384999999999913</v>
      </c>
      <c r="D8" s="11">
        <v>55.156999999999897</v>
      </c>
      <c r="E8" s="11">
        <v>53.937999999999917</v>
      </c>
      <c r="F8" s="11">
        <v>49.054999999999957</v>
      </c>
      <c r="G8" s="11"/>
      <c r="H8" s="11">
        <f t="shared" ref="H8:H12" si="3">F8-D8</f>
        <v>-6.1019999999999399</v>
      </c>
      <c r="I8" s="11">
        <v>21.417310931020197</v>
      </c>
      <c r="J8" s="11">
        <f t="shared" ref="J8:J12" si="4">SUM(H8:I8)</f>
        <v>15.315310931020257</v>
      </c>
      <c r="K8" s="11"/>
      <c r="L8" t="str">
        <f t="shared" si="1"/>
        <v>Trade, accomod. and transport</v>
      </c>
      <c r="M8" s="11">
        <f t="shared" si="1"/>
        <v>130.01699999999977</v>
      </c>
      <c r="N8" s="11">
        <f t="shared" si="1"/>
        <v>133.38300000000004</v>
      </c>
      <c r="O8" s="11">
        <f t="shared" si="1"/>
        <v>133.41199999999998</v>
      </c>
      <c r="P8" s="11">
        <f t="shared" si="1"/>
        <v>134.44699999999995</v>
      </c>
      <c r="Q8" s="11">
        <f t="shared" si="1"/>
        <v>139.0920000000001</v>
      </c>
      <c r="R8" s="40">
        <f t="shared" si="2"/>
        <v>0.51686864742230831</v>
      </c>
      <c r="S8" s="40">
        <f t="shared" si="0"/>
        <v>0.27834332595311206</v>
      </c>
    </row>
    <row r="9" spans="1:19" x14ac:dyDescent="0.2">
      <c r="A9" t="str">
        <f>name!C6</f>
        <v>Construction</v>
      </c>
      <c r="B9" s="11">
        <v>28.748999999999974</v>
      </c>
      <c r="C9" s="11">
        <v>32.118000000000016</v>
      </c>
      <c r="D9" s="11">
        <v>30.615000000000023</v>
      </c>
      <c r="E9" s="11">
        <v>29.636999999999983</v>
      </c>
      <c r="F9" s="11">
        <v>29.409999999999986</v>
      </c>
      <c r="G9" s="11"/>
      <c r="H9" s="11">
        <f t="shared" si="3"/>
        <v>-1.2050000000000374</v>
      </c>
      <c r="I9" s="11">
        <v>12.250921411803006</v>
      </c>
      <c r="J9" s="11">
        <f t="shared" si="4"/>
        <v>11.045921411802968</v>
      </c>
      <c r="K9" s="11"/>
      <c r="L9" t="str">
        <f t="shared" si="1"/>
        <v>Business and other services</v>
      </c>
      <c r="M9" s="11">
        <f t="shared" si="1"/>
        <v>114.80700000000002</v>
      </c>
      <c r="N9" s="11">
        <f t="shared" si="1"/>
        <v>109.67299999999987</v>
      </c>
      <c r="O9" s="11">
        <f t="shared" si="1"/>
        <v>107.56200000000005</v>
      </c>
      <c r="P9" s="11">
        <f t="shared" si="1"/>
        <v>107.75200000000002</v>
      </c>
      <c r="Q9" s="11">
        <f t="shared" si="1"/>
        <v>113.09699999999992</v>
      </c>
      <c r="R9" s="40">
        <f t="shared" si="2"/>
        <v>-1.2952392760916642</v>
      </c>
      <c r="S9" s="40">
        <f t="shared" si="0"/>
        <v>0.33508303269660367</v>
      </c>
    </row>
    <row r="10" spans="1:19" x14ac:dyDescent="0.2">
      <c r="A10" t="str">
        <f>name!C7</f>
        <v>Trade, accomod. and transport</v>
      </c>
      <c r="B10" s="11">
        <v>130.01699999999977</v>
      </c>
      <c r="C10" s="11">
        <v>133.38300000000004</v>
      </c>
      <c r="D10" s="11">
        <v>133.41199999999998</v>
      </c>
      <c r="E10" s="11">
        <v>134.44699999999995</v>
      </c>
      <c r="F10" s="11">
        <v>139.0920000000001</v>
      </c>
      <c r="G10" s="11"/>
      <c r="H10" s="11">
        <f t="shared" si="3"/>
        <v>5.6800000000001205</v>
      </c>
      <c r="I10" s="11">
        <v>65.678539643946223</v>
      </c>
      <c r="J10" s="11">
        <f t="shared" si="4"/>
        <v>71.358539643946344</v>
      </c>
      <c r="K10" s="11"/>
      <c r="L10" t="str">
        <f t="shared" si="1"/>
        <v>Non-marketed services</v>
      </c>
      <c r="M10" s="11">
        <f t="shared" si="1"/>
        <v>143.73000000000008</v>
      </c>
      <c r="N10" s="11">
        <f t="shared" si="1"/>
        <v>137.94199999999998</v>
      </c>
      <c r="O10" s="11">
        <f t="shared" si="1"/>
        <v>140.44399999999996</v>
      </c>
      <c r="P10" s="11">
        <f t="shared" si="1"/>
        <v>145.27199999999993</v>
      </c>
      <c r="Q10" s="11">
        <f t="shared" si="1"/>
        <v>150.26600000000008</v>
      </c>
      <c r="R10" s="40">
        <f t="shared" si="2"/>
        <v>-0.46148600098521175</v>
      </c>
      <c r="S10" s="40">
        <f t="shared" si="0"/>
        <v>0.45167180345637714</v>
      </c>
    </row>
    <row r="11" spans="1:19" x14ac:dyDescent="0.2">
      <c r="A11" t="str">
        <f>name!C8</f>
        <v>Business and other services</v>
      </c>
      <c r="B11" s="11">
        <v>114.80700000000002</v>
      </c>
      <c r="C11" s="11">
        <v>109.67299999999987</v>
      </c>
      <c r="D11" s="11">
        <v>107.56200000000005</v>
      </c>
      <c r="E11" s="11">
        <v>107.75200000000002</v>
      </c>
      <c r="F11" s="11">
        <v>113.09699999999992</v>
      </c>
      <c r="G11" s="11"/>
      <c r="H11" s="11">
        <f t="shared" si="3"/>
        <v>5.5349999999998687</v>
      </c>
      <c r="I11" s="11">
        <v>52.124205137374894</v>
      </c>
      <c r="J11" s="11">
        <f t="shared" si="4"/>
        <v>57.659205137374762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143.73000000000008</v>
      </c>
      <c r="C12" s="11">
        <v>137.94199999999998</v>
      </c>
      <c r="D12" s="11">
        <v>140.44399999999996</v>
      </c>
      <c r="E12" s="11">
        <v>145.27199999999993</v>
      </c>
      <c r="F12" s="11">
        <v>150.26600000000008</v>
      </c>
      <c r="G12" s="11"/>
      <c r="H12" s="11">
        <f t="shared" si="3"/>
        <v>9.8220000000001164</v>
      </c>
      <c r="I12" s="11">
        <v>78.580500853415927</v>
      </c>
      <c r="J12" s="11">
        <f t="shared" si="4"/>
        <v>88.402500853416043</v>
      </c>
      <c r="K12" s="11"/>
      <c r="L12" s="24" t="str">
        <f t="shared" ref="L12:Q12" si="5">A14</f>
        <v>All industries</v>
      </c>
      <c r="M12" s="34">
        <f t="shared" si="5"/>
        <v>489.71099999999973</v>
      </c>
      <c r="N12" s="34">
        <f t="shared" si="5"/>
        <v>483.57499999999982</v>
      </c>
      <c r="O12" s="34">
        <f t="shared" si="5"/>
        <v>478.92599999999993</v>
      </c>
      <c r="P12" s="34">
        <f t="shared" si="5"/>
        <v>482.75099999999981</v>
      </c>
      <c r="Q12" s="34">
        <f t="shared" si="5"/>
        <v>492.77800000000002</v>
      </c>
      <c r="R12" s="43">
        <f>IF(D$5-B$5 &lt;&gt; 0,(EXP(LN(D14/B14)/(D$5-B$5))-1)*100,0)</f>
        <v>-0.44439610986766187</v>
      </c>
      <c r="S12" s="43">
        <f>F41</f>
        <v>0.1902652511108327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489.71099999999973</v>
      </c>
      <c r="C14" s="34">
        <f t="shared" ref="C14:F14" si="6">SUM(C7:C12)</f>
        <v>483.57499999999982</v>
      </c>
      <c r="D14" s="34">
        <f t="shared" si="6"/>
        <v>478.92599999999993</v>
      </c>
      <c r="E14" s="34">
        <f t="shared" si="6"/>
        <v>482.75099999999981</v>
      </c>
      <c r="F14" s="34">
        <f t="shared" si="6"/>
        <v>492.77800000000002</v>
      </c>
      <c r="G14" s="34"/>
      <c r="H14" s="34">
        <f>SUM(H7:H12)</f>
        <v>13.852000000000142</v>
      </c>
      <c r="I14" s="34">
        <f>SUM(I7:I12)</f>
        <v>235.37581402990457</v>
      </c>
      <c r="J14" s="34">
        <f t="shared" ref="J14" si="7">SUM(J7:J12)</f>
        <v>249.22781402990472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1.7132553689829306</v>
      </c>
      <c r="C20" s="18">
        <f t="shared" si="8"/>
        <v>2.2900274000930585</v>
      </c>
      <c r="D20" s="18">
        <f t="shared" si="8"/>
        <v>2.4504829556131837</v>
      </c>
      <c r="E20" s="18">
        <f t="shared" si="8"/>
        <v>2.4246454176169494</v>
      </c>
      <c r="F20" s="18">
        <f t="shared" si="8"/>
        <v>2.4063574266708354</v>
      </c>
      <c r="G20" s="351"/>
      <c r="H20" s="40">
        <f>IF(D7&gt;0,(H7/D7)*100,0)</f>
        <v>1.0395364689844424</v>
      </c>
      <c r="I20" s="40">
        <f>IF(D7&gt;0,(I7/D7)*100,0)</f>
        <v>45.367553274917427</v>
      </c>
      <c r="J20" s="40">
        <f>IF(D7&gt;0,(J7/D7)*100,0)</f>
        <v>46.407089743901871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13.072608130101205</v>
      </c>
      <c r="C21" s="18">
        <f t="shared" si="8"/>
        <v>12.280411518378727</v>
      </c>
      <c r="D21" s="18">
        <f t="shared" si="8"/>
        <v>11.516810530228032</v>
      </c>
      <c r="E21" s="18">
        <f t="shared" si="8"/>
        <v>11.173047803111738</v>
      </c>
      <c r="F21" s="18">
        <f t="shared" si="8"/>
        <v>9.95478694259889</v>
      </c>
      <c r="G21" s="351"/>
      <c r="H21" s="40">
        <f t="shared" ref="H21:H25" si="9">IF(D8&gt;0,(H8/D8)*100,0)</f>
        <v>-11.062965716046833</v>
      </c>
      <c r="I21" s="40">
        <f t="shared" ref="I21:I25" si="10">IF(D8&gt;0,(I8/D8)*100,0)</f>
        <v>38.829724116649267</v>
      </c>
      <c r="J21" s="40">
        <f t="shared" ref="J21:J27" si="11">IF(D8&gt;0,(J8/D8)*100,0)</f>
        <v>27.766758400602438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5.8706053161966931</v>
      </c>
      <c r="C22" s="18">
        <f t="shared" si="8"/>
        <v>6.6417825569973692</v>
      </c>
      <c r="D22" s="18">
        <f t="shared" si="8"/>
        <v>6.3924280577792869</v>
      </c>
      <c r="E22" s="18">
        <f t="shared" si="8"/>
        <v>6.1391897686384898</v>
      </c>
      <c r="F22" s="18">
        <f t="shared" si="8"/>
        <v>5.9682047494003356</v>
      </c>
      <c r="G22" s="351"/>
      <c r="H22" s="40">
        <f t="shared" si="9"/>
        <v>-3.9359790952148832</v>
      </c>
      <c r="I22" s="40">
        <f t="shared" si="10"/>
        <v>40.016075165124924</v>
      </c>
      <c r="J22" s="40">
        <f t="shared" si="11"/>
        <v>36.080096069910041</v>
      </c>
      <c r="K22" s="351"/>
    </row>
    <row r="23" spans="1:12" x14ac:dyDescent="0.2">
      <c r="A23" t="str">
        <f>$A$10</f>
        <v>Trade, accomod. and transport</v>
      </c>
      <c r="B23" s="18">
        <f t="shared" si="8"/>
        <v>26.549740561269779</v>
      </c>
      <c r="C23" s="18">
        <f t="shared" si="8"/>
        <v>27.582691412914251</v>
      </c>
      <c r="D23" s="18">
        <f t="shared" si="8"/>
        <v>27.856495575516888</v>
      </c>
      <c r="E23" s="18">
        <f t="shared" si="8"/>
        <v>27.850175349196583</v>
      </c>
      <c r="F23" s="18">
        <f t="shared" si="8"/>
        <v>28.226097755987499</v>
      </c>
      <c r="G23" s="351"/>
      <c r="H23" s="40">
        <f t="shared" si="9"/>
        <v>4.257488082031692</v>
      </c>
      <c r="I23" s="40">
        <f t="shared" si="10"/>
        <v>49.229859116081187</v>
      </c>
      <c r="J23" s="40">
        <f t="shared" si="11"/>
        <v>53.487347198112879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23.443827073518889</v>
      </c>
      <c r="C24" s="18">
        <f t="shared" si="8"/>
        <v>22.679625704389167</v>
      </c>
      <c r="D24" s="18">
        <f t="shared" si="8"/>
        <v>22.459002017013081</v>
      </c>
      <c r="E24" s="18">
        <f t="shared" si="8"/>
        <v>22.320409486464047</v>
      </c>
      <c r="F24" s="18">
        <f t="shared" si="8"/>
        <v>22.950902840630043</v>
      </c>
      <c r="G24" s="351"/>
      <c r="H24" s="40">
        <f t="shared" si="9"/>
        <v>5.1458693590672038</v>
      </c>
      <c r="I24" s="40">
        <f t="shared" si="10"/>
        <v>48.459683845014844</v>
      </c>
      <c r="J24" s="40">
        <f t="shared" si="11"/>
        <v>53.605553204082042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29.349963549930504</v>
      </c>
      <c r="C25" s="18">
        <f t="shared" si="8"/>
        <v>28.525461407227425</v>
      </c>
      <c r="D25" s="18">
        <f t="shared" si="8"/>
        <v>29.324780863849526</v>
      </c>
      <c r="E25" s="18">
        <f t="shared" si="8"/>
        <v>30.092532174972192</v>
      </c>
      <c r="F25" s="18">
        <f t="shared" si="8"/>
        <v>30.493650284712398</v>
      </c>
      <c r="G25" s="351"/>
      <c r="H25" s="40">
        <f t="shared" si="9"/>
        <v>6.9935347896671409</v>
      </c>
      <c r="I25" s="40">
        <f t="shared" si="10"/>
        <v>55.951483049055817</v>
      </c>
      <c r="J25" s="40">
        <f t="shared" si="11"/>
        <v>62.945017838722961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2.892304865469852</v>
      </c>
      <c r="I27" s="43">
        <f>IF(D14&gt;0,(I14/D14)*100,0)</f>
        <v>49.146593425686767</v>
      </c>
      <c r="J27" s="43">
        <f t="shared" si="11"/>
        <v>52.03889829115662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North East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7.1854016224552231</v>
      </c>
      <c r="C34" s="18">
        <f t="shared" si="12"/>
        <v>5.9779664078019934</v>
      </c>
      <c r="D34" s="18">
        <f t="shared" si="12"/>
        <v>-5.2884809008779676E-2</v>
      </c>
      <c r="E34" s="18">
        <f t="shared" si="12"/>
        <v>0.12995080640445522</v>
      </c>
      <c r="F34" s="18">
        <f t="shared" ref="F34:F39" si="13">IF(F$5-D$5 &lt;&gt; 0,(EXP(LN(F7/D7)/(F$5-D$5))-1)*100,0)</f>
        <v>6.8968468615326906E-2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-1.8605398491068903</v>
      </c>
      <c r="C35" s="18">
        <f t="shared" si="12"/>
        <v>-7.1196430074935151</v>
      </c>
      <c r="D35" s="18">
        <f t="shared" si="12"/>
        <v>-0.44597109076023322</v>
      </c>
      <c r="E35" s="18">
        <f t="shared" si="12"/>
        <v>-0.94444306720156135</v>
      </c>
      <c r="F35" s="18">
        <f t="shared" si="13"/>
        <v>-0.77856367999591392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2.8090716901228774</v>
      </c>
      <c r="C36" s="18">
        <f t="shared" si="12"/>
        <v>-4.6796189052867305</v>
      </c>
      <c r="D36" s="18">
        <f t="shared" si="12"/>
        <v>-0.64722649174798752</v>
      </c>
      <c r="E36" s="18">
        <f t="shared" si="12"/>
        <v>-7.685873018051792E-2</v>
      </c>
      <c r="F36" s="18">
        <f t="shared" si="13"/>
        <v>-0.26734421291025878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0.64103282546386087</v>
      </c>
      <c r="C37" s="18">
        <f t="shared" si="12"/>
        <v>2.1741901141769659E-2</v>
      </c>
      <c r="D37" s="18">
        <f>IF(E$5-D$5 &lt;&gt; 0,(EXP(LN(E10/D10)/(E$5-D$5))-1)*100,0)</f>
        <v>0.15467920266303281</v>
      </c>
      <c r="E37" s="18">
        <f t="shared" si="12"/>
        <v>0.34023263530944536</v>
      </c>
      <c r="F37" s="18">
        <f t="shared" si="13"/>
        <v>0.27834332595311206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-1.137215420830151</v>
      </c>
      <c r="C38" s="18">
        <f t="shared" si="12"/>
        <v>-1.9248128527530217</v>
      </c>
      <c r="D38" s="18">
        <f t="shared" si="12"/>
        <v>3.5303526143648511E-2</v>
      </c>
      <c r="E38" s="18">
        <f t="shared" si="12"/>
        <v>0.48530950304226383</v>
      </c>
      <c r="F38" s="18">
        <f t="shared" si="13"/>
        <v>0.33508303269660367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-1.0223192412602278</v>
      </c>
      <c r="C39" s="18">
        <f t="shared" si="12"/>
        <v>1.8138058024386838</v>
      </c>
      <c r="D39" s="18">
        <f t="shared" si="12"/>
        <v>0.67827019259085741</v>
      </c>
      <c r="E39" s="18">
        <f t="shared" si="12"/>
        <v>0.33856393409021912</v>
      </c>
      <c r="F39" s="18">
        <f t="shared" si="13"/>
        <v>0.45167180345637714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-0.31472867268405036</v>
      </c>
      <c r="C41" s="18">
        <f>IF(D$5-C$5 &lt;&gt; 0,(EXP(LN(D14/C14)/(D$5-C$5))-1)*100,0)</f>
        <v>-0.96138137827636028</v>
      </c>
      <c r="D41" s="18">
        <f>IF(E$5-D$5 &lt;&gt; 0,(EXP(LN(E14/D14)/(E$5-D$5))-1)*100,0)</f>
        <v>0.15922454414900589</v>
      </c>
      <c r="E41" s="18">
        <f>IF(F$5-E$5 &lt;&gt; 0,(EXP(LN(F14/E14)/(F$5-E$5))-1)*100,0)</f>
        <v>0.20578921188203481</v>
      </c>
      <c r="F41" s="18">
        <f>IF(F$5-D$5 &lt;&gt; 0,(EXP(LN(F14/D14)/(F$5-D$5))-1)*100,0)</f>
        <v>0.1902652511108327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2.6840000000000082</v>
      </c>
      <c r="C45" s="27">
        <f>D7-C7</f>
        <v>0.66199999999999193</v>
      </c>
      <c r="D45" s="27">
        <f>E7-D7</f>
        <v>-3.1000000000000583E-2</v>
      </c>
      <c r="E45" s="27">
        <f>F7-E7</f>
        <v>0.15300000000001468</v>
      </c>
      <c r="F45" s="27">
        <f>F7-D7</f>
        <v>0.1220000000000141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-4.63299999999996</v>
      </c>
      <c r="C46" s="27">
        <f>D8-C8</f>
        <v>-4.2280000000000157</v>
      </c>
      <c r="D46" s="27">
        <f t="shared" si="14"/>
        <v>-1.2189999999999799</v>
      </c>
      <c r="E46" s="27">
        <f t="shared" si="14"/>
        <v>-4.88299999999996</v>
      </c>
      <c r="F46" s="27">
        <f t="shared" ref="F46:F52" si="15">F8-D8</f>
        <v>-6.1019999999999399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3.3690000000000424</v>
      </c>
      <c r="C47" s="27">
        <f t="shared" ref="C47:C50" si="16">D9-C9</f>
        <v>-1.502999999999993</v>
      </c>
      <c r="D47" s="27">
        <f t="shared" si="14"/>
        <v>-0.97800000000004061</v>
      </c>
      <c r="E47" s="27">
        <f t="shared" si="14"/>
        <v>-0.22699999999999676</v>
      </c>
      <c r="F47" s="27">
        <f t="shared" si="15"/>
        <v>-1.2050000000000374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3.3660000000002697</v>
      </c>
      <c r="C48" s="27">
        <f t="shared" si="16"/>
        <v>2.8999999999939519E-2</v>
      </c>
      <c r="D48" s="27">
        <f t="shared" si="14"/>
        <v>1.0349999999999682</v>
      </c>
      <c r="E48" s="27">
        <f t="shared" si="14"/>
        <v>4.6450000000001523</v>
      </c>
      <c r="F48" s="27">
        <f t="shared" si="15"/>
        <v>5.6800000000001205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-5.1340000000001424</v>
      </c>
      <c r="C49" s="27">
        <f t="shared" si="16"/>
        <v>-2.1109999999998195</v>
      </c>
      <c r="D49" s="27">
        <f t="shared" si="14"/>
        <v>0.1899999999999693</v>
      </c>
      <c r="E49" s="27">
        <f t="shared" si="14"/>
        <v>5.3449999999998994</v>
      </c>
      <c r="F49" s="27">
        <f t="shared" si="15"/>
        <v>5.5349999999998687</v>
      </c>
    </row>
    <row r="50" spans="1:6" x14ac:dyDescent="0.2">
      <c r="A50" t="str">
        <f>$A$12</f>
        <v>Non-marketed services</v>
      </c>
      <c r="B50" s="27">
        <f t="shared" si="14"/>
        <v>-5.7880000000000962</v>
      </c>
      <c r="C50" s="27">
        <f t="shared" si="16"/>
        <v>2.5019999999999811</v>
      </c>
      <c r="D50" s="27">
        <f t="shared" si="14"/>
        <v>4.8279999999999745</v>
      </c>
      <c r="E50" s="27">
        <f t="shared" si="14"/>
        <v>4.9940000000001419</v>
      </c>
      <c r="F50" s="27">
        <f t="shared" si="15"/>
        <v>9.8220000000001164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-6.1359999999999104</v>
      </c>
      <c r="C52" s="29">
        <f>D14-C14</f>
        <v>-4.6489999999998872</v>
      </c>
      <c r="D52" s="29">
        <f t="shared" si="14"/>
        <v>3.8249999999998749</v>
      </c>
      <c r="E52" s="29">
        <f t="shared" si="14"/>
        <v>10.027000000000214</v>
      </c>
      <c r="F52" s="29">
        <f t="shared" si="15"/>
        <v>13.852000000000089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North East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2.5589999999999962</v>
      </c>
      <c r="C5" s="11">
        <v>1.9729999999999996</v>
      </c>
      <c r="D5" s="11">
        <v>1.9019999999999981</v>
      </c>
      <c r="E5" s="11">
        <v>1.9700000000000037</v>
      </c>
      <c r="F5" s="11">
        <v>2.025000000000003</v>
      </c>
      <c r="G5" s="10"/>
    </row>
    <row r="6" spans="1:7" x14ac:dyDescent="0.2">
      <c r="A6" s="10" t="str">
        <f>name!B5</f>
        <v>Mining and quarrying</v>
      </c>
      <c r="B6" s="11">
        <v>0.25900000000000067</v>
      </c>
      <c r="C6" s="11">
        <v>0.38199999999999923</v>
      </c>
      <c r="D6" s="11">
        <v>0.46699999999999953</v>
      </c>
      <c r="E6" s="11">
        <v>0.4160000000000007</v>
      </c>
      <c r="F6" s="11">
        <v>0.36699999999999977</v>
      </c>
    </row>
    <row r="7" spans="1:7" x14ac:dyDescent="0.2">
      <c r="A7" s="10" t="str">
        <f>name!B6</f>
        <v>Food drink and tobacco</v>
      </c>
      <c r="B7" s="11">
        <v>4.0409999999999942</v>
      </c>
      <c r="C7" s="11">
        <v>4.6129999999999987</v>
      </c>
      <c r="D7" s="11">
        <v>4.4239999999999942</v>
      </c>
      <c r="E7" s="11">
        <v>4.4560000000000102</v>
      </c>
      <c r="F7" s="11">
        <v>4.328999999999998</v>
      </c>
      <c r="G7" s="11"/>
    </row>
    <row r="8" spans="1:7" x14ac:dyDescent="0.2">
      <c r="A8" s="10" t="str">
        <f>name!B7</f>
        <v>Engineering</v>
      </c>
      <c r="B8" s="11">
        <v>11.625000000000009</v>
      </c>
      <c r="C8" s="11">
        <v>11.173999999999978</v>
      </c>
      <c r="D8" s="11">
        <v>10.317999999999991</v>
      </c>
      <c r="E8" s="11">
        <v>10.549999999999999</v>
      </c>
      <c r="F8" s="11">
        <v>9.4499999999999833</v>
      </c>
      <c r="G8" s="11"/>
    </row>
    <row r="9" spans="1:7" x14ac:dyDescent="0.2">
      <c r="A9" s="10" t="str">
        <f>name!B8</f>
        <v>Rest of manufacturing</v>
      </c>
      <c r="B9" s="11">
        <v>48.351999999999869</v>
      </c>
      <c r="C9" s="11">
        <v>43.597999999999935</v>
      </c>
      <c r="D9" s="11">
        <v>40.414999999999914</v>
      </c>
      <c r="E9" s="11">
        <v>38.93199999999991</v>
      </c>
      <c r="F9" s="11">
        <v>35.275999999999975</v>
      </c>
      <c r="G9" s="11"/>
    </row>
    <row r="10" spans="1:7" x14ac:dyDescent="0.2">
      <c r="A10" s="10" t="str">
        <f>name!B9</f>
        <v>Electricity and gas</v>
      </c>
      <c r="B10" s="11">
        <v>2.7310000000000025</v>
      </c>
      <c r="C10" s="11">
        <v>5.5930000000000026</v>
      </c>
      <c r="D10" s="11">
        <v>5.8249999999999913</v>
      </c>
      <c r="E10" s="11">
        <v>5.740999999999989</v>
      </c>
      <c r="F10" s="11">
        <v>5.8660000000000023</v>
      </c>
      <c r="G10" s="11"/>
    </row>
    <row r="11" spans="1:7" x14ac:dyDescent="0.2">
      <c r="A11" s="10" t="str">
        <f>name!B10</f>
        <v>Water and sewerage</v>
      </c>
      <c r="B11" s="11">
        <v>2.8409999999999953</v>
      </c>
      <c r="C11" s="11">
        <v>3.1260000000000017</v>
      </c>
      <c r="D11" s="11">
        <v>3.5420000000000074</v>
      </c>
      <c r="E11" s="11">
        <v>3.5780000000000012</v>
      </c>
      <c r="F11" s="11">
        <v>3.6000000000000028</v>
      </c>
      <c r="G11" s="11"/>
    </row>
    <row r="12" spans="1:7" x14ac:dyDescent="0.2">
      <c r="A12" s="10" t="str">
        <f>name!B11</f>
        <v>Construction</v>
      </c>
      <c r="B12" s="11">
        <v>28.748999999999974</v>
      </c>
      <c r="C12" s="11">
        <v>32.118000000000016</v>
      </c>
      <c r="D12" s="11">
        <v>30.615000000000023</v>
      </c>
      <c r="E12" s="11">
        <v>29.636999999999983</v>
      </c>
      <c r="F12" s="11">
        <v>29.409999999999986</v>
      </c>
      <c r="G12" s="11"/>
    </row>
    <row r="13" spans="1:7" x14ac:dyDescent="0.2">
      <c r="A13" s="10" t="str">
        <f>name!B12</f>
        <v>Wholesale and retail trade</v>
      </c>
      <c r="B13" s="11">
        <v>74.617999999999881</v>
      </c>
      <c r="C13" s="11">
        <v>71.895000000000067</v>
      </c>
      <c r="D13" s="11">
        <v>72.056999999999917</v>
      </c>
      <c r="E13" s="11">
        <v>71.422999999999917</v>
      </c>
      <c r="F13" s="11">
        <v>71.717000000000127</v>
      </c>
      <c r="G13" s="11"/>
    </row>
    <row r="14" spans="1:7" x14ac:dyDescent="0.2">
      <c r="A14" s="10" t="str">
        <f>name!B13</f>
        <v>Transport and storage</v>
      </c>
      <c r="B14" s="11">
        <v>22.279999999999951</v>
      </c>
      <c r="C14" s="11">
        <v>26.582999999999938</v>
      </c>
      <c r="D14" s="11">
        <v>27.424000000000007</v>
      </c>
      <c r="E14" s="11">
        <v>28.243000000000062</v>
      </c>
      <c r="F14" s="11">
        <v>28.280999999999995</v>
      </c>
      <c r="G14" s="11"/>
    </row>
    <row r="15" spans="1:7" x14ac:dyDescent="0.2">
      <c r="A15" s="10" t="str">
        <f>name!B14</f>
        <v>Accommodation and food</v>
      </c>
      <c r="B15" s="11">
        <v>33.11899999999995</v>
      </c>
      <c r="C15" s="11">
        <v>34.905000000000037</v>
      </c>
      <c r="D15" s="11">
        <v>33.931000000000061</v>
      </c>
      <c r="E15" s="11">
        <v>34.780999999999956</v>
      </c>
      <c r="F15" s="11">
        <v>39.093999999999973</v>
      </c>
      <c r="G15" s="11"/>
    </row>
    <row r="16" spans="1:7" x14ac:dyDescent="0.2">
      <c r="A16" s="10" t="str">
        <f>name!B15</f>
        <v>Media</v>
      </c>
      <c r="B16" s="11">
        <v>2.5630000000000068</v>
      </c>
      <c r="C16" s="11">
        <v>2.9880000000000035</v>
      </c>
      <c r="D16" s="11">
        <v>2.8960000000000048</v>
      </c>
      <c r="E16" s="11">
        <v>2.8369999999999993</v>
      </c>
      <c r="F16" s="11">
        <v>2.8879999999999977</v>
      </c>
      <c r="G16" s="11"/>
    </row>
    <row r="17" spans="1:7" x14ac:dyDescent="0.2">
      <c r="A17" s="10" t="str">
        <f>name!B16</f>
        <v>Information technology</v>
      </c>
      <c r="B17" s="11">
        <v>8.537000000000015</v>
      </c>
      <c r="C17" s="11">
        <v>6.4880000000000049</v>
      </c>
      <c r="D17" s="11">
        <v>5.6369999999999907</v>
      </c>
      <c r="E17" s="11">
        <v>6.1230000000000224</v>
      </c>
      <c r="F17" s="11">
        <v>6.7169999999999943</v>
      </c>
      <c r="G17" s="11"/>
    </row>
    <row r="18" spans="1:7" x14ac:dyDescent="0.2">
      <c r="A18" s="10" t="str">
        <f>name!B17</f>
        <v>Finance and insurance</v>
      </c>
      <c r="B18" s="11">
        <v>9.3589999999999769</v>
      </c>
      <c r="C18" s="11">
        <v>8.4649999999999928</v>
      </c>
      <c r="D18" s="11">
        <v>7.9720000000000066</v>
      </c>
      <c r="E18" s="11">
        <v>8.2219999999999889</v>
      </c>
      <c r="F18" s="11">
        <v>8.2010000000000023</v>
      </c>
      <c r="G18" s="11"/>
    </row>
    <row r="19" spans="1:7" x14ac:dyDescent="0.2">
      <c r="A19" s="10" t="str">
        <f>name!B18</f>
        <v>Real estate</v>
      </c>
      <c r="B19" s="11">
        <v>7.2680000000000007</v>
      </c>
      <c r="C19" s="11">
        <v>7.5290000000000097</v>
      </c>
      <c r="D19" s="11">
        <v>6.7819999999999885</v>
      </c>
      <c r="E19" s="11">
        <v>6.7620000000000191</v>
      </c>
      <c r="F19" s="11">
        <v>7.8439999999999861</v>
      </c>
      <c r="G19" s="11"/>
    </row>
    <row r="20" spans="1:7" x14ac:dyDescent="0.2">
      <c r="A20" s="10" t="str">
        <f>name!B19</f>
        <v>Professional services</v>
      </c>
      <c r="B20" s="11">
        <v>25.363999999999997</v>
      </c>
      <c r="C20" s="11">
        <v>22.099000000000004</v>
      </c>
      <c r="D20" s="11">
        <v>23.094000000000012</v>
      </c>
      <c r="E20" s="11">
        <v>23.910999999999991</v>
      </c>
      <c r="F20" s="11">
        <v>25.574999999999996</v>
      </c>
      <c r="G20" s="11"/>
    </row>
    <row r="21" spans="1:7" x14ac:dyDescent="0.2">
      <c r="A21" s="10" t="str">
        <f>name!B20</f>
        <v>Support services</v>
      </c>
      <c r="B21" s="11">
        <v>35.167999999999999</v>
      </c>
      <c r="C21" s="11">
        <v>36.009999999999856</v>
      </c>
      <c r="D21" s="11">
        <v>35.190000000000062</v>
      </c>
      <c r="E21" s="11">
        <v>36.036999999999985</v>
      </c>
      <c r="F21" s="11">
        <v>37.686999999999948</v>
      </c>
      <c r="G21" s="11"/>
    </row>
    <row r="22" spans="1:7" x14ac:dyDescent="0.2">
      <c r="A22" s="10" t="str">
        <f>name!B21</f>
        <v>Public admin. and defence</v>
      </c>
      <c r="B22" s="11">
        <v>30.572000000000074</v>
      </c>
      <c r="C22" s="11">
        <v>30.999999999999993</v>
      </c>
      <c r="D22" s="11">
        <v>31.607000000000031</v>
      </c>
      <c r="E22" s="11">
        <v>30.495000000000008</v>
      </c>
      <c r="F22" s="11">
        <v>30.647000000000016</v>
      </c>
      <c r="G22" s="11"/>
    </row>
    <row r="23" spans="1:7" x14ac:dyDescent="0.2">
      <c r="A23" s="10" t="str">
        <f>name!B22</f>
        <v>Education</v>
      </c>
      <c r="B23" s="11">
        <v>44.228000000000037</v>
      </c>
      <c r="C23" s="11">
        <v>44.338000000000008</v>
      </c>
      <c r="D23" s="11">
        <v>43.000999999999983</v>
      </c>
      <c r="E23" s="11">
        <v>45.634999999999962</v>
      </c>
      <c r="F23" s="11">
        <v>47.142000000000053</v>
      </c>
      <c r="G23" s="11"/>
    </row>
    <row r="24" spans="1:7" x14ac:dyDescent="0.2">
      <c r="A24" s="10" t="str">
        <f>name!B23</f>
        <v>Health and social work</v>
      </c>
      <c r="B24" s="11">
        <v>68.929999999999978</v>
      </c>
      <c r="C24" s="11">
        <v>62.603999999999978</v>
      </c>
      <c r="D24" s="11">
        <v>65.835999999999956</v>
      </c>
      <c r="E24" s="11">
        <v>69.141999999999953</v>
      </c>
      <c r="F24" s="11">
        <v>72.47699999999999</v>
      </c>
      <c r="G24" s="11"/>
    </row>
    <row r="25" spans="1:7" x14ac:dyDescent="0.2">
      <c r="A25" s="10" t="str">
        <f>name!B24</f>
        <v>Arts and entertainment</v>
      </c>
      <c r="B25" s="11">
        <v>12.142999999999999</v>
      </c>
      <c r="C25" s="11">
        <v>13.485999999999997</v>
      </c>
      <c r="D25" s="11">
        <v>12.614999999999977</v>
      </c>
      <c r="E25" s="11">
        <v>12.903000000000011</v>
      </c>
      <c r="F25" s="11">
        <v>14.023000000000003</v>
      </c>
      <c r="G25" s="11"/>
    </row>
    <row r="26" spans="1:7" x14ac:dyDescent="0.2">
      <c r="A26" s="10" t="str">
        <f>name!B25</f>
        <v>Other services</v>
      </c>
      <c r="B26" s="11">
        <v>14.405000000000024</v>
      </c>
      <c r="C26" s="11">
        <v>12.608000000000022</v>
      </c>
      <c r="D26" s="11">
        <v>13.376000000000015</v>
      </c>
      <c r="E26" s="11">
        <v>10.957000000000017</v>
      </c>
      <c r="F26" s="11">
        <v>10.162000000000006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489.71099999999967</v>
      </c>
      <c r="C28" s="11">
        <f t="shared" ref="C28:F28" si="0">SUM(C5:C26)</f>
        <v>483.57499999999987</v>
      </c>
      <c r="D28" s="11">
        <f t="shared" si="0"/>
        <v>478.92599999999993</v>
      </c>
      <c r="E28" s="11">
        <f t="shared" si="0"/>
        <v>482.75099999999975</v>
      </c>
      <c r="F28" s="11">
        <f t="shared" si="0"/>
        <v>492.77800000000002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0.52255309764330349</v>
      </c>
      <c r="C32" s="18">
        <f t="shared" ref="C32:E32" si="1">C5/C$28*100</f>
        <v>0.40800289510417204</v>
      </c>
      <c r="D32" s="18">
        <f t="shared" si="1"/>
        <v>0.39713859761215692</v>
      </c>
      <c r="E32" s="18">
        <f t="shared" si="1"/>
        <v>0.40807787037209758</v>
      </c>
      <c r="F32" s="18">
        <f>F5/F$28*100</f>
        <v>0.41093555312940167</v>
      </c>
    </row>
    <row r="33" spans="1:6" x14ac:dyDescent="0.2">
      <c r="A33" t="str">
        <f>$A$6</f>
        <v>Mining and quarrying</v>
      </c>
      <c r="B33" s="18">
        <f t="shared" ref="B33:F53" si="2">B6/B$28*100</f>
        <v>5.2888336181952385E-2</v>
      </c>
      <c r="C33" s="18">
        <f t="shared" si="2"/>
        <v>7.8994985265987555E-2</v>
      </c>
      <c r="D33" s="18">
        <f t="shared" si="2"/>
        <v>9.7509844944730417E-2</v>
      </c>
      <c r="E33" s="18">
        <f t="shared" si="2"/>
        <v>8.6172788870453071E-2</v>
      </c>
      <c r="F33" s="18">
        <f t="shared" si="2"/>
        <v>7.4475727406661779E-2</v>
      </c>
    </row>
    <row r="34" spans="1:6" x14ac:dyDescent="0.2">
      <c r="A34" t="str">
        <f>$A$7</f>
        <v>Food drink and tobacco</v>
      </c>
      <c r="B34" s="18">
        <f t="shared" si="2"/>
        <v>0.8251805656805743</v>
      </c>
      <c r="C34" s="18">
        <f t="shared" si="2"/>
        <v>0.95393682469110275</v>
      </c>
      <c r="D34" s="18">
        <f t="shared" si="2"/>
        <v>0.92373352041860213</v>
      </c>
      <c r="E34" s="18">
        <f t="shared" si="2"/>
        <v>0.92304314232389217</v>
      </c>
      <c r="F34" s="18">
        <f t="shared" si="2"/>
        <v>0.8784888935788524</v>
      </c>
    </row>
    <row r="35" spans="1:6" x14ac:dyDescent="0.2">
      <c r="A35" t="str">
        <f>$A$8</f>
        <v>Engineering</v>
      </c>
      <c r="B35" s="18">
        <f t="shared" si="2"/>
        <v>2.3738490660818354</v>
      </c>
      <c r="C35" s="18">
        <f t="shared" si="2"/>
        <v>2.3107067156077092</v>
      </c>
      <c r="D35" s="18">
        <f t="shared" si="2"/>
        <v>2.1544038118623736</v>
      </c>
      <c r="E35" s="18">
        <f t="shared" si="2"/>
        <v>2.1853916408251881</v>
      </c>
      <c r="F35" s="18">
        <f t="shared" si="2"/>
        <v>1.9176992479372015</v>
      </c>
    </row>
    <row r="36" spans="1:6" x14ac:dyDescent="0.2">
      <c r="A36" t="str">
        <f>$A$9</f>
        <v>Rest of manufacturing</v>
      </c>
      <c r="B36" s="18">
        <f t="shared" si="2"/>
        <v>9.8735784983387962</v>
      </c>
      <c r="C36" s="18">
        <f t="shared" si="2"/>
        <v>9.0157679780799143</v>
      </c>
      <c r="D36" s="18">
        <f t="shared" si="2"/>
        <v>8.4386731979470575</v>
      </c>
      <c r="E36" s="18">
        <f t="shared" si="2"/>
        <v>8.0646130199626569</v>
      </c>
      <c r="F36" s="18">
        <f t="shared" si="2"/>
        <v>7.1585988010828352</v>
      </c>
    </row>
    <row r="37" spans="1:6" x14ac:dyDescent="0.2">
      <c r="A37" t="str">
        <f>$A$10</f>
        <v>Electricity and gas</v>
      </c>
      <c r="B37" s="18">
        <f t="shared" si="2"/>
        <v>0.55767585371780592</v>
      </c>
      <c r="C37" s="18">
        <f t="shared" si="2"/>
        <v>1.1565941167347371</v>
      </c>
      <c r="D37" s="18">
        <f t="shared" si="2"/>
        <v>1.2162630552527931</v>
      </c>
      <c r="E37" s="18">
        <f t="shared" si="2"/>
        <v>1.1892259156376666</v>
      </c>
      <c r="F37" s="18">
        <f t="shared" si="2"/>
        <v>1.1903940516825025</v>
      </c>
    </row>
    <row r="38" spans="1:6" x14ac:dyDescent="0.2">
      <c r="A38" t="str">
        <f>$A$11</f>
        <v>Water and sewerage</v>
      </c>
      <c r="B38" s="18">
        <f t="shared" si="2"/>
        <v>0.58013808143986911</v>
      </c>
      <c r="C38" s="18">
        <f t="shared" si="2"/>
        <v>0.6464354029881616</v>
      </c>
      <c r="D38" s="18">
        <f t="shared" si="2"/>
        <v>0.73957145780350364</v>
      </c>
      <c r="E38" s="18">
        <f t="shared" si="2"/>
        <v>0.74116884273673245</v>
      </c>
      <c r="F38" s="18">
        <f t="shared" si="2"/>
        <v>0.7305520944522691</v>
      </c>
    </row>
    <row r="39" spans="1:6" x14ac:dyDescent="0.2">
      <c r="A39" t="str">
        <f>$A$12</f>
        <v>Construction</v>
      </c>
      <c r="B39" s="18">
        <f t="shared" si="2"/>
        <v>5.870605316196694</v>
      </c>
      <c r="C39" s="18">
        <f t="shared" si="2"/>
        <v>6.6417825569973683</v>
      </c>
      <c r="D39" s="18">
        <f t="shared" si="2"/>
        <v>6.3924280577792869</v>
      </c>
      <c r="E39" s="18">
        <f t="shared" si="2"/>
        <v>6.1391897686384898</v>
      </c>
      <c r="F39" s="18">
        <f t="shared" si="2"/>
        <v>5.9682047494003356</v>
      </c>
    </row>
    <row r="40" spans="1:6" x14ac:dyDescent="0.2">
      <c r="A40" t="str">
        <f>$A$13</f>
        <v>Wholesale and retail trade</v>
      </c>
      <c r="B40" s="18">
        <f t="shared" si="2"/>
        <v>15.237150074227438</v>
      </c>
      <c r="C40" s="18">
        <f t="shared" si="2"/>
        <v>14.867393889262285</v>
      </c>
      <c r="D40" s="18">
        <f t="shared" si="2"/>
        <v>15.045539394394943</v>
      </c>
      <c r="E40" s="18">
        <f t="shared" si="2"/>
        <v>14.794997835322961</v>
      </c>
      <c r="F40" s="18">
        <f t="shared" si="2"/>
        <v>14.553612377175954</v>
      </c>
    </row>
    <row r="41" spans="1:6" x14ac:dyDescent="0.2">
      <c r="A41" t="str">
        <f>$A$14</f>
        <v>Transport and storage</v>
      </c>
      <c r="B41" s="18">
        <f t="shared" si="2"/>
        <v>4.5496221240690868</v>
      </c>
      <c r="C41" s="18">
        <f t="shared" si="2"/>
        <v>5.4971824432611163</v>
      </c>
      <c r="D41" s="18">
        <f t="shared" si="2"/>
        <v>5.7261455840777096</v>
      </c>
      <c r="E41" s="18">
        <f t="shared" si="2"/>
        <v>5.8504280674716522</v>
      </c>
      <c r="F41" s="18">
        <f t="shared" si="2"/>
        <v>5.7390954953346114</v>
      </c>
    </row>
    <row r="42" spans="1:6" x14ac:dyDescent="0.2">
      <c r="A42" t="str">
        <f>$A$15</f>
        <v>Accommodation and food</v>
      </c>
      <c r="B42" s="18">
        <f t="shared" si="2"/>
        <v>6.7629683629732584</v>
      </c>
      <c r="C42" s="18">
        <f t="shared" si="2"/>
        <v>7.2181150803908478</v>
      </c>
      <c r="D42" s="18">
        <f t="shared" si="2"/>
        <v>7.0848105970442337</v>
      </c>
      <c r="E42" s="18">
        <f t="shared" si="2"/>
        <v>7.2047494464019701</v>
      </c>
      <c r="F42" s="18">
        <f t="shared" si="2"/>
        <v>7.9333898834769352</v>
      </c>
    </row>
    <row r="43" spans="1:6" x14ac:dyDescent="0.2">
      <c r="A43" t="str">
        <f>$A$16</f>
        <v>Media</v>
      </c>
      <c r="B43" s="18">
        <f t="shared" si="2"/>
        <v>0.52336990592410804</v>
      </c>
      <c r="C43" s="18">
        <f t="shared" si="2"/>
        <v>0.61789794757793604</v>
      </c>
      <c r="D43" s="18">
        <f t="shared" si="2"/>
        <v>0.60468631897203429</v>
      </c>
      <c r="E43" s="18">
        <f t="shared" si="2"/>
        <v>0.58767356256123771</v>
      </c>
      <c r="F43" s="18">
        <f t="shared" si="2"/>
        <v>0.58606512466059713</v>
      </c>
    </row>
    <row r="44" spans="1:6" x14ac:dyDescent="0.2">
      <c r="A44" t="str">
        <f>$A$17</f>
        <v>Information technology</v>
      </c>
      <c r="B44" s="18">
        <f t="shared" si="2"/>
        <v>1.7432730733024215</v>
      </c>
      <c r="C44" s="18">
        <f t="shared" si="2"/>
        <v>1.3416739905909127</v>
      </c>
      <c r="D44" s="18">
        <f t="shared" si="2"/>
        <v>1.1770085566454926</v>
      </c>
      <c r="E44" s="18">
        <f t="shared" si="2"/>
        <v>1.2683557361869835</v>
      </c>
      <c r="F44" s="18">
        <f t="shared" si="2"/>
        <v>1.3630884495655231</v>
      </c>
    </row>
    <row r="45" spans="1:6" x14ac:dyDescent="0.2">
      <c r="A45" t="str">
        <f>$A$18</f>
        <v>Finance and insurance</v>
      </c>
      <c r="B45" s="18">
        <f t="shared" si="2"/>
        <v>1.9111271750072969</v>
      </c>
      <c r="C45" s="18">
        <f t="shared" si="2"/>
        <v>1.7505040583156686</v>
      </c>
      <c r="D45" s="18">
        <f t="shared" si="2"/>
        <v>1.6645577813691483</v>
      </c>
      <c r="E45" s="18">
        <f t="shared" si="2"/>
        <v>1.7031554569539975</v>
      </c>
      <c r="F45" s="18">
        <f t="shared" si="2"/>
        <v>1.6642382573897379</v>
      </c>
    </row>
    <row r="46" spans="1:6" x14ac:dyDescent="0.2">
      <c r="A46" t="str">
        <f>$A$19</f>
        <v>Real estate</v>
      </c>
      <c r="B46" s="18">
        <f t="shared" si="2"/>
        <v>1.4841406462178726</v>
      </c>
      <c r="C46" s="18">
        <f t="shared" si="2"/>
        <v>1.5569456650984876</v>
      </c>
      <c r="D46" s="18">
        <f t="shared" si="2"/>
        <v>1.4160851572059128</v>
      </c>
      <c r="E46" s="18">
        <f t="shared" si="2"/>
        <v>1.4007221113990489</v>
      </c>
      <c r="F46" s="18">
        <f t="shared" si="2"/>
        <v>1.5917918413565511</v>
      </c>
    </row>
    <row r="47" spans="1:6" x14ac:dyDescent="0.2">
      <c r="A47" s="10" t="str">
        <f>$A$20</f>
        <v>Professional services</v>
      </c>
      <c r="B47" s="18">
        <f t="shared" si="2"/>
        <v>5.1793813085677094</v>
      </c>
      <c r="C47" s="18">
        <f t="shared" si="2"/>
        <v>4.5699219355839347</v>
      </c>
      <c r="D47" s="18">
        <f t="shared" si="2"/>
        <v>4.8220393129627572</v>
      </c>
      <c r="E47" s="18">
        <f t="shared" si="2"/>
        <v>4.95307104490721</v>
      </c>
      <c r="F47" s="18">
        <f t="shared" si="2"/>
        <v>5.1899638376713231</v>
      </c>
    </row>
    <row r="48" spans="1:6" x14ac:dyDescent="0.2">
      <c r="A48" s="10" t="str">
        <f>$A$21</f>
        <v>Support services</v>
      </c>
      <c r="B48" s="18">
        <f t="shared" si="2"/>
        <v>7.1813784048142733</v>
      </c>
      <c r="C48" s="18">
        <f t="shared" si="2"/>
        <v>7.4466215168277659</v>
      </c>
      <c r="D48" s="18">
        <f t="shared" si="2"/>
        <v>7.3476904573984427</v>
      </c>
      <c r="E48" s="18">
        <f t="shared" si="2"/>
        <v>7.4649249820300749</v>
      </c>
      <c r="F48" s="18">
        <f t="shared" si="2"/>
        <v>7.6478657732285011</v>
      </c>
    </row>
    <row r="49" spans="1:9" x14ac:dyDescent="0.2">
      <c r="A49" s="10" t="str">
        <f>$A$22</f>
        <v>Public admin. and defence</v>
      </c>
      <c r="B49" s="18">
        <f t="shared" si="2"/>
        <v>6.242865690172386</v>
      </c>
      <c r="C49" s="18">
        <f t="shared" si="2"/>
        <v>6.4105878095435038</v>
      </c>
      <c r="D49" s="18">
        <f t="shared" si="2"/>
        <v>6.5995581780901507</v>
      </c>
      <c r="E49" s="18">
        <f t="shared" si="2"/>
        <v>6.3169211456838044</v>
      </c>
      <c r="F49" s="18">
        <f t="shared" si="2"/>
        <v>6.2192305662996352</v>
      </c>
    </row>
    <row r="50" spans="1:9" x14ac:dyDescent="0.2">
      <c r="A50" s="10" t="str">
        <f>$A$23</f>
        <v>Education</v>
      </c>
      <c r="B50" s="18">
        <f t="shared" si="2"/>
        <v>9.0314491608316061</v>
      </c>
      <c r="C50" s="18">
        <f t="shared" si="2"/>
        <v>9.1687949128883872</v>
      </c>
      <c r="D50" s="18">
        <f t="shared" si="2"/>
        <v>8.9786313543219602</v>
      </c>
      <c r="E50" s="18">
        <f t="shared" si="2"/>
        <v>9.453113509863261</v>
      </c>
      <c r="F50" s="18">
        <f t="shared" si="2"/>
        <v>9.5665796768524665</v>
      </c>
    </row>
    <row r="51" spans="1:9" x14ac:dyDescent="0.2">
      <c r="A51" s="10" t="str">
        <f>$A$24</f>
        <v>Health and social work</v>
      </c>
      <c r="B51" s="18">
        <f t="shared" si="2"/>
        <v>14.075648698926516</v>
      </c>
      <c r="C51" s="18">
        <f t="shared" si="2"/>
        <v>12.94607868479553</v>
      </c>
      <c r="D51" s="18">
        <f t="shared" si="2"/>
        <v>13.746591331437417</v>
      </c>
      <c r="E51" s="18">
        <f t="shared" si="2"/>
        <v>14.322497519425125</v>
      </c>
      <c r="F51" s="18">
        <f t="shared" si="2"/>
        <v>14.707840041560294</v>
      </c>
    </row>
    <row r="52" spans="1:9" x14ac:dyDescent="0.2">
      <c r="A52" s="10" t="str">
        <f>$A$25</f>
        <v>Arts and entertainment</v>
      </c>
      <c r="B52" s="18">
        <f t="shared" si="2"/>
        <v>2.4796257384457379</v>
      </c>
      <c r="C52" s="18">
        <f t="shared" si="2"/>
        <v>2.788812490306571</v>
      </c>
      <c r="D52" s="18">
        <f t="shared" si="2"/>
        <v>2.6340186166547608</v>
      </c>
      <c r="E52" s="18">
        <f t="shared" si="2"/>
        <v>2.67280647787369</v>
      </c>
      <c r="F52" s="18">
        <f t="shared" si="2"/>
        <v>2.8457033390289346</v>
      </c>
    </row>
    <row r="53" spans="1:9" x14ac:dyDescent="0.2">
      <c r="A53" s="10" t="str">
        <f>$A$26</f>
        <v>Other services</v>
      </c>
      <c r="B53" s="18">
        <f t="shared" si="2"/>
        <v>2.9415308212394726</v>
      </c>
      <c r="C53" s="18">
        <f t="shared" si="2"/>
        <v>2.6072481000878924</v>
      </c>
      <c r="D53" s="18">
        <f t="shared" si="2"/>
        <v>2.7929158158045331</v>
      </c>
      <c r="E53" s="18">
        <f t="shared" si="2"/>
        <v>2.2697001145518132</v>
      </c>
      <c r="F53" s="18">
        <f t="shared" si="2"/>
        <v>2.0621862177288772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North East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-6.2946904131468306</v>
      </c>
      <c r="C63" s="18">
        <f>IF(AND(D$3-C$3 &lt;&gt; 0,C5&lt;&gt;0,D5&lt;&gt;0),(EXP(LN(D5/C5)/(D$3-C$3))-1)*100,0)</f>
        <v>-3.5985808413584119</v>
      </c>
      <c r="D63" s="18">
        <f t="shared" ref="B63:E78" si="3">IF(AND(E$3-D$3 &lt;&gt; 0,D5&lt;&gt;0,E5&lt;&gt;0),(EXP(LN(E5/D5)/(E$3-D$3))-1)*100,0)</f>
        <v>0.70502525566782381</v>
      </c>
      <c r="E63" s="18">
        <f t="shared" si="3"/>
        <v>0.27574104630276874</v>
      </c>
      <c r="F63" s="18">
        <f>IF(AND(F$3-D$3 &lt;&gt; 0,D5&lt;&gt;0,F5&lt;&gt;0),(EXP(LN(F5/D5)/(F$3-D$3))-1)*100,0)</f>
        <v>0.41863206905279338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10.202361170058239</v>
      </c>
      <c r="C64" s="18">
        <f t="shared" ref="C64:C78" si="4">IF(AND(D$3-C$3 &lt;&gt; 0,C6&lt;&gt;0,D6&lt;&gt;0),(EXP(LN(D6/C6)/(D$3-C$3))-1)*100,0)</f>
        <v>22.251308900523693</v>
      </c>
      <c r="D64" s="18">
        <f t="shared" si="3"/>
        <v>-2.2863379022242558</v>
      </c>
      <c r="E64" s="18">
        <f t="shared" si="3"/>
        <v>-1.2454138461217457</v>
      </c>
      <c r="F64" s="18">
        <f t="shared" ref="F64:F84" si="5">IF(AND(F$3-D$3 &lt;&gt; 0,D6&lt;&gt;0,F6&lt;&gt;0),(EXP(LN(F6/D6)/(F$3-D$3))-1)*100,0)</f>
        <v>-1.5936148180109688</v>
      </c>
    </row>
    <row r="65" spans="1:6" x14ac:dyDescent="0.2">
      <c r="A65" t="str">
        <f>$A$7</f>
        <v>Food drink and tobacco</v>
      </c>
      <c r="B65" s="18">
        <f t="shared" si="3"/>
        <v>3.3650338138649039</v>
      </c>
      <c r="C65" s="18">
        <f t="shared" si="4"/>
        <v>-4.0971168437026755</v>
      </c>
      <c r="D65" s="18">
        <f t="shared" si="3"/>
        <v>0.14424870660454392</v>
      </c>
      <c r="E65" s="18">
        <f t="shared" si="3"/>
        <v>-0.28873170756824607</v>
      </c>
      <c r="F65" s="18">
        <f t="shared" si="5"/>
        <v>-0.14461330577412168</v>
      </c>
    </row>
    <row r="66" spans="1:6" x14ac:dyDescent="0.2">
      <c r="A66" t="str">
        <f>$A$8</f>
        <v>Engineering</v>
      </c>
      <c r="B66" s="18">
        <f t="shared" si="3"/>
        <v>-0.98433094644054808</v>
      </c>
      <c r="C66" s="18">
        <f t="shared" si="4"/>
        <v>-7.6606407732234594</v>
      </c>
      <c r="D66" s="18">
        <f t="shared" si="3"/>
        <v>0.44570868154052423</v>
      </c>
      <c r="E66" s="18">
        <f t="shared" si="3"/>
        <v>-1.0950711444763117</v>
      </c>
      <c r="F66" s="18">
        <f t="shared" si="5"/>
        <v>-0.58412201020501264</v>
      </c>
    </row>
    <row r="67" spans="1:6" x14ac:dyDescent="0.2">
      <c r="A67" t="str">
        <f>$A$9</f>
        <v>Rest of manufacturing</v>
      </c>
      <c r="B67" s="18">
        <f t="shared" si="3"/>
        <v>-2.5542211553175376</v>
      </c>
      <c r="C67" s="18">
        <f t="shared" si="4"/>
        <v>-7.3007936143860359</v>
      </c>
      <c r="D67" s="18">
        <f t="shared" si="3"/>
        <v>-0.74490112890416293</v>
      </c>
      <c r="E67" s="18">
        <f t="shared" si="3"/>
        <v>-0.98129049934920776</v>
      </c>
      <c r="F67" s="18">
        <f t="shared" si="5"/>
        <v>-0.90255666362821785</v>
      </c>
    </row>
    <row r="68" spans="1:6" x14ac:dyDescent="0.2">
      <c r="A68" t="str">
        <f>$A$10</f>
        <v>Electricity and gas</v>
      </c>
      <c r="B68" s="18">
        <f t="shared" si="3"/>
        <v>19.627431947371377</v>
      </c>
      <c r="C68" s="18">
        <f t="shared" si="4"/>
        <v>4.1480421956014313</v>
      </c>
      <c r="D68" s="18">
        <f t="shared" si="3"/>
        <v>-0.29009018823883403</v>
      </c>
      <c r="E68" s="18">
        <f t="shared" si="3"/>
        <v>0.21562773665184665</v>
      </c>
      <c r="F68" s="18">
        <f t="shared" si="5"/>
        <v>4.6770741458757037E-2</v>
      </c>
    </row>
    <row r="69" spans="1:6" x14ac:dyDescent="0.2">
      <c r="A69" t="str">
        <f>$A$11</f>
        <v>Water and sewerage</v>
      </c>
      <c r="B69" s="18">
        <f t="shared" si="3"/>
        <v>2.4187414948916519</v>
      </c>
      <c r="C69" s="18">
        <f t="shared" si="4"/>
        <v>13.307741522712902</v>
      </c>
      <c r="D69" s="18">
        <f t="shared" si="3"/>
        <v>0.20245357558645871</v>
      </c>
      <c r="E69" s="18">
        <f t="shared" si="3"/>
        <v>6.1317395188908996E-2</v>
      </c>
      <c r="F69" s="18">
        <f t="shared" si="5"/>
        <v>0.10834068684364428</v>
      </c>
    </row>
    <row r="70" spans="1:6" x14ac:dyDescent="0.2">
      <c r="A70" t="str">
        <f>$A$12</f>
        <v>Construction</v>
      </c>
      <c r="B70" s="18">
        <f t="shared" si="3"/>
        <v>2.8090716901228774</v>
      </c>
      <c r="C70" s="18">
        <f t="shared" si="4"/>
        <v>-4.6796189052867305</v>
      </c>
      <c r="D70" s="18">
        <f t="shared" si="3"/>
        <v>-0.64722649174798752</v>
      </c>
      <c r="E70" s="18">
        <f t="shared" si="3"/>
        <v>-7.685873018051792E-2</v>
      </c>
      <c r="F70" s="18">
        <f t="shared" si="5"/>
        <v>-0.26734421291025878</v>
      </c>
    </row>
    <row r="71" spans="1:6" x14ac:dyDescent="0.2">
      <c r="A71" t="str">
        <f>$A$13</f>
        <v>Wholesale and retail trade</v>
      </c>
      <c r="B71" s="18">
        <f t="shared" si="3"/>
        <v>-0.92507074056292771</v>
      </c>
      <c r="C71" s="18">
        <f t="shared" si="4"/>
        <v>0.22532860421426992</v>
      </c>
      <c r="D71" s="18">
        <f t="shared" si="3"/>
        <v>-0.17659441135730036</v>
      </c>
      <c r="E71" s="18">
        <f t="shared" si="3"/>
        <v>4.1087160472796924E-2</v>
      </c>
      <c r="F71" s="18">
        <f t="shared" si="5"/>
        <v>-3.1526055855657376E-2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4.5134541178282861</v>
      </c>
      <c r="C72" s="18">
        <f t="shared" si="4"/>
        <v>3.1636760335555403</v>
      </c>
      <c r="D72" s="18">
        <f t="shared" si="3"/>
        <v>0.59027724797375836</v>
      </c>
      <c r="E72" s="18">
        <f t="shared" si="3"/>
        <v>1.3446522010851503E-2</v>
      </c>
      <c r="F72" s="18">
        <f t="shared" si="5"/>
        <v>0.20535495618057009</v>
      </c>
    </row>
    <row r="73" spans="1:6" x14ac:dyDescent="0.2">
      <c r="A73" t="str">
        <f>$A$15</f>
        <v>Accommodation and food</v>
      </c>
      <c r="B73" s="18">
        <f t="shared" si="6"/>
        <v>1.3217324099138228</v>
      </c>
      <c r="C73" s="18">
        <f>IF(AND(D$3-C$3 &lt;&gt; 0,C15&lt;&gt;0,D15&lt;&gt;0),(EXP(LN(D15/C15)/(D$3-C$3))-1)*100,0)</f>
        <v>-2.7904311703193629</v>
      </c>
      <c r="D73" s="18">
        <f t="shared" si="3"/>
        <v>0.49607057322906822</v>
      </c>
      <c r="E73" s="18">
        <f t="shared" si="3"/>
        <v>1.1758366612512061</v>
      </c>
      <c r="F73" s="18">
        <f t="shared" si="5"/>
        <v>0.94873860508719599</v>
      </c>
    </row>
    <row r="74" spans="1:6" x14ac:dyDescent="0.2">
      <c r="A74" t="str">
        <f>$A$16</f>
        <v>Media</v>
      </c>
      <c r="B74" s="18">
        <f t="shared" si="6"/>
        <v>3.9101559789707308</v>
      </c>
      <c r="C74" s="18">
        <f>IF(AND(D$3-C$3 &lt;&gt; 0,C16&lt;&gt;0,D16&lt;&gt;0),(EXP(LN(D16/C16)/(D$3-C$3))-1)*100,0)</f>
        <v>-3.0789825970548357</v>
      </c>
      <c r="D74" s="18">
        <f t="shared" si="3"/>
        <v>-0.41082018946854149</v>
      </c>
      <c r="E74" s="18">
        <f t="shared" si="3"/>
        <v>0.17832947025335777</v>
      </c>
      <c r="F74" s="18">
        <f t="shared" si="5"/>
        <v>-1.8439989577501148E-2</v>
      </c>
    </row>
    <row r="75" spans="1:6" x14ac:dyDescent="0.2">
      <c r="A75" t="str">
        <f>$A$17</f>
        <v>Information technology</v>
      </c>
      <c r="B75" s="18">
        <f t="shared" si="6"/>
        <v>-6.6312832508620856</v>
      </c>
      <c r="C75" s="18">
        <f t="shared" si="4"/>
        <v>-13.116522811344232</v>
      </c>
      <c r="D75" s="18">
        <f t="shared" si="3"/>
        <v>1.6677576298734786</v>
      </c>
      <c r="E75" s="18">
        <f t="shared" si="3"/>
        <v>0.9301942012363007</v>
      </c>
      <c r="F75" s="18">
        <f t="shared" si="5"/>
        <v>1.1754522234323828</v>
      </c>
    </row>
    <row r="76" spans="1:6" x14ac:dyDescent="0.2">
      <c r="A76" t="str">
        <f>$A$18</f>
        <v>Finance and insurance</v>
      </c>
      <c r="B76" s="18">
        <f t="shared" si="6"/>
        <v>-2.4787231703198298</v>
      </c>
      <c r="C76" s="18">
        <f t="shared" si="4"/>
        <v>-5.8239810986413065</v>
      </c>
      <c r="D76" s="18">
        <f t="shared" si="3"/>
        <v>0.61947256642993498</v>
      </c>
      <c r="E76" s="18">
        <f t="shared" si="3"/>
        <v>-2.5570634369975753E-2</v>
      </c>
      <c r="F76" s="18">
        <f t="shared" si="5"/>
        <v>0.18898298620708687</v>
      </c>
    </row>
    <row r="77" spans="1:6" x14ac:dyDescent="0.2">
      <c r="A77" t="str">
        <f>$A$19</f>
        <v>Real estate</v>
      </c>
      <c r="B77" s="18">
        <f t="shared" si="6"/>
        <v>0.88592832836509317</v>
      </c>
      <c r="C77" s="18">
        <f t="shared" si="4"/>
        <v>-9.9216363394875824</v>
      </c>
      <c r="D77" s="18">
        <f t="shared" si="3"/>
        <v>-5.9049347361639359E-2</v>
      </c>
      <c r="E77" s="18">
        <f t="shared" si="3"/>
        <v>1.4953725084648761</v>
      </c>
      <c r="F77" s="18">
        <f t="shared" si="5"/>
        <v>0.9745640091332497</v>
      </c>
    </row>
    <row r="78" spans="1:6" x14ac:dyDescent="0.2">
      <c r="A78" t="str">
        <f>$A$20</f>
        <v>Professional services</v>
      </c>
      <c r="B78" s="18">
        <f t="shared" si="6"/>
        <v>-3.3862989297543389</v>
      </c>
      <c r="C78" s="18">
        <f t="shared" si="4"/>
        <v>4.5024661749400785</v>
      </c>
      <c r="D78" s="18">
        <f t="shared" si="3"/>
        <v>0.69773814004050472</v>
      </c>
      <c r="E78" s="18">
        <f t="shared" si="3"/>
        <v>0.67503523870218185</v>
      </c>
      <c r="F78" s="18">
        <f t="shared" si="5"/>
        <v>0.68260230370200681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0.59325531625120664</v>
      </c>
      <c r="C79" s="18">
        <f t="shared" ref="C79:C84" si="8">IF(AND(D$3-C$3 &lt;&gt; 0,C21&lt;&gt;0,D21&lt;&gt;0),(EXP(LN(D21/C21)/(D$3-C$3))-1)*100,0)</f>
        <v>-2.2771452374334866</v>
      </c>
      <c r="D79" s="18">
        <f t="shared" ref="D79:D84" si="9">IF(AND(E$3-D$3 &lt;&gt; 0,D21&lt;&gt;0,E21&lt;&gt;0),(EXP(LN(E21/D21)/(E$3-D$3))-1)*100,0)</f>
        <v>0.47681791790636918</v>
      </c>
      <c r="E79" s="18">
        <f t="shared" ref="E79:E84" si="10">IF(AND(F$3-E$3 &lt;&gt; 0,E21&lt;&gt;0,F21&lt;&gt;0),(EXP(LN(F21/E21)/(F$3-E$3))-1)*100,0)</f>
        <v>0.44869381937937547</v>
      </c>
      <c r="F79" s="18">
        <f t="shared" si="5"/>
        <v>0.45806764410025735</v>
      </c>
    </row>
    <row r="80" spans="1:6" x14ac:dyDescent="0.2">
      <c r="A80" s="10" t="str">
        <f>$A$22</f>
        <v>Public admin. and defence</v>
      </c>
      <c r="B80" s="18">
        <f t="shared" si="7"/>
        <v>0.34817088923981832</v>
      </c>
      <c r="C80" s="18">
        <f t="shared" si="8"/>
        <v>1.9580645161291654</v>
      </c>
      <c r="D80" s="18">
        <f t="shared" si="9"/>
        <v>-0.71375814646629232</v>
      </c>
      <c r="E80" s="18">
        <f t="shared" si="10"/>
        <v>4.9732788263390226E-2</v>
      </c>
      <c r="F80" s="18">
        <f t="shared" si="5"/>
        <v>-0.20541431369721641</v>
      </c>
    </row>
    <row r="81" spans="1:6" x14ac:dyDescent="0.2">
      <c r="A81" s="10" t="str">
        <f>$A$23</f>
        <v>Education</v>
      </c>
      <c r="B81" s="18">
        <f t="shared" si="7"/>
        <v>6.2119898712498234E-2</v>
      </c>
      <c r="C81" s="18">
        <f t="shared" si="8"/>
        <v>-3.015472055573154</v>
      </c>
      <c r="D81" s="18">
        <f t="shared" si="9"/>
        <v>1.1961289798420927</v>
      </c>
      <c r="E81" s="18">
        <f t="shared" si="10"/>
        <v>0.32542192574096518</v>
      </c>
      <c r="F81" s="18">
        <f t="shared" si="5"/>
        <v>0.61482200035680723</v>
      </c>
    </row>
    <row r="82" spans="1:6" x14ac:dyDescent="0.2">
      <c r="A82" s="10" t="str">
        <f>$A$24</f>
        <v>Health and social work</v>
      </c>
      <c r="B82" s="18">
        <f t="shared" si="7"/>
        <v>-2.3778313708689103</v>
      </c>
      <c r="C82" s="18">
        <f t="shared" si="8"/>
        <v>5.1626094179285431</v>
      </c>
      <c r="D82" s="18">
        <f t="shared" si="9"/>
        <v>0.98472804467388819</v>
      </c>
      <c r="E82" s="18">
        <f t="shared" si="10"/>
        <v>0.47218036731566659</v>
      </c>
      <c r="F82" s="18">
        <f t="shared" si="5"/>
        <v>0.64273989089609351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2.6571705667900014</v>
      </c>
      <c r="C83" s="18">
        <f t="shared" si="8"/>
        <v>-6.4585496069999966</v>
      </c>
      <c r="D83" s="18">
        <f t="shared" si="9"/>
        <v>0.45248584706798489</v>
      </c>
      <c r="E83" s="18">
        <f t="shared" si="10"/>
        <v>0.83586396037771404</v>
      </c>
      <c r="F83" s="18">
        <f t="shared" si="5"/>
        <v>0.70790895696333234</v>
      </c>
    </row>
    <row r="84" spans="1:6" x14ac:dyDescent="0.2">
      <c r="A84" s="10" t="str">
        <f>$A$26</f>
        <v>Other services</v>
      </c>
      <c r="B84" s="18">
        <f t="shared" si="7"/>
        <v>-3.2762258320439996</v>
      </c>
      <c r="C84" s="18">
        <f t="shared" si="8"/>
        <v>6.091370558375564</v>
      </c>
      <c r="D84" s="18">
        <f t="shared" si="9"/>
        <v>-3.9111312882868177</v>
      </c>
      <c r="E84" s="18">
        <f t="shared" si="10"/>
        <v>-0.75040279581737312</v>
      </c>
      <c r="F84" s="18">
        <f t="shared" si="5"/>
        <v>-1.8153652892971439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-0.31472867268405036</v>
      </c>
      <c r="C86" s="18">
        <f>IF(AND(D$3-C$3 &lt;&gt; 0,C28&lt;&gt;0,D28&lt;&gt;0),(EXP(LN(D28/C28)/(D$3-C$3))-1)*100,0)</f>
        <v>-0.96138137827637138</v>
      </c>
      <c r="D86" s="18">
        <f>IF(AND(E$3-D$3 &lt;&gt; 0,D28&lt;&gt;0,E28&lt;&gt;0),(EXP(LN(E28/D28)/(E$3-D$3))-1)*100,0)</f>
        <v>0.15922454414900589</v>
      </c>
      <c r="E86" s="18">
        <f>IF(AND(F$3-E$3 &lt;&gt; 0,E28&lt;&gt;0,F28&lt;&gt;0),(EXP(LN(F28/E28)/(F$3-E$3))-1)*100,0)</f>
        <v>0.20578921188203481</v>
      </c>
      <c r="F86" s="18">
        <f>IF(AND(F$3-D$3 &lt;&gt; 0,D28&lt;&gt;0,F28&lt;&gt;0),(EXP(LN(F28/D28)/(F$3-D$3))-1)*100,0)</f>
        <v>0.1902652511108327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-0.58599999999999652</v>
      </c>
      <c r="C90" s="27">
        <f>D5-C5</f>
        <v>-7.1000000000001506E-2</v>
      </c>
      <c r="D90" s="27">
        <f t="shared" si="11"/>
        <v>6.8000000000005612E-2</v>
      </c>
      <c r="E90" s="27">
        <f t="shared" si="11"/>
        <v>5.4999999999999272E-2</v>
      </c>
      <c r="F90" s="27">
        <f>F5-D5</f>
        <v>0.12300000000000488</v>
      </c>
    </row>
    <row r="91" spans="1:6" x14ac:dyDescent="0.2">
      <c r="A91" t="str">
        <f>$A$6</f>
        <v>Mining and quarrying</v>
      </c>
      <c r="B91" s="27">
        <f t="shared" si="11"/>
        <v>0.12299999999999855</v>
      </c>
      <c r="C91" s="27">
        <f t="shared" ref="C91:C105" si="12">D6-C6</f>
        <v>8.5000000000000298E-2</v>
      </c>
      <c r="D91" s="27">
        <f t="shared" si="11"/>
        <v>-5.0999999999998824E-2</v>
      </c>
      <c r="E91" s="27">
        <f t="shared" si="11"/>
        <v>-4.9000000000000932E-2</v>
      </c>
      <c r="F91" s="27">
        <f t="shared" ref="F91:F111" si="13">F6-D6</f>
        <v>-9.9999999999999756E-2</v>
      </c>
    </row>
    <row r="92" spans="1:6" x14ac:dyDescent="0.2">
      <c r="A92" t="str">
        <f>$A$7</f>
        <v>Food drink and tobacco</v>
      </c>
      <c r="B92" s="27">
        <f t="shared" si="11"/>
        <v>0.5720000000000045</v>
      </c>
      <c r="C92" s="27">
        <f t="shared" si="12"/>
        <v>-0.1890000000000045</v>
      </c>
      <c r="D92" s="27">
        <f t="shared" si="11"/>
        <v>3.2000000000016016E-2</v>
      </c>
      <c r="E92" s="27">
        <f t="shared" si="11"/>
        <v>-0.12700000000001221</v>
      </c>
      <c r="F92" s="27">
        <f t="shared" si="13"/>
        <v>-9.4999999999996199E-2</v>
      </c>
    </row>
    <row r="93" spans="1:6" x14ac:dyDescent="0.2">
      <c r="A93" t="str">
        <f>$A$8</f>
        <v>Engineering</v>
      </c>
      <c r="B93" s="27">
        <f t="shared" si="11"/>
        <v>-0.45100000000003071</v>
      </c>
      <c r="C93" s="27">
        <f t="shared" si="12"/>
        <v>-0.85599999999998744</v>
      </c>
      <c r="D93" s="27">
        <f t="shared" si="11"/>
        <v>0.2320000000000082</v>
      </c>
      <c r="E93" s="27">
        <f t="shared" si="11"/>
        <v>-1.1000000000000156</v>
      </c>
      <c r="F93" s="27">
        <f t="shared" si="13"/>
        <v>-0.86800000000000743</v>
      </c>
    </row>
    <row r="94" spans="1:6" x14ac:dyDescent="0.2">
      <c r="A94" t="str">
        <f>$A$9</f>
        <v>Rest of manufacturing</v>
      </c>
      <c r="B94" s="27">
        <f t="shared" si="11"/>
        <v>-4.7539999999999338</v>
      </c>
      <c r="C94" s="27">
        <f t="shared" si="12"/>
        <v>-3.1830000000000211</v>
      </c>
      <c r="D94" s="27">
        <f t="shared" si="11"/>
        <v>-1.4830000000000041</v>
      </c>
      <c r="E94" s="27">
        <f t="shared" si="11"/>
        <v>-3.6559999999999349</v>
      </c>
      <c r="F94" s="27">
        <f t="shared" si="13"/>
        <v>-5.138999999999939</v>
      </c>
    </row>
    <row r="95" spans="1:6" x14ac:dyDescent="0.2">
      <c r="A95" t="str">
        <f>$A$10</f>
        <v>Electricity and gas</v>
      </c>
      <c r="B95" s="27">
        <f t="shared" si="11"/>
        <v>2.8620000000000001</v>
      </c>
      <c r="C95" s="27">
        <f t="shared" si="12"/>
        <v>0.23199999999998866</v>
      </c>
      <c r="D95" s="27">
        <f t="shared" si="11"/>
        <v>-8.4000000000002295E-2</v>
      </c>
      <c r="E95" s="27">
        <f t="shared" si="11"/>
        <v>0.12500000000001332</v>
      </c>
      <c r="F95" s="27">
        <f t="shared" si="13"/>
        <v>4.1000000000011028E-2</v>
      </c>
    </row>
    <row r="96" spans="1:6" x14ac:dyDescent="0.2">
      <c r="A96" t="str">
        <f>$A$11</f>
        <v>Water and sewerage</v>
      </c>
      <c r="B96" s="27">
        <f t="shared" si="11"/>
        <v>0.28500000000000636</v>
      </c>
      <c r="C96" s="27">
        <f t="shared" si="12"/>
        <v>0.4160000000000057</v>
      </c>
      <c r="D96" s="27">
        <f t="shared" si="11"/>
        <v>3.5999999999993815E-2</v>
      </c>
      <c r="E96" s="27">
        <f t="shared" si="11"/>
        <v>2.2000000000001574E-2</v>
      </c>
      <c r="F96" s="27">
        <f t="shared" si="13"/>
        <v>5.7999999999995389E-2</v>
      </c>
    </row>
    <row r="97" spans="1:6" x14ac:dyDescent="0.2">
      <c r="A97" t="str">
        <f>$A$12</f>
        <v>Construction</v>
      </c>
      <c r="B97" s="27">
        <f t="shared" si="11"/>
        <v>3.3690000000000424</v>
      </c>
      <c r="C97" s="27">
        <f t="shared" si="12"/>
        <v>-1.502999999999993</v>
      </c>
      <c r="D97" s="27">
        <f t="shared" si="11"/>
        <v>-0.97800000000004061</v>
      </c>
      <c r="E97" s="27">
        <f t="shared" si="11"/>
        <v>-0.22699999999999676</v>
      </c>
      <c r="F97" s="27">
        <f t="shared" si="13"/>
        <v>-1.2050000000000374</v>
      </c>
    </row>
    <row r="98" spans="1:6" x14ac:dyDescent="0.2">
      <c r="A98" t="str">
        <f>$A$13</f>
        <v>Wholesale and retail trade</v>
      </c>
      <c r="B98" s="27">
        <f t="shared" si="11"/>
        <v>-2.7229999999998142</v>
      </c>
      <c r="C98" s="27">
        <f t="shared" si="12"/>
        <v>0.16199999999984982</v>
      </c>
      <c r="D98" s="27">
        <f t="shared" si="11"/>
        <v>-0.63400000000000034</v>
      </c>
      <c r="E98" s="27">
        <f t="shared" si="11"/>
        <v>0.29400000000021009</v>
      </c>
      <c r="F98" s="27">
        <f t="shared" si="13"/>
        <v>-0.33999999999979025</v>
      </c>
    </row>
    <row r="99" spans="1:6" x14ac:dyDescent="0.2">
      <c r="A99" t="str">
        <f>$A$14</f>
        <v>Transport and storage</v>
      </c>
      <c r="B99" s="27">
        <f t="shared" si="11"/>
        <v>4.3029999999999866</v>
      </c>
      <c r="C99" s="27">
        <f t="shared" si="12"/>
        <v>0.84100000000006858</v>
      </c>
      <c r="D99" s="27">
        <f t="shared" si="11"/>
        <v>0.81900000000005591</v>
      </c>
      <c r="E99" s="27">
        <f t="shared" si="11"/>
        <v>3.7999999999932754E-2</v>
      </c>
      <c r="F99" s="27">
        <f t="shared" si="13"/>
        <v>0.85699999999998866</v>
      </c>
    </row>
    <row r="100" spans="1:6" x14ac:dyDescent="0.2">
      <c r="A100" t="str">
        <f>$A$15</f>
        <v>Accommodation and food</v>
      </c>
      <c r="B100" s="27">
        <f t="shared" si="11"/>
        <v>1.7860000000000866</v>
      </c>
      <c r="C100" s="27">
        <f t="shared" si="12"/>
        <v>-0.97399999999997533</v>
      </c>
      <c r="D100" s="27">
        <f t="shared" si="11"/>
        <v>0.84999999999989484</v>
      </c>
      <c r="E100" s="27">
        <f t="shared" si="11"/>
        <v>4.3130000000000166</v>
      </c>
      <c r="F100" s="27">
        <f t="shared" si="13"/>
        <v>5.1629999999999114</v>
      </c>
    </row>
    <row r="101" spans="1:6" x14ac:dyDescent="0.2">
      <c r="A101" t="str">
        <f>$A$16</f>
        <v>Media</v>
      </c>
      <c r="B101" s="27">
        <f t="shared" si="11"/>
        <v>0.42499999999999671</v>
      </c>
      <c r="C101" s="27">
        <f t="shared" si="12"/>
        <v>-9.1999999999998749E-2</v>
      </c>
      <c r="D101" s="27">
        <f t="shared" si="11"/>
        <v>-5.9000000000005492E-2</v>
      </c>
      <c r="E101" s="27">
        <f t="shared" si="11"/>
        <v>5.099999999999838E-2</v>
      </c>
      <c r="F101" s="27">
        <f t="shared" si="13"/>
        <v>-8.0000000000071125E-3</v>
      </c>
    </row>
    <row r="102" spans="1:6" x14ac:dyDescent="0.2">
      <c r="A102" t="str">
        <f>$A$17</f>
        <v>Information technology</v>
      </c>
      <c r="B102" s="27">
        <f t="shared" si="11"/>
        <v>-2.0490000000000101</v>
      </c>
      <c r="C102" s="27">
        <f t="shared" si="12"/>
        <v>-0.85100000000001419</v>
      </c>
      <c r="D102" s="27">
        <f t="shared" si="11"/>
        <v>0.48600000000003174</v>
      </c>
      <c r="E102" s="27">
        <f t="shared" si="11"/>
        <v>0.59399999999997188</v>
      </c>
      <c r="F102" s="27">
        <f t="shared" si="13"/>
        <v>1.0800000000000036</v>
      </c>
    </row>
    <row r="103" spans="1:6" x14ac:dyDescent="0.2">
      <c r="A103" t="str">
        <f>$A$18</f>
        <v>Finance and insurance</v>
      </c>
      <c r="B103" s="27">
        <f t="shared" si="11"/>
        <v>-0.89399999999998414</v>
      </c>
      <c r="C103" s="27">
        <f t="shared" si="12"/>
        <v>-0.49299999999998612</v>
      </c>
      <c r="D103" s="27">
        <f t="shared" si="11"/>
        <v>0.24999999999998224</v>
      </c>
      <c r="E103" s="27">
        <f t="shared" si="11"/>
        <v>-2.0999999999986585E-2</v>
      </c>
      <c r="F103" s="27">
        <f t="shared" si="13"/>
        <v>0.22899999999999565</v>
      </c>
    </row>
    <row r="104" spans="1:6" x14ac:dyDescent="0.2">
      <c r="A104" t="str">
        <f>$A$19</f>
        <v>Real estate</v>
      </c>
      <c r="B104" s="27">
        <f t="shared" si="11"/>
        <v>0.261000000000009</v>
      </c>
      <c r="C104" s="27">
        <f t="shared" si="12"/>
        <v>-0.7470000000000212</v>
      </c>
      <c r="D104" s="27">
        <f t="shared" si="11"/>
        <v>-1.9999999999969376E-2</v>
      </c>
      <c r="E104" s="27">
        <f t="shared" si="11"/>
        <v>1.081999999999967</v>
      </c>
      <c r="F104" s="27">
        <f t="shared" si="13"/>
        <v>1.0619999999999976</v>
      </c>
    </row>
    <row r="105" spans="1:6" x14ac:dyDescent="0.2">
      <c r="A105" t="str">
        <f>$A$20</f>
        <v>Professional services</v>
      </c>
      <c r="B105" s="27">
        <f t="shared" si="11"/>
        <v>-3.2649999999999935</v>
      </c>
      <c r="C105" s="27">
        <f t="shared" si="12"/>
        <v>0.9950000000000081</v>
      </c>
      <c r="D105" s="27">
        <f t="shared" si="11"/>
        <v>0.81699999999997885</v>
      </c>
      <c r="E105" s="27">
        <f t="shared" si="11"/>
        <v>1.664000000000005</v>
      </c>
      <c r="F105" s="27">
        <f t="shared" si="13"/>
        <v>2.4809999999999839</v>
      </c>
    </row>
    <row r="106" spans="1:6" x14ac:dyDescent="0.2">
      <c r="A106" s="10" t="str">
        <f>$A$21</f>
        <v>Support services</v>
      </c>
      <c r="B106" s="27">
        <f t="shared" ref="B106:B111" si="14">C21-B21</f>
        <v>0.84199999999985664</v>
      </c>
      <c r="C106" s="27">
        <f t="shared" ref="C106:C111" si="15">D21-C21</f>
        <v>-0.81999999999979423</v>
      </c>
      <c r="D106" s="27">
        <f t="shared" ref="D106:D111" si="16">E21-D21</f>
        <v>0.84699999999992315</v>
      </c>
      <c r="E106" s="27">
        <f t="shared" ref="E106:E111" si="17">F21-E21</f>
        <v>1.6499999999999631</v>
      </c>
      <c r="F106" s="27">
        <f t="shared" si="13"/>
        <v>2.4969999999998862</v>
      </c>
    </row>
    <row r="107" spans="1:6" x14ac:dyDescent="0.2">
      <c r="A107" s="10" t="str">
        <f>$A$22</f>
        <v>Public admin. and defence</v>
      </c>
      <c r="B107" s="27">
        <f t="shared" si="14"/>
        <v>0.42799999999991911</v>
      </c>
      <c r="C107" s="27">
        <f t="shared" si="15"/>
        <v>0.6070000000000384</v>
      </c>
      <c r="D107" s="27">
        <f t="shared" si="16"/>
        <v>-1.1120000000000232</v>
      </c>
      <c r="E107" s="27">
        <f t="shared" si="17"/>
        <v>0.15200000000000813</v>
      </c>
      <c r="F107" s="27">
        <f t="shared" si="13"/>
        <v>-0.96000000000001506</v>
      </c>
    </row>
    <row r="108" spans="1:6" x14ac:dyDescent="0.2">
      <c r="A108" s="10" t="str">
        <f>$A$23</f>
        <v>Education</v>
      </c>
      <c r="B108" s="27">
        <f t="shared" si="14"/>
        <v>0.10999999999997101</v>
      </c>
      <c r="C108" s="27">
        <f t="shared" si="15"/>
        <v>-1.3370000000000246</v>
      </c>
      <c r="D108" s="27">
        <f t="shared" si="16"/>
        <v>2.633999999999979</v>
      </c>
      <c r="E108" s="27">
        <f t="shared" si="17"/>
        <v>1.5070000000000903</v>
      </c>
      <c r="F108" s="27">
        <f t="shared" si="13"/>
        <v>4.1410000000000693</v>
      </c>
    </row>
    <row r="109" spans="1:6" x14ac:dyDescent="0.2">
      <c r="A109" s="10" t="str">
        <f>$A$24</f>
        <v>Health and social work</v>
      </c>
      <c r="B109" s="27">
        <f t="shared" si="14"/>
        <v>-6.3260000000000005</v>
      </c>
      <c r="C109" s="27">
        <f t="shared" si="15"/>
        <v>3.231999999999978</v>
      </c>
      <c r="D109" s="27">
        <f t="shared" si="16"/>
        <v>3.3059999999999974</v>
      </c>
      <c r="E109" s="27">
        <f t="shared" si="17"/>
        <v>3.3350000000000364</v>
      </c>
      <c r="F109" s="27">
        <f t="shared" si="13"/>
        <v>6.6410000000000338</v>
      </c>
    </row>
    <row r="110" spans="1:6" x14ac:dyDescent="0.2">
      <c r="A110" s="10" t="str">
        <f>$A$25</f>
        <v>Arts and entertainment</v>
      </c>
      <c r="B110" s="27">
        <f t="shared" si="14"/>
        <v>1.3429999999999982</v>
      </c>
      <c r="C110" s="27">
        <f t="shared" si="15"/>
        <v>-0.87100000000001998</v>
      </c>
      <c r="D110" s="27">
        <f t="shared" si="16"/>
        <v>0.28800000000003401</v>
      </c>
      <c r="E110" s="27">
        <f t="shared" si="17"/>
        <v>1.1199999999999921</v>
      </c>
      <c r="F110" s="27">
        <f t="shared" si="13"/>
        <v>1.4080000000000261</v>
      </c>
    </row>
    <row r="111" spans="1:6" x14ac:dyDescent="0.2">
      <c r="A111" s="10" t="str">
        <f>$A$26</f>
        <v>Other services</v>
      </c>
      <c r="B111" s="27">
        <f t="shared" si="14"/>
        <v>-1.7970000000000024</v>
      </c>
      <c r="C111" s="27">
        <f t="shared" si="15"/>
        <v>0.76799999999999358</v>
      </c>
      <c r="D111" s="27">
        <f t="shared" si="16"/>
        <v>-2.4189999999999987</v>
      </c>
      <c r="E111" s="27">
        <f t="shared" si="17"/>
        <v>-0.79500000000001059</v>
      </c>
      <c r="F111" s="27">
        <f t="shared" si="13"/>
        <v>-3.2140000000000093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-6.1359999999997967</v>
      </c>
      <c r="C113" s="29">
        <f>D28-C28</f>
        <v>-4.6489999999999441</v>
      </c>
      <c r="D113" s="29">
        <f>E28-D28</f>
        <v>3.8249999999998181</v>
      </c>
      <c r="E113" s="29">
        <f>F28-E28</f>
        <v>10.027000000000271</v>
      </c>
      <c r="F113" s="29">
        <f>F28-D28</f>
        <v>13.852000000000089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North East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8.3899999999999952</v>
      </c>
      <c r="C7" s="31">
        <f>'Ind T1'!C7</f>
        <v>11.074000000000003</v>
      </c>
      <c r="D7" s="31">
        <f>'Ind T1'!D7</f>
        <v>11.735999999999995</v>
      </c>
      <c r="E7" s="31">
        <f>'Ind T1'!E7</f>
        <v>11.704999999999995</v>
      </c>
      <c r="F7" s="31">
        <f>'Ind T1'!F7</f>
        <v>11.858000000000009</v>
      </c>
      <c r="H7" s="31">
        <f>C7-B7</f>
        <v>2.6840000000000082</v>
      </c>
      <c r="I7" s="31">
        <f>D7-C7</f>
        <v>0.66199999999999193</v>
      </c>
      <c r="J7" s="31">
        <f>E7-D7</f>
        <v>-3.1000000000000583E-2</v>
      </c>
      <c r="K7" s="31">
        <f>F7-E7</f>
        <v>0.15300000000001468</v>
      </c>
      <c r="L7" s="31">
        <f>F7-D7</f>
        <v>0.1220000000000141</v>
      </c>
    </row>
    <row r="8" spans="1:12" x14ac:dyDescent="0.2">
      <c r="A8" t="str">
        <f>'Ind T2'!A5</f>
        <v>Agriculture</v>
      </c>
      <c r="B8" s="32">
        <f>'Ind T2'!B5</f>
        <v>2.5589999999999962</v>
      </c>
      <c r="C8" s="32">
        <f>'Ind T2'!C5</f>
        <v>1.9729999999999996</v>
      </c>
      <c r="D8" s="32">
        <f>'Ind T2'!D5</f>
        <v>1.9019999999999981</v>
      </c>
      <c r="E8" s="32">
        <f>'Ind T2'!E5</f>
        <v>1.9700000000000037</v>
      </c>
      <c r="F8" s="32">
        <f>'Ind T2'!F5</f>
        <v>2.025000000000003</v>
      </c>
      <c r="H8" s="11">
        <f t="shared" ref="H8:H40" si="0">C8-B8</f>
        <v>-0.58599999999999652</v>
      </c>
      <c r="I8" s="31">
        <f t="shared" ref="I8:I38" si="1">D8-C8</f>
        <v>-7.1000000000001506E-2</v>
      </c>
      <c r="J8" s="11">
        <f t="shared" ref="J8:J38" si="2">E8-D8</f>
        <v>6.8000000000005612E-2</v>
      </c>
      <c r="K8" s="11">
        <f t="shared" ref="K8:K38" si="3">F8-E8</f>
        <v>5.4999999999999272E-2</v>
      </c>
      <c r="L8" s="31">
        <f t="shared" ref="L8:L40" si="4">F8-D8</f>
        <v>0.12300000000000488</v>
      </c>
    </row>
    <row r="9" spans="1:12" x14ac:dyDescent="0.2">
      <c r="A9" t="str">
        <f>'Ind T2'!A6</f>
        <v>Mining and quarrying</v>
      </c>
      <c r="B9" s="32">
        <f>'Ind T2'!B6</f>
        <v>0.25900000000000067</v>
      </c>
      <c r="C9" s="32">
        <f>'Ind T2'!C6</f>
        <v>0.38199999999999923</v>
      </c>
      <c r="D9" s="32">
        <f>'Ind T2'!D6</f>
        <v>0.46699999999999953</v>
      </c>
      <c r="E9" s="32">
        <f>'Ind T2'!E6</f>
        <v>0.4160000000000007</v>
      </c>
      <c r="F9" s="32">
        <f>'Ind T2'!F6</f>
        <v>0.36699999999999977</v>
      </c>
      <c r="H9" s="11">
        <f t="shared" si="0"/>
        <v>0.12299999999999855</v>
      </c>
      <c r="I9" s="31">
        <f t="shared" si="1"/>
        <v>8.5000000000000298E-2</v>
      </c>
      <c r="J9" s="11">
        <f t="shared" si="2"/>
        <v>-5.0999999999998824E-2</v>
      </c>
      <c r="K9" s="11">
        <f t="shared" si="3"/>
        <v>-4.9000000000000932E-2</v>
      </c>
      <c r="L9" s="31">
        <f t="shared" si="4"/>
        <v>-9.9999999999999756E-2</v>
      </c>
    </row>
    <row r="10" spans="1:12" x14ac:dyDescent="0.2">
      <c r="A10" t="str">
        <f>'Ind T2'!A10</f>
        <v>Electricity and gas</v>
      </c>
      <c r="B10" s="32">
        <f>'Ind T2'!B10</f>
        <v>2.7310000000000025</v>
      </c>
      <c r="C10" s="32">
        <f>'Ind T2'!C10</f>
        <v>5.5930000000000026</v>
      </c>
      <c r="D10" s="32">
        <f>'Ind T2'!D10</f>
        <v>5.8249999999999913</v>
      </c>
      <c r="E10" s="32">
        <f>'Ind T2'!E10</f>
        <v>5.740999999999989</v>
      </c>
      <c r="F10" s="32">
        <f>'Ind T2'!F10</f>
        <v>5.8660000000000023</v>
      </c>
      <c r="H10" s="11">
        <f t="shared" si="0"/>
        <v>2.8620000000000001</v>
      </c>
      <c r="I10" s="31">
        <f t="shared" si="1"/>
        <v>0.23199999999998866</v>
      </c>
      <c r="J10" s="11">
        <f t="shared" si="2"/>
        <v>-8.4000000000002295E-2</v>
      </c>
      <c r="K10" s="11">
        <f t="shared" si="3"/>
        <v>0.12500000000001332</v>
      </c>
      <c r="L10" s="31">
        <f t="shared" si="4"/>
        <v>4.1000000000011028E-2</v>
      </c>
    </row>
    <row r="11" spans="1:12" x14ac:dyDescent="0.2">
      <c r="A11" t="str">
        <f>'Ind T2'!A11</f>
        <v>Water and sewerage</v>
      </c>
      <c r="B11" s="32">
        <f>'Ind T2'!B11</f>
        <v>2.8409999999999953</v>
      </c>
      <c r="C11" s="32">
        <f>'Ind T2'!C11</f>
        <v>3.1260000000000017</v>
      </c>
      <c r="D11" s="32">
        <f>'Ind T2'!D11</f>
        <v>3.5420000000000074</v>
      </c>
      <c r="E11" s="32">
        <f>'Ind T2'!E11</f>
        <v>3.5780000000000012</v>
      </c>
      <c r="F11" s="32">
        <f>'Ind T2'!F11</f>
        <v>3.6000000000000028</v>
      </c>
      <c r="H11" s="11">
        <f t="shared" ref="H11" si="5">C11-B11</f>
        <v>0.28500000000000636</v>
      </c>
      <c r="I11" s="31">
        <f t="shared" ref="I11" si="6">D11-C11</f>
        <v>0.4160000000000057</v>
      </c>
      <c r="J11" s="11">
        <f t="shared" ref="J11" si="7">E11-D11</f>
        <v>3.5999999999993815E-2</v>
      </c>
      <c r="K11" s="11">
        <f t="shared" ref="K11" si="8">F11-E11</f>
        <v>2.2000000000001574E-2</v>
      </c>
      <c r="L11" s="31">
        <f t="shared" si="4"/>
        <v>5.7999999999995389E-2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64.017999999999873</v>
      </c>
      <c r="C13" s="31">
        <f>'Ind T1'!C8</f>
        <v>59.384999999999913</v>
      </c>
      <c r="D13" s="31">
        <f>'Ind T1'!D8</f>
        <v>55.156999999999897</v>
      </c>
      <c r="E13" s="31">
        <f>'Ind T1'!E8</f>
        <v>53.937999999999917</v>
      </c>
      <c r="F13" s="31">
        <f>'Ind T1'!F8</f>
        <v>49.054999999999957</v>
      </c>
      <c r="H13" s="31">
        <f t="shared" si="0"/>
        <v>-4.63299999999996</v>
      </c>
      <c r="I13" s="31">
        <f t="shared" si="1"/>
        <v>-4.2280000000000157</v>
      </c>
      <c r="J13" s="31">
        <f t="shared" si="2"/>
        <v>-1.2189999999999799</v>
      </c>
      <c r="K13" s="31">
        <f t="shared" si="3"/>
        <v>-4.88299999999996</v>
      </c>
      <c r="L13" s="31">
        <f t="shared" si="4"/>
        <v>-6.1019999999999399</v>
      </c>
    </row>
    <row r="14" spans="1:12" x14ac:dyDescent="0.2">
      <c r="A14" t="str">
        <f>'Ind T2'!A7</f>
        <v>Food drink and tobacco</v>
      </c>
      <c r="B14" s="32">
        <f>'Ind T2'!B7</f>
        <v>4.0409999999999942</v>
      </c>
      <c r="C14" s="32">
        <f>'Ind T2'!C7</f>
        <v>4.6129999999999987</v>
      </c>
      <c r="D14" s="32">
        <f>'Ind T2'!D7</f>
        <v>4.4239999999999942</v>
      </c>
      <c r="E14" s="32">
        <f>'Ind T2'!E7</f>
        <v>4.4560000000000102</v>
      </c>
      <c r="F14" s="32">
        <f>'Ind T2'!F7</f>
        <v>4.328999999999998</v>
      </c>
      <c r="H14" s="11">
        <f t="shared" si="0"/>
        <v>0.5720000000000045</v>
      </c>
      <c r="I14" s="31">
        <f t="shared" si="1"/>
        <v>-0.1890000000000045</v>
      </c>
      <c r="J14" s="11">
        <f t="shared" si="2"/>
        <v>3.2000000000016016E-2</v>
      </c>
      <c r="K14" s="11">
        <f t="shared" si="3"/>
        <v>-0.12700000000001221</v>
      </c>
      <c r="L14" s="31">
        <f t="shared" si="4"/>
        <v>-9.4999999999996199E-2</v>
      </c>
    </row>
    <row r="15" spans="1:12" x14ac:dyDescent="0.2">
      <c r="A15" t="str">
        <f>'Ind T2'!A8</f>
        <v>Engineering</v>
      </c>
      <c r="B15" s="32">
        <f>'Ind T2'!B8</f>
        <v>11.625000000000009</v>
      </c>
      <c r="C15" s="32">
        <f>'Ind T2'!C8</f>
        <v>11.173999999999978</v>
      </c>
      <c r="D15" s="32">
        <f>'Ind T2'!D8</f>
        <v>10.317999999999991</v>
      </c>
      <c r="E15" s="32">
        <f>'Ind T2'!E8</f>
        <v>10.549999999999999</v>
      </c>
      <c r="F15" s="32">
        <f>'Ind T2'!F8</f>
        <v>9.4499999999999833</v>
      </c>
      <c r="H15" s="11">
        <f t="shared" si="0"/>
        <v>-0.45100000000003071</v>
      </c>
      <c r="I15" s="31">
        <f t="shared" si="1"/>
        <v>-0.85599999999998744</v>
      </c>
      <c r="J15" s="11">
        <f t="shared" si="2"/>
        <v>0.2320000000000082</v>
      </c>
      <c r="K15" s="11">
        <f t="shared" si="3"/>
        <v>-1.1000000000000156</v>
      </c>
      <c r="L15" s="31">
        <f t="shared" si="4"/>
        <v>-0.86800000000000743</v>
      </c>
    </row>
    <row r="16" spans="1:12" x14ac:dyDescent="0.2">
      <c r="A16" t="str">
        <f>'Ind T2'!A9</f>
        <v>Rest of manufacturing</v>
      </c>
      <c r="B16" s="32">
        <f>'Ind T2'!B9</f>
        <v>48.351999999999869</v>
      </c>
      <c r="C16" s="32">
        <f>'Ind T2'!C9</f>
        <v>43.597999999999935</v>
      </c>
      <c r="D16" s="32">
        <f>'Ind T2'!D9</f>
        <v>40.414999999999914</v>
      </c>
      <c r="E16" s="32">
        <f>'Ind T2'!E9</f>
        <v>38.93199999999991</v>
      </c>
      <c r="F16" s="32">
        <f>'Ind T2'!F9</f>
        <v>35.275999999999975</v>
      </c>
      <c r="H16" s="11">
        <f t="shared" si="0"/>
        <v>-4.7539999999999338</v>
      </c>
      <c r="I16" s="31">
        <f t="shared" si="1"/>
        <v>-3.1830000000000211</v>
      </c>
      <c r="J16" s="11">
        <f t="shared" si="2"/>
        <v>-1.4830000000000041</v>
      </c>
      <c r="K16" s="11">
        <f t="shared" si="3"/>
        <v>-3.6559999999999349</v>
      </c>
      <c r="L16" s="31">
        <f t="shared" si="4"/>
        <v>-5.138999999999939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28.748999999999974</v>
      </c>
      <c r="C18" s="31">
        <f>'Ind T1'!C9</f>
        <v>32.118000000000016</v>
      </c>
      <c r="D18" s="31">
        <f>'Ind T1'!D9</f>
        <v>30.615000000000023</v>
      </c>
      <c r="E18" s="31">
        <f>'Ind T1'!E9</f>
        <v>29.636999999999983</v>
      </c>
      <c r="F18" s="31">
        <f>'Ind T1'!F9</f>
        <v>29.409999999999986</v>
      </c>
      <c r="H18" s="31">
        <f t="shared" si="0"/>
        <v>3.3690000000000424</v>
      </c>
      <c r="I18" s="31">
        <f t="shared" si="1"/>
        <v>-1.502999999999993</v>
      </c>
      <c r="J18" s="31">
        <f t="shared" si="2"/>
        <v>-0.97800000000004061</v>
      </c>
      <c r="K18" s="31">
        <f t="shared" si="3"/>
        <v>-0.22699999999999676</v>
      </c>
      <c r="L18" s="31">
        <f t="shared" si="4"/>
        <v>-1.2050000000000374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130.01699999999977</v>
      </c>
      <c r="C20" s="31">
        <f>'Ind T1'!C10</f>
        <v>133.38300000000004</v>
      </c>
      <c r="D20" s="31">
        <f>'Ind T1'!D10</f>
        <v>133.41199999999998</v>
      </c>
      <c r="E20" s="31">
        <f>'Ind T1'!E10</f>
        <v>134.44699999999995</v>
      </c>
      <c r="F20" s="31">
        <f>'Ind T1'!F10</f>
        <v>139.0920000000001</v>
      </c>
      <c r="H20" s="31">
        <f t="shared" si="0"/>
        <v>3.3660000000002697</v>
      </c>
      <c r="I20" s="31">
        <f t="shared" si="1"/>
        <v>2.8999999999939519E-2</v>
      </c>
      <c r="J20" s="31">
        <f t="shared" si="2"/>
        <v>1.0349999999999682</v>
      </c>
      <c r="K20" s="31">
        <f t="shared" si="3"/>
        <v>4.6450000000001523</v>
      </c>
      <c r="L20" s="31">
        <f t="shared" si="4"/>
        <v>5.6800000000001205</v>
      </c>
    </row>
    <row r="21" spans="1:12" x14ac:dyDescent="0.2">
      <c r="A21" s="10" t="str">
        <f>'Ind T2'!A13</f>
        <v>Wholesale and retail trade</v>
      </c>
      <c r="B21" s="32">
        <f>'Ind T2'!B13</f>
        <v>74.617999999999881</v>
      </c>
      <c r="C21" s="32">
        <f>'Ind T2'!C13</f>
        <v>71.895000000000067</v>
      </c>
      <c r="D21" s="32">
        <f>'Ind T2'!D13</f>
        <v>72.056999999999917</v>
      </c>
      <c r="E21" s="32">
        <f>'Ind T2'!E13</f>
        <v>71.422999999999917</v>
      </c>
      <c r="F21" s="32">
        <f>'Ind T2'!F13</f>
        <v>71.717000000000127</v>
      </c>
      <c r="H21" s="11">
        <f t="shared" si="0"/>
        <v>-2.7229999999998142</v>
      </c>
      <c r="I21" s="31">
        <f t="shared" si="1"/>
        <v>0.16199999999984982</v>
      </c>
      <c r="J21" s="11">
        <f t="shared" si="2"/>
        <v>-0.63400000000000034</v>
      </c>
      <c r="K21" s="11">
        <f t="shared" si="3"/>
        <v>0.29400000000021009</v>
      </c>
      <c r="L21" s="31">
        <f t="shared" si="4"/>
        <v>-0.33999999999979025</v>
      </c>
    </row>
    <row r="22" spans="1:12" x14ac:dyDescent="0.2">
      <c r="A22" s="10" t="str">
        <f>'Ind T2'!A14</f>
        <v>Transport and storage</v>
      </c>
      <c r="B22" s="32">
        <f>'Ind T2'!B14</f>
        <v>22.279999999999951</v>
      </c>
      <c r="C22" s="32">
        <f>'Ind T2'!C14</f>
        <v>26.582999999999938</v>
      </c>
      <c r="D22" s="32">
        <f>'Ind T2'!D14</f>
        <v>27.424000000000007</v>
      </c>
      <c r="E22" s="32">
        <f>'Ind T2'!E14</f>
        <v>28.243000000000062</v>
      </c>
      <c r="F22" s="32">
        <f>'Ind T2'!F14</f>
        <v>28.280999999999995</v>
      </c>
      <c r="H22" s="11">
        <f t="shared" si="0"/>
        <v>4.3029999999999866</v>
      </c>
      <c r="I22" s="31">
        <f t="shared" si="1"/>
        <v>0.84100000000006858</v>
      </c>
      <c r="J22" s="11">
        <f t="shared" si="2"/>
        <v>0.81900000000005591</v>
      </c>
      <c r="K22" s="11">
        <f t="shared" si="3"/>
        <v>3.7999999999932754E-2</v>
      </c>
      <c r="L22" s="31">
        <f t="shared" si="4"/>
        <v>0.85699999999998866</v>
      </c>
    </row>
    <row r="23" spans="1:12" x14ac:dyDescent="0.2">
      <c r="A23" s="10" t="str">
        <f>'Ind T2'!A15</f>
        <v>Accommodation and food</v>
      </c>
      <c r="B23" s="32">
        <f>'Ind T2'!B15</f>
        <v>33.11899999999995</v>
      </c>
      <c r="C23" s="32">
        <f>'Ind T2'!C15</f>
        <v>34.905000000000037</v>
      </c>
      <c r="D23" s="32">
        <f>'Ind T2'!D15</f>
        <v>33.931000000000061</v>
      </c>
      <c r="E23" s="32">
        <f>'Ind T2'!E15</f>
        <v>34.780999999999956</v>
      </c>
      <c r="F23" s="32">
        <f>'Ind T2'!F15</f>
        <v>39.093999999999973</v>
      </c>
      <c r="H23" s="11">
        <f t="shared" si="0"/>
        <v>1.7860000000000866</v>
      </c>
      <c r="I23" s="31">
        <f t="shared" si="1"/>
        <v>-0.97399999999997533</v>
      </c>
      <c r="J23" s="11">
        <f t="shared" si="2"/>
        <v>0.84999999999989484</v>
      </c>
      <c r="K23" s="11">
        <f t="shared" si="3"/>
        <v>4.3130000000000166</v>
      </c>
      <c r="L23" s="31">
        <f t="shared" si="4"/>
        <v>5.1629999999999114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114.80700000000002</v>
      </c>
      <c r="C25" s="31">
        <f>'Ind T1'!C11</f>
        <v>109.67299999999987</v>
      </c>
      <c r="D25" s="31">
        <f>'Ind T1'!D11</f>
        <v>107.56200000000005</v>
      </c>
      <c r="E25" s="31">
        <f>'Ind T1'!E11</f>
        <v>107.75200000000002</v>
      </c>
      <c r="F25" s="31">
        <f>'Ind T1'!F11</f>
        <v>113.09699999999992</v>
      </c>
      <c r="H25" s="31">
        <f t="shared" si="0"/>
        <v>-5.1340000000001424</v>
      </c>
      <c r="I25" s="31">
        <f t="shared" si="1"/>
        <v>-2.1109999999998195</v>
      </c>
      <c r="J25" s="31">
        <f t="shared" si="2"/>
        <v>0.1899999999999693</v>
      </c>
      <c r="K25" s="31">
        <f t="shared" si="3"/>
        <v>5.3449999999998994</v>
      </c>
      <c r="L25" s="31">
        <f t="shared" si="4"/>
        <v>5.5349999999998687</v>
      </c>
    </row>
    <row r="26" spans="1:12" x14ac:dyDescent="0.2">
      <c r="A26" s="10" t="str">
        <f>'Ind T2'!A16</f>
        <v>Media</v>
      </c>
      <c r="B26" s="11">
        <f>'Ind T2'!B16</f>
        <v>2.5630000000000068</v>
      </c>
      <c r="C26" s="11">
        <f>'Ind T2'!C16</f>
        <v>2.9880000000000035</v>
      </c>
      <c r="D26" s="11">
        <f>'Ind T2'!D16</f>
        <v>2.8960000000000048</v>
      </c>
      <c r="E26" s="11">
        <f>'Ind T2'!E16</f>
        <v>2.8369999999999993</v>
      </c>
      <c r="F26" s="11">
        <f>'Ind T2'!F16</f>
        <v>2.8879999999999977</v>
      </c>
      <c r="H26" s="11">
        <f t="shared" si="0"/>
        <v>0.42499999999999671</v>
      </c>
      <c r="I26" s="31">
        <f t="shared" si="1"/>
        <v>-9.1999999999998749E-2</v>
      </c>
      <c r="J26" s="11">
        <f t="shared" si="2"/>
        <v>-5.9000000000005492E-2</v>
      </c>
      <c r="K26" s="11">
        <f t="shared" si="3"/>
        <v>5.099999999999838E-2</v>
      </c>
      <c r="L26" s="31">
        <f t="shared" si="4"/>
        <v>-8.0000000000071125E-3</v>
      </c>
    </row>
    <row r="27" spans="1:12" x14ac:dyDescent="0.2">
      <c r="A27" s="10" t="str">
        <f>'Ind T2'!A17</f>
        <v>Information technology</v>
      </c>
      <c r="B27" s="11">
        <f>'Ind T2'!B17</f>
        <v>8.537000000000015</v>
      </c>
      <c r="C27" s="11">
        <f>'Ind T2'!C17</f>
        <v>6.4880000000000049</v>
      </c>
      <c r="D27" s="11">
        <f>'Ind T2'!D17</f>
        <v>5.6369999999999907</v>
      </c>
      <c r="E27" s="11">
        <f>'Ind T2'!E17</f>
        <v>6.1230000000000224</v>
      </c>
      <c r="F27" s="11">
        <f>'Ind T2'!F17</f>
        <v>6.7169999999999943</v>
      </c>
      <c r="H27" s="11">
        <f t="shared" si="0"/>
        <v>-2.0490000000000101</v>
      </c>
      <c r="I27" s="31">
        <f t="shared" si="1"/>
        <v>-0.85100000000001419</v>
      </c>
      <c r="J27" s="11">
        <f t="shared" si="2"/>
        <v>0.48600000000003174</v>
      </c>
      <c r="K27" s="11">
        <f t="shared" si="3"/>
        <v>0.59399999999997188</v>
      </c>
      <c r="L27" s="31">
        <f t="shared" si="4"/>
        <v>1.0800000000000036</v>
      </c>
    </row>
    <row r="28" spans="1:12" x14ac:dyDescent="0.2">
      <c r="A28" s="10" t="str">
        <f>'Ind T2'!A18</f>
        <v>Finance and insurance</v>
      </c>
      <c r="B28" s="11">
        <f>'Ind T2'!B18</f>
        <v>9.3589999999999769</v>
      </c>
      <c r="C28" s="11">
        <f>'Ind T2'!C18</f>
        <v>8.4649999999999928</v>
      </c>
      <c r="D28" s="11">
        <f>'Ind T2'!D18</f>
        <v>7.9720000000000066</v>
      </c>
      <c r="E28" s="11">
        <f>'Ind T2'!E18</f>
        <v>8.2219999999999889</v>
      </c>
      <c r="F28" s="11">
        <f>'Ind T2'!F18</f>
        <v>8.2010000000000023</v>
      </c>
      <c r="H28" s="11">
        <f t="shared" si="0"/>
        <v>-0.89399999999998414</v>
      </c>
      <c r="I28" s="31">
        <f t="shared" si="1"/>
        <v>-0.49299999999998612</v>
      </c>
      <c r="J28" s="11">
        <f t="shared" si="2"/>
        <v>0.24999999999998224</v>
      </c>
      <c r="K28" s="11">
        <f t="shared" si="3"/>
        <v>-2.0999999999986585E-2</v>
      </c>
      <c r="L28" s="31">
        <f t="shared" si="4"/>
        <v>0.22899999999999565</v>
      </c>
    </row>
    <row r="29" spans="1:12" x14ac:dyDescent="0.2">
      <c r="A29" s="10" t="str">
        <f>'Ind T2'!A19</f>
        <v>Real estate</v>
      </c>
      <c r="B29" s="11">
        <f>'Ind T2'!B19</f>
        <v>7.2680000000000007</v>
      </c>
      <c r="C29" s="11">
        <f>'Ind T2'!C19</f>
        <v>7.5290000000000097</v>
      </c>
      <c r="D29" s="11">
        <f>'Ind T2'!D19</f>
        <v>6.7819999999999885</v>
      </c>
      <c r="E29" s="11">
        <f>'Ind T2'!E19</f>
        <v>6.7620000000000191</v>
      </c>
      <c r="F29" s="11">
        <f>'Ind T2'!F19</f>
        <v>7.8439999999999861</v>
      </c>
      <c r="H29" s="11">
        <f t="shared" ref="H29:H31" si="9">C29-B29</f>
        <v>0.261000000000009</v>
      </c>
      <c r="I29" s="31">
        <f t="shared" ref="I29:I31" si="10">D29-C29</f>
        <v>-0.7470000000000212</v>
      </c>
      <c r="J29" s="11">
        <f t="shared" ref="J29:J31" si="11">E29-D29</f>
        <v>-1.9999999999969376E-2</v>
      </c>
      <c r="K29" s="11">
        <f t="shared" ref="K29:K31" si="12">F29-E29</f>
        <v>1.081999999999967</v>
      </c>
      <c r="L29" s="31">
        <f t="shared" si="4"/>
        <v>1.0619999999999976</v>
      </c>
    </row>
    <row r="30" spans="1:12" x14ac:dyDescent="0.2">
      <c r="A30" s="10" t="str">
        <f>'Ind T2'!A20</f>
        <v>Professional services</v>
      </c>
      <c r="B30" s="11">
        <f>'Ind T2'!B20</f>
        <v>25.363999999999997</v>
      </c>
      <c r="C30" s="11">
        <f>'Ind T2'!C20</f>
        <v>22.099000000000004</v>
      </c>
      <c r="D30" s="11">
        <f>'Ind T2'!D20</f>
        <v>23.094000000000012</v>
      </c>
      <c r="E30" s="11">
        <f>'Ind T2'!E20</f>
        <v>23.910999999999991</v>
      </c>
      <c r="F30" s="11">
        <f>'Ind T2'!F20</f>
        <v>25.574999999999996</v>
      </c>
      <c r="H30" s="11">
        <f t="shared" si="9"/>
        <v>-3.2649999999999935</v>
      </c>
      <c r="I30" s="31">
        <f t="shared" si="10"/>
        <v>0.9950000000000081</v>
      </c>
      <c r="J30" s="11">
        <f t="shared" si="11"/>
        <v>0.81699999999997885</v>
      </c>
      <c r="K30" s="11">
        <f t="shared" si="12"/>
        <v>1.664000000000005</v>
      </c>
      <c r="L30" s="31">
        <f t="shared" si="4"/>
        <v>2.4809999999999839</v>
      </c>
    </row>
    <row r="31" spans="1:12" x14ac:dyDescent="0.2">
      <c r="A31" s="10" t="str">
        <f>'Ind T2'!A21</f>
        <v>Support services</v>
      </c>
      <c r="B31" s="11">
        <f>'Ind T2'!B21</f>
        <v>35.167999999999999</v>
      </c>
      <c r="C31" s="11">
        <f>'Ind T2'!C21</f>
        <v>36.009999999999856</v>
      </c>
      <c r="D31" s="11">
        <f>'Ind T2'!D21</f>
        <v>35.190000000000062</v>
      </c>
      <c r="E31" s="11">
        <f>'Ind T2'!E21</f>
        <v>36.036999999999985</v>
      </c>
      <c r="F31" s="11">
        <f>'Ind T2'!F21</f>
        <v>37.686999999999948</v>
      </c>
      <c r="H31" s="11">
        <f t="shared" si="9"/>
        <v>0.84199999999985664</v>
      </c>
      <c r="I31" s="31">
        <f t="shared" si="10"/>
        <v>-0.81999999999979423</v>
      </c>
      <c r="J31" s="11">
        <f t="shared" si="11"/>
        <v>0.84699999999992315</v>
      </c>
      <c r="K31" s="11">
        <f t="shared" si="12"/>
        <v>1.6499999999999631</v>
      </c>
      <c r="L31" s="31">
        <f t="shared" si="4"/>
        <v>2.4969999999998862</v>
      </c>
    </row>
    <row r="32" spans="1:12" x14ac:dyDescent="0.2">
      <c r="A32" s="10" t="str">
        <f>'Ind T2'!A25</f>
        <v>Arts and entertainment</v>
      </c>
      <c r="B32" s="11">
        <f>'Ind T2'!B25</f>
        <v>12.142999999999999</v>
      </c>
      <c r="C32" s="11">
        <f>'Ind T2'!C25</f>
        <v>13.485999999999997</v>
      </c>
      <c r="D32" s="11">
        <f>'Ind T2'!D25</f>
        <v>12.614999999999977</v>
      </c>
      <c r="E32" s="11">
        <f>'Ind T2'!E25</f>
        <v>12.903000000000011</v>
      </c>
      <c r="F32" s="11">
        <f>'Ind T2'!F25</f>
        <v>14.023000000000003</v>
      </c>
      <c r="H32" s="11">
        <f t="shared" ref="H32" si="13">C32-B32</f>
        <v>1.3429999999999982</v>
      </c>
      <c r="I32" s="31">
        <f t="shared" ref="I32:I33" si="14">D32-C32</f>
        <v>-0.87100000000001998</v>
      </c>
      <c r="J32" s="11">
        <f t="shared" ref="J32:J33" si="15">E32-D32</f>
        <v>0.28800000000003401</v>
      </c>
      <c r="K32" s="11">
        <f t="shared" ref="K32:K33" si="16">F32-E32</f>
        <v>1.1199999999999921</v>
      </c>
      <c r="L32" s="31">
        <f t="shared" si="4"/>
        <v>1.4080000000000261</v>
      </c>
    </row>
    <row r="33" spans="1:12" x14ac:dyDescent="0.2">
      <c r="A33" s="10" t="str">
        <f>'Ind T2'!A26</f>
        <v>Other services</v>
      </c>
      <c r="B33" s="11">
        <f>'Ind T2'!B26</f>
        <v>14.405000000000024</v>
      </c>
      <c r="C33" s="11">
        <f>'Ind T2'!C26</f>
        <v>12.608000000000022</v>
      </c>
      <c r="D33" s="11">
        <f>'Ind T2'!D26</f>
        <v>13.376000000000015</v>
      </c>
      <c r="E33" s="11">
        <f>'Ind T2'!E26</f>
        <v>10.957000000000017</v>
      </c>
      <c r="F33" s="11">
        <f>'Ind T2'!F26</f>
        <v>10.162000000000006</v>
      </c>
      <c r="H33" s="11">
        <f>C33-B33</f>
        <v>-1.7970000000000024</v>
      </c>
      <c r="I33" s="31">
        <f t="shared" si="14"/>
        <v>0.76799999999999358</v>
      </c>
      <c r="J33" s="11">
        <f t="shared" si="15"/>
        <v>-2.4189999999999987</v>
      </c>
      <c r="K33" s="11">
        <f t="shared" si="16"/>
        <v>-0.79500000000001059</v>
      </c>
      <c r="L33" s="31">
        <f t="shared" si="4"/>
        <v>-3.2140000000000093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143.73000000000008</v>
      </c>
      <c r="C35" s="31">
        <f>'Ind T1'!C12</f>
        <v>137.94199999999998</v>
      </c>
      <c r="D35" s="31">
        <f>'Ind T1'!D12</f>
        <v>140.44399999999996</v>
      </c>
      <c r="E35" s="31">
        <f>'Ind T1'!E12</f>
        <v>145.27199999999993</v>
      </c>
      <c r="F35" s="31">
        <f>'Ind T1'!F12</f>
        <v>150.26600000000008</v>
      </c>
      <c r="H35" s="31">
        <f t="shared" si="0"/>
        <v>-5.7880000000000962</v>
      </c>
      <c r="I35" s="31">
        <f t="shared" si="1"/>
        <v>2.5019999999999811</v>
      </c>
      <c r="J35" s="31">
        <f t="shared" si="2"/>
        <v>4.8279999999999745</v>
      </c>
      <c r="K35" s="31">
        <f t="shared" si="3"/>
        <v>4.9940000000001419</v>
      </c>
      <c r="L35" s="31">
        <f t="shared" si="4"/>
        <v>9.8220000000001164</v>
      </c>
    </row>
    <row r="36" spans="1:12" x14ac:dyDescent="0.2">
      <c r="A36" s="10" t="str">
        <f>'Ind T2'!A22</f>
        <v>Public admin. and defence</v>
      </c>
      <c r="B36" s="32">
        <f>'Ind T2'!B22</f>
        <v>30.572000000000074</v>
      </c>
      <c r="C36" s="32">
        <f>'Ind T2'!C22</f>
        <v>30.999999999999993</v>
      </c>
      <c r="D36" s="32">
        <f>'Ind T2'!D22</f>
        <v>31.607000000000031</v>
      </c>
      <c r="E36" s="32">
        <f>'Ind T2'!E22</f>
        <v>30.495000000000008</v>
      </c>
      <c r="F36" s="32">
        <f>'Ind T2'!F22</f>
        <v>30.647000000000016</v>
      </c>
      <c r="H36" s="11">
        <f t="shared" si="0"/>
        <v>0.42799999999991911</v>
      </c>
      <c r="I36" s="31">
        <f t="shared" si="1"/>
        <v>0.6070000000000384</v>
      </c>
      <c r="J36" s="11">
        <f t="shared" si="2"/>
        <v>-1.1120000000000232</v>
      </c>
      <c r="K36" s="11">
        <f t="shared" si="3"/>
        <v>0.15200000000000813</v>
      </c>
      <c r="L36" s="31">
        <f t="shared" si="4"/>
        <v>-0.96000000000001506</v>
      </c>
    </row>
    <row r="37" spans="1:12" x14ac:dyDescent="0.2">
      <c r="A37" s="10" t="str">
        <f>'Ind T2'!A23</f>
        <v>Education</v>
      </c>
      <c r="B37" s="32">
        <f>'Ind T2'!B23</f>
        <v>44.228000000000037</v>
      </c>
      <c r="C37" s="32">
        <f>'Ind T2'!C23</f>
        <v>44.338000000000008</v>
      </c>
      <c r="D37" s="32">
        <f>'Ind T2'!D23</f>
        <v>43.000999999999983</v>
      </c>
      <c r="E37" s="32">
        <f>'Ind T2'!E23</f>
        <v>45.634999999999962</v>
      </c>
      <c r="F37" s="32">
        <f>'Ind T2'!F23</f>
        <v>47.142000000000053</v>
      </c>
      <c r="H37" s="11">
        <f t="shared" si="0"/>
        <v>0.10999999999997101</v>
      </c>
      <c r="I37" s="31">
        <f t="shared" si="1"/>
        <v>-1.3370000000000246</v>
      </c>
      <c r="J37" s="11">
        <f t="shared" si="2"/>
        <v>2.633999999999979</v>
      </c>
      <c r="K37" s="11">
        <f t="shared" si="3"/>
        <v>1.5070000000000903</v>
      </c>
      <c r="L37" s="31">
        <f t="shared" si="4"/>
        <v>4.1410000000000693</v>
      </c>
    </row>
    <row r="38" spans="1:12" x14ac:dyDescent="0.2">
      <c r="A38" s="10" t="str">
        <f>'Ind T2'!A24</f>
        <v>Health and social work</v>
      </c>
      <c r="B38" s="32">
        <f>'Ind T2'!B24</f>
        <v>68.929999999999978</v>
      </c>
      <c r="C38" s="32">
        <f>'Ind T2'!C24</f>
        <v>62.603999999999978</v>
      </c>
      <c r="D38" s="32">
        <f>'Ind T2'!D24</f>
        <v>65.835999999999956</v>
      </c>
      <c r="E38" s="32">
        <f>'Ind T2'!E24</f>
        <v>69.141999999999953</v>
      </c>
      <c r="F38" s="32">
        <f>'Ind T2'!F24</f>
        <v>72.47699999999999</v>
      </c>
      <c r="H38" s="11">
        <f t="shared" si="0"/>
        <v>-6.3260000000000005</v>
      </c>
      <c r="I38" s="31">
        <f t="shared" si="1"/>
        <v>3.231999999999978</v>
      </c>
      <c r="J38" s="11">
        <f t="shared" si="2"/>
        <v>3.3059999999999974</v>
      </c>
      <c r="K38" s="11">
        <f t="shared" si="3"/>
        <v>3.3350000000000364</v>
      </c>
      <c r="L38" s="31">
        <f t="shared" si="4"/>
        <v>6.6410000000000338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489.71099999999973</v>
      </c>
      <c r="C40" s="33">
        <f>'Ind T1'!C14</f>
        <v>483.57499999999982</v>
      </c>
      <c r="D40" s="33">
        <f>'Ind T1'!D14</f>
        <v>478.92599999999993</v>
      </c>
      <c r="E40" s="33">
        <f>'Ind T1'!E14</f>
        <v>482.75099999999981</v>
      </c>
      <c r="F40" s="33">
        <f>'Ind T1'!F14</f>
        <v>492.77800000000002</v>
      </c>
      <c r="G40" s="24"/>
      <c r="H40" s="34">
        <f t="shared" si="0"/>
        <v>-6.1359999999999104</v>
      </c>
      <c r="I40" s="34">
        <f>D40-C40</f>
        <v>-4.6489999999998872</v>
      </c>
      <c r="J40" s="34">
        <f>E40-D40</f>
        <v>3.8249999999998749</v>
      </c>
      <c r="K40" s="34">
        <f>F40-E40</f>
        <v>10.027000000000214</v>
      </c>
      <c r="L40" s="205">
        <f t="shared" si="4"/>
        <v>13.852000000000089</v>
      </c>
    </row>
    <row r="44" spans="1:12" ht="15.75" x14ac:dyDescent="0.25">
      <c r="A44" s="19" t="str">
        <f>CONCATENATE(A1," (Continued)")</f>
        <v>Industry Table 4  Employment by Industry Group in Sector (SIC 2007), 2015-2035, North East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7.1854016224552231</v>
      </c>
      <c r="C50" s="44">
        <f t="shared" ref="B50:E54" si="17">IF(AND(D$5-C$5 &lt;&gt; 0,C7&lt;&gt;0,D7&lt;&gt;0),(EXP(LN(D7/C7)/(D$5-C$5))-1)*100,0)</f>
        <v>5.9779664078019934</v>
      </c>
      <c r="D50" s="44">
        <f t="shared" si="17"/>
        <v>-5.2884809008779676E-2</v>
      </c>
      <c r="E50" s="44">
        <f t="shared" si="17"/>
        <v>0.12995080640445522</v>
      </c>
      <c r="F50" s="44">
        <f>IF(AND(F$5-D$5 &lt;&gt; 0,D7&lt;&gt;0,F7&lt;&gt;0),(EXP(LN(F7/D7)/(F$5-D$5))-1)*100,0)</f>
        <v>6.8968468615326906E-2</v>
      </c>
      <c r="H50" s="44">
        <f>(B7/B$40)*100</f>
        <v>1.7132553689829306</v>
      </c>
      <c r="I50" s="44">
        <f>(C7/C$40)*100</f>
        <v>2.2900274000930585</v>
      </c>
      <c r="J50" s="44">
        <f>(D7/D$40)*100</f>
        <v>2.4504829556131837</v>
      </c>
      <c r="K50" s="44">
        <f>(E7/E$40)*100</f>
        <v>2.4246454176169494</v>
      </c>
      <c r="L50" s="44">
        <f>(F7/F$40)*100</f>
        <v>2.4063574266708354</v>
      </c>
    </row>
    <row r="51" spans="1:12" x14ac:dyDescent="0.2">
      <c r="A51" t="str">
        <f>A8</f>
        <v>Agriculture</v>
      </c>
      <c r="B51" s="40">
        <f t="shared" si="17"/>
        <v>-6.2946904131468306</v>
      </c>
      <c r="C51" s="44">
        <f t="shared" si="17"/>
        <v>-3.5985808413584119</v>
      </c>
      <c r="D51" s="40">
        <f t="shared" si="17"/>
        <v>0.70502525566782381</v>
      </c>
      <c r="E51" s="40">
        <f t="shared" si="17"/>
        <v>0.27574104630276874</v>
      </c>
      <c r="F51" s="44">
        <f t="shared" ref="F51:F83" si="18">IF(AND(F$5-D$5 &lt;&gt; 0,D8&lt;&gt;0,F8&lt;&gt;0),(EXP(LN(F8/D8)/(F$5-D$5))-1)*100,0)</f>
        <v>0.41863206905279338</v>
      </c>
      <c r="H51" s="40">
        <f t="shared" ref="H51:L54" si="19">(B8/B$7)*100</f>
        <v>30.500595947556587</v>
      </c>
      <c r="I51" s="40">
        <f t="shared" si="19"/>
        <v>17.816507133826974</v>
      </c>
      <c r="J51" s="40">
        <f t="shared" si="19"/>
        <v>16.206543967280155</v>
      </c>
      <c r="K51" s="40">
        <f t="shared" si="19"/>
        <v>16.830414352840705</v>
      </c>
      <c r="L51" s="40">
        <f t="shared" si="19"/>
        <v>17.077078765390468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10.202361170058239</v>
      </c>
      <c r="C52" s="44">
        <f t="shared" si="17"/>
        <v>22.251308900523693</v>
      </c>
      <c r="D52" s="40">
        <f t="shared" si="17"/>
        <v>-2.2863379022242558</v>
      </c>
      <c r="E52" s="40">
        <f t="shared" si="17"/>
        <v>-1.2454138461217457</v>
      </c>
      <c r="F52" s="44">
        <f t="shared" si="18"/>
        <v>-1.5936148180109688</v>
      </c>
      <c r="H52" s="40">
        <f t="shared" si="19"/>
        <v>3.0870083432658024</v>
      </c>
      <c r="I52" s="40">
        <f t="shared" si="19"/>
        <v>3.4495214014809386</v>
      </c>
      <c r="J52" s="40">
        <f t="shared" si="19"/>
        <v>3.979209270620311</v>
      </c>
      <c r="K52" s="40">
        <f t="shared" si="19"/>
        <v>3.5540367364374279</v>
      </c>
      <c r="L52" s="40">
        <f t="shared" si="19"/>
        <v>3.094956991060883</v>
      </c>
    </row>
    <row r="53" spans="1:12" x14ac:dyDescent="0.2">
      <c r="A53" t="str">
        <f>A10</f>
        <v>Electricity and gas</v>
      </c>
      <c r="B53" s="40">
        <f t="shared" si="17"/>
        <v>19.627431947371377</v>
      </c>
      <c r="C53" s="44">
        <f t="shared" si="17"/>
        <v>4.1480421956014313</v>
      </c>
      <c r="D53" s="40">
        <f t="shared" si="17"/>
        <v>-0.29009018823883403</v>
      </c>
      <c r="E53" s="40">
        <f t="shared" si="17"/>
        <v>0.21562773665184665</v>
      </c>
      <c r="F53" s="44">
        <f t="shared" si="18"/>
        <v>4.6770741458757037E-2</v>
      </c>
      <c r="H53" s="40">
        <f t="shared" si="19"/>
        <v>32.55065554231232</v>
      </c>
      <c r="I53" s="40">
        <f t="shared" si="19"/>
        <v>50.50568900126423</v>
      </c>
      <c r="J53" s="40">
        <f t="shared" si="19"/>
        <v>49.633605998636618</v>
      </c>
      <c r="K53" s="40">
        <f t="shared" si="19"/>
        <v>49.047415634344226</v>
      </c>
      <c r="L53" s="40">
        <f t="shared" si="19"/>
        <v>49.468713105076723</v>
      </c>
    </row>
    <row r="54" spans="1:12" x14ac:dyDescent="0.2">
      <c r="A54" t="str">
        <f>A11</f>
        <v>Water and sewerage</v>
      </c>
      <c r="B54" s="40">
        <f t="shared" si="17"/>
        <v>2.4187414948916519</v>
      </c>
      <c r="C54" s="44">
        <f t="shared" si="17"/>
        <v>13.307741522712902</v>
      </c>
      <c r="D54" s="40">
        <f t="shared" si="17"/>
        <v>0.20245357558645871</v>
      </c>
      <c r="E54" s="40">
        <f t="shared" si="17"/>
        <v>6.1317395188908996E-2</v>
      </c>
      <c r="F54" s="44">
        <f t="shared" si="18"/>
        <v>0.10834068684364428</v>
      </c>
      <c r="H54" s="40">
        <f t="shared" si="19"/>
        <v>33.861740166865282</v>
      </c>
      <c r="I54" s="40">
        <f t="shared" si="19"/>
        <v>28.228282463427856</v>
      </c>
      <c r="J54" s="40">
        <f t="shared" si="19"/>
        <v>30.180640763462925</v>
      </c>
      <c r="K54" s="40">
        <f t="shared" si="19"/>
        <v>30.56813327637764</v>
      </c>
      <c r="L54" s="40">
        <f t="shared" si="19"/>
        <v>30.359251138471915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-1.8605398491068903</v>
      </c>
      <c r="C56" s="44">
        <f t="shared" si="20"/>
        <v>-7.1196430074935151</v>
      </c>
      <c r="D56" s="44">
        <f t="shared" si="20"/>
        <v>-0.44597109076023322</v>
      </c>
      <c r="E56" s="44">
        <f t="shared" si="20"/>
        <v>-0.94444306720156135</v>
      </c>
      <c r="F56" s="44">
        <f t="shared" si="18"/>
        <v>-0.77856367999591392</v>
      </c>
      <c r="H56" s="44">
        <f>(B13/B$40)*100</f>
        <v>13.072608130101205</v>
      </c>
      <c r="I56" s="44">
        <f>(C13/C$40)*100</f>
        <v>12.280411518378727</v>
      </c>
      <c r="J56" s="44">
        <f>(D13/D$40)*100</f>
        <v>11.516810530228032</v>
      </c>
      <c r="K56" s="44">
        <f>(E13/E$40)*100</f>
        <v>11.173047803111738</v>
      </c>
      <c r="L56" s="44">
        <f>(F13/F$40)*100</f>
        <v>9.95478694259889</v>
      </c>
    </row>
    <row r="57" spans="1:12" x14ac:dyDescent="0.2">
      <c r="A57" t="str">
        <f>A14</f>
        <v>Food drink and tobacco</v>
      </c>
      <c r="B57" s="40">
        <f t="shared" si="20"/>
        <v>3.3650338138649039</v>
      </c>
      <c r="C57" s="44">
        <f t="shared" si="20"/>
        <v>-4.0971168437026755</v>
      </c>
      <c r="D57" s="40">
        <f t="shared" si="20"/>
        <v>0.14424870660454392</v>
      </c>
      <c r="E57" s="40">
        <f t="shared" si="20"/>
        <v>-0.28873170756824607</v>
      </c>
      <c r="F57" s="44">
        <f t="shared" si="18"/>
        <v>-0.14461330577412168</v>
      </c>
      <c r="H57" s="40">
        <f t="shared" ref="H57:L59" si="21">(B14/B$13)*100</f>
        <v>6.312287169233656</v>
      </c>
      <c r="I57" s="40">
        <f t="shared" si="21"/>
        <v>7.7679548707586186</v>
      </c>
      <c r="J57" s="40">
        <f t="shared" si="21"/>
        <v>8.0207407944594564</v>
      </c>
      <c r="K57" s="40">
        <f t="shared" si="21"/>
        <v>8.2613370907338375</v>
      </c>
      <c r="L57" s="40">
        <f t="shared" si="21"/>
        <v>8.824788502701054</v>
      </c>
    </row>
    <row r="58" spans="1:12" x14ac:dyDescent="0.2">
      <c r="A58" t="str">
        <f>A15</f>
        <v>Engineering</v>
      </c>
      <c r="B58" s="40">
        <f t="shared" si="20"/>
        <v>-0.98433094644054808</v>
      </c>
      <c r="C58" s="44">
        <f t="shared" si="20"/>
        <v>-7.6606407732234594</v>
      </c>
      <c r="D58" s="40">
        <f t="shared" si="20"/>
        <v>0.44570868154052423</v>
      </c>
      <c r="E58" s="40">
        <f t="shared" si="20"/>
        <v>-1.0950711444763117</v>
      </c>
      <c r="F58" s="44">
        <f t="shared" si="18"/>
        <v>-0.58412201020501264</v>
      </c>
      <c r="H58" s="40">
        <f t="shared" si="21"/>
        <v>18.158955293823663</v>
      </c>
      <c r="I58" s="40">
        <f t="shared" si="21"/>
        <v>18.816199376947033</v>
      </c>
      <c r="J58" s="40">
        <f t="shared" si="21"/>
        <v>18.70660115669817</v>
      </c>
      <c r="K58" s="40">
        <f t="shared" si="21"/>
        <v>19.559494234120685</v>
      </c>
      <c r="L58" s="40">
        <f t="shared" si="21"/>
        <v>19.264091326062566</v>
      </c>
    </row>
    <row r="59" spans="1:12" x14ac:dyDescent="0.2">
      <c r="A59" t="str">
        <f>A16</f>
        <v>Rest of manufacturing</v>
      </c>
      <c r="B59" s="40">
        <f t="shared" si="20"/>
        <v>-2.5542211553175376</v>
      </c>
      <c r="C59" s="44">
        <f t="shared" si="20"/>
        <v>-7.3007936143860359</v>
      </c>
      <c r="D59" s="40">
        <f t="shared" si="20"/>
        <v>-0.74490112890416293</v>
      </c>
      <c r="E59" s="40">
        <f t="shared" si="20"/>
        <v>-0.98129049934920776</v>
      </c>
      <c r="F59" s="44">
        <f t="shared" si="18"/>
        <v>-0.90255666362821785</v>
      </c>
      <c r="H59" s="40">
        <f t="shared" si="21"/>
        <v>75.528757536942678</v>
      </c>
      <c r="I59" s="40">
        <f t="shared" si="21"/>
        <v>73.415845752294345</v>
      </c>
      <c r="J59" s="40">
        <f t="shared" si="21"/>
        <v>73.272658048842374</v>
      </c>
      <c r="K59" s="40">
        <f t="shared" si="21"/>
        <v>72.179168675145476</v>
      </c>
      <c r="L59" s="40">
        <f t="shared" si="21"/>
        <v>71.911120171236377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2.8090716901228774</v>
      </c>
      <c r="C61" s="44">
        <f>IF(AND(D$5-C$5 &lt;&gt; 0,C18&lt;&gt;0,D18&lt;&gt;0),(EXP(LN(D18/C18)/(D$5-C$5))-1)*100,0)</f>
        <v>-4.6796189052867305</v>
      </c>
      <c r="D61" s="44">
        <f>IF(AND(E$5-D$5 &lt;&gt; 0,D18&lt;&gt;0,E18&lt;&gt;0),(EXP(LN(E18/D18)/(E$5-D$5))-1)*100,0)</f>
        <v>-0.64722649174798752</v>
      </c>
      <c r="E61" s="44">
        <f>IF(AND(F$5-E$5 &lt;&gt; 0,E18&lt;&gt;0,F18&lt;&gt;0),(EXP(LN(F18/E18)/(F$5-E$5))-1)*100,0)</f>
        <v>-7.685873018051792E-2</v>
      </c>
      <c r="F61" s="44">
        <f t="shared" si="18"/>
        <v>-0.26734421291025878</v>
      </c>
      <c r="H61" s="44">
        <f>(B18/B$40)*100</f>
        <v>5.8706053161966931</v>
      </c>
      <c r="I61" s="44">
        <f>(C18/C$40)*100</f>
        <v>6.6417825569973692</v>
      </c>
      <c r="J61" s="44">
        <f>(D18/D$40)*100</f>
        <v>6.3924280577792869</v>
      </c>
      <c r="K61" s="44">
        <f>(E18/E$40)*100</f>
        <v>6.1391897686384898</v>
      </c>
      <c r="L61" s="44">
        <f>(F18/F$40)*100</f>
        <v>5.9682047494003356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0.64103282546386087</v>
      </c>
      <c r="C63" s="44">
        <f t="shared" si="22"/>
        <v>2.1741901141769659E-2</v>
      </c>
      <c r="D63" s="44">
        <f t="shared" si="22"/>
        <v>0.15467920266303281</v>
      </c>
      <c r="E63" s="44">
        <f t="shared" si="22"/>
        <v>0.34023263530944536</v>
      </c>
      <c r="F63" s="44">
        <f t="shared" si="18"/>
        <v>0.27834332595311206</v>
      </c>
      <c r="H63" s="44">
        <f>(B20/B$40)*100</f>
        <v>26.549740561269779</v>
      </c>
      <c r="I63" s="44">
        <f>(C20/C$40)*100</f>
        <v>27.582691412914251</v>
      </c>
      <c r="J63" s="44">
        <f>(D20/D$40)*100</f>
        <v>27.856495575516888</v>
      </c>
      <c r="K63" s="44">
        <f>(E20/E$40)*100</f>
        <v>27.850175349196583</v>
      </c>
      <c r="L63" s="44">
        <f>(F20/F$40)*100</f>
        <v>28.226097755987499</v>
      </c>
    </row>
    <row r="64" spans="1:12" x14ac:dyDescent="0.2">
      <c r="A64" t="str">
        <f>A21</f>
        <v>Wholesale and retail trade</v>
      </c>
      <c r="B64" s="40">
        <f t="shared" si="22"/>
        <v>-0.92507074056292771</v>
      </c>
      <c r="C64" s="44">
        <f t="shared" si="22"/>
        <v>0.22532860421426992</v>
      </c>
      <c r="D64" s="40">
        <f t="shared" si="22"/>
        <v>-0.17659441135730036</v>
      </c>
      <c r="E64" s="40">
        <f t="shared" si="22"/>
        <v>4.1087160472796924E-2</v>
      </c>
      <c r="F64" s="44">
        <f t="shared" si="18"/>
        <v>-3.1526055855657376E-2</v>
      </c>
      <c r="H64" s="40">
        <f t="shared" ref="H64:L66" si="23">(B21/B$20)*100</f>
        <v>57.39095656721814</v>
      </c>
      <c r="I64" s="40">
        <f t="shared" si="23"/>
        <v>53.901171813499502</v>
      </c>
      <c r="J64" s="40">
        <f t="shared" si="23"/>
        <v>54.010883578688521</v>
      </c>
      <c r="K64" s="40">
        <f t="shared" si="23"/>
        <v>53.123535668330234</v>
      </c>
      <c r="L64" s="40">
        <f t="shared" si="23"/>
        <v>51.560837431340467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4.5134541178282861</v>
      </c>
      <c r="C65" s="44">
        <f t="shared" si="22"/>
        <v>3.1636760335555403</v>
      </c>
      <c r="D65" s="40">
        <f t="shared" si="22"/>
        <v>0.59027724797375836</v>
      </c>
      <c r="E65" s="40">
        <f t="shared" si="22"/>
        <v>1.3446522010851503E-2</v>
      </c>
      <c r="F65" s="44">
        <f t="shared" si="18"/>
        <v>0.20535495618057009</v>
      </c>
      <c r="H65" s="40">
        <f t="shared" si="23"/>
        <v>17.136220648069092</v>
      </c>
      <c r="I65" s="40">
        <f t="shared" si="23"/>
        <v>19.929826139762884</v>
      </c>
      <c r="J65" s="40">
        <f t="shared" si="23"/>
        <v>20.555872035499064</v>
      </c>
      <c r="K65" s="40">
        <f t="shared" si="23"/>
        <v>21.006790780010022</v>
      </c>
      <c r="L65" s="40">
        <f t="shared" si="23"/>
        <v>20.33258562677938</v>
      </c>
    </row>
    <row r="66" spans="1:12" x14ac:dyDescent="0.2">
      <c r="A66" t="str">
        <f>A23</f>
        <v>Accommodation and food</v>
      </c>
      <c r="B66" s="40">
        <f t="shared" si="22"/>
        <v>1.3217324099138228</v>
      </c>
      <c r="C66" s="44">
        <f t="shared" si="22"/>
        <v>-2.7904311703193629</v>
      </c>
      <c r="D66" s="40">
        <f t="shared" si="22"/>
        <v>0.49607057322906822</v>
      </c>
      <c r="E66" s="40">
        <f t="shared" si="22"/>
        <v>1.1758366612512061</v>
      </c>
      <c r="F66" s="44">
        <f t="shared" si="18"/>
        <v>0.94873860508719599</v>
      </c>
      <c r="H66" s="40">
        <f t="shared" si="23"/>
        <v>25.472822784712772</v>
      </c>
      <c r="I66" s="40">
        <f t="shared" si="23"/>
        <v>26.16900204673761</v>
      </c>
      <c r="J66" s="40">
        <f t="shared" si="23"/>
        <v>25.433244385812419</v>
      </c>
      <c r="K66" s="40">
        <f t="shared" si="23"/>
        <v>25.869673551659737</v>
      </c>
      <c r="L66" s="40">
        <f t="shared" si="23"/>
        <v>28.106576941880157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-1.137215420830151</v>
      </c>
      <c r="C68" s="44">
        <f t="shared" si="24"/>
        <v>-1.9248128527530217</v>
      </c>
      <c r="D68" s="44">
        <f t="shared" si="24"/>
        <v>3.5303526143648511E-2</v>
      </c>
      <c r="E68" s="44">
        <f t="shared" si="24"/>
        <v>0.48530950304226383</v>
      </c>
      <c r="F68" s="44">
        <f t="shared" si="18"/>
        <v>0.33508303269660367</v>
      </c>
      <c r="H68" s="44">
        <f>(B25/B$40)*100</f>
        <v>23.443827073518889</v>
      </c>
      <c r="I68" s="44">
        <f>(C25/C$40)*100</f>
        <v>22.679625704389167</v>
      </c>
      <c r="J68" s="44">
        <f>(D25/D$40)*100</f>
        <v>22.459002017013081</v>
      </c>
      <c r="K68" s="44">
        <f>(E25/E$40)*100</f>
        <v>22.320409486464047</v>
      </c>
      <c r="L68" s="44">
        <f>(F25/F$40)*100</f>
        <v>22.950902840630043</v>
      </c>
    </row>
    <row r="69" spans="1:12" x14ac:dyDescent="0.2">
      <c r="A69" t="str">
        <f>A26</f>
        <v>Media</v>
      </c>
      <c r="B69" s="40">
        <f t="shared" si="24"/>
        <v>3.9101559789707308</v>
      </c>
      <c r="C69" s="44">
        <f t="shared" si="24"/>
        <v>-3.0789825970548357</v>
      </c>
      <c r="D69" s="40">
        <f t="shared" si="24"/>
        <v>-0.41082018946854149</v>
      </c>
      <c r="E69" s="40">
        <f t="shared" si="24"/>
        <v>0.17832947025335777</v>
      </c>
      <c r="F69" s="44">
        <f t="shared" si="18"/>
        <v>-1.8439989577501148E-2</v>
      </c>
      <c r="H69" s="40">
        <f t="shared" ref="H69:L71" si="25">(B26/B$25)*100</f>
        <v>2.232442272683727</v>
      </c>
      <c r="I69" s="40">
        <f t="shared" si="25"/>
        <v>2.7244627209978818</v>
      </c>
      <c r="J69" s="40">
        <f t="shared" si="25"/>
        <v>2.6924006619438123</v>
      </c>
      <c r="K69" s="40">
        <f t="shared" si="25"/>
        <v>2.6328977652386949</v>
      </c>
      <c r="L69" s="40">
        <f t="shared" si="25"/>
        <v>2.5535602182197579</v>
      </c>
    </row>
    <row r="70" spans="1:12" x14ac:dyDescent="0.2">
      <c r="A70" t="str">
        <f>A27</f>
        <v>Information technology</v>
      </c>
      <c r="B70" s="40">
        <f t="shared" si="24"/>
        <v>-6.6312832508620856</v>
      </c>
      <c r="C70" s="44">
        <f t="shared" si="24"/>
        <v>-13.116522811344232</v>
      </c>
      <c r="D70" s="40">
        <f t="shared" si="24"/>
        <v>1.6677576298734786</v>
      </c>
      <c r="E70" s="40">
        <f t="shared" si="24"/>
        <v>0.9301942012363007</v>
      </c>
      <c r="F70" s="44">
        <f t="shared" si="18"/>
        <v>1.1754522234323828</v>
      </c>
      <c r="H70" s="40">
        <f t="shared" si="25"/>
        <v>7.4359577377686152</v>
      </c>
      <c r="I70" s="40">
        <f t="shared" si="25"/>
        <v>5.9157677824077135</v>
      </c>
      <c r="J70" s="40">
        <f t="shared" si="25"/>
        <v>5.2406983879064981</v>
      </c>
      <c r="K70" s="40">
        <f t="shared" si="25"/>
        <v>5.682493132378073</v>
      </c>
      <c r="L70" s="40">
        <f t="shared" si="25"/>
        <v>5.9391495795644431</v>
      </c>
    </row>
    <row r="71" spans="1:12" x14ac:dyDescent="0.2">
      <c r="A71" t="str">
        <f>A28</f>
        <v>Finance and insurance</v>
      </c>
      <c r="B71" s="40">
        <f t="shared" si="24"/>
        <v>-2.4787231703198298</v>
      </c>
      <c r="C71" s="44">
        <f t="shared" si="24"/>
        <v>-5.8239810986413065</v>
      </c>
      <c r="D71" s="40">
        <f t="shared" si="24"/>
        <v>0.61947256642993498</v>
      </c>
      <c r="E71" s="40">
        <f t="shared" si="24"/>
        <v>-2.5570634369975753E-2</v>
      </c>
      <c r="F71" s="44">
        <f t="shared" si="18"/>
        <v>0.18898298620708687</v>
      </c>
      <c r="H71" s="40">
        <f t="shared" si="25"/>
        <v>8.1519419547588345</v>
      </c>
      <c r="I71" s="40">
        <f t="shared" si="25"/>
        <v>7.7183992413811993</v>
      </c>
      <c r="J71" s="40">
        <f t="shared" si="25"/>
        <v>7.4115393912348253</v>
      </c>
      <c r="K71" s="40">
        <f t="shared" si="25"/>
        <v>7.6304848169871429</v>
      </c>
      <c r="L71" s="40">
        <f t="shared" si="25"/>
        <v>7.2512975587327766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0.88592832836509317</v>
      </c>
      <c r="C72" s="44">
        <f t="shared" si="27"/>
        <v>-9.9216363394875824</v>
      </c>
      <c r="D72" s="40">
        <f t="shared" si="27"/>
        <v>-5.9049347361639359E-2</v>
      </c>
      <c r="E72" s="40">
        <f t="shared" si="27"/>
        <v>1.4953725084648761</v>
      </c>
      <c r="F72" s="44">
        <f t="shared" si="18"/>
        <v>0.9745640091332497</v>
      </c>
      <c r="H72" s="40">
        <f t="shared" ref="H72:L72" si="28">(B29/B$25)*100</f>
        <v>6.3306244392763498</v>
      </c>
      <c r="I72" s="40">
        <f t="shared" si="28"/>
        <v>6.8649530878156142</v>
      </c>
      <c r="J72" s="40">
        <f t="shared" si="28"/>
        <v>6.3052007214443622</v>
      </c>
      <c r="K72" s="40">
        <f t="shared" si="28"/>
        <v>6.275521568045157</v>
      </c>
      <c r="L72" s="40">
        <f t="shared" si="28"/>
        <v>6.9356393184611367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-3.3862989297543389</v>
      </c>
      <c r="C73" s="44">
        <f t="shared" si="29"/>
        <v>4.5024661749400785</v>
      </c>
      <c r="D73" s="40">
        <f t="shared" si="29"/>
        <v>0.69773814004050472</v>
      </c>
      <c r="E73" s="40">
        <f t="shared" si="29"/>
        <v>0.67503523870218185</v>
      </c>
      <c r="F73" s="44">
        <f t="shared" si="18"/>
        <v>0.68260230370200681</v>
      </c>
      <c r="H73" s="40">
        <f t="shared" ref="H73:L73" si="30">(B30/B$25)*100</f>
        <v>22.092729537397542</v>
      </c>
      <c r="I73" s="40">
        <f t="shared" si="30"/>
        <v>20.149900157741676</v>
      </c>
      <c r="J73" s="40">
        <f t="shared" si="30"/>
        <v>21.47040776482401</v>
      </c>
      <c r="K73" s="40">
        <f t="shared" si="30"/>
        <v>22.190771400994862</v>
      </c>
      <c r="L73" s="40">
        <f t="shared" si="30"/>
        <v>22.613331918618542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0.59325531625120664</v>
      </c>
      <c r="C74" s="44">
        <f t="shared" si="31"/>
        <v>-2.2771452374334866</v>
      </c>
      <c r="D74" s="40">
        <f t="shared" si="31"/>
        <v>0.47681791790636918</v>
      </c>
      <c r="E74" s="40">
        <f t="shared" si="31"/>
        <v>0.44869381937937547</v>
      </c>
      <c r="F74" s="44">
        <f t="shared" si="18"/>
        <v>0.45806764410025735</v>
      </c>
      <c r="H74" s="40">
        <f>(B31/B$25)*100</f>
        <v>30.632278519602458</v>
      </c>
      <c r="I74" s="40">
        <f t="shared" ref="I74:L74" si="32">(C31/C$25)*100</f>
        <v>32.833970074676444</v>
      </c>
      <c r="J74" s="40">
        <f t="shared" si="32"/>
        <v>32.716014949517529</v>
      </c>
      <c r="K74" s="40">
        <f t="shared" si="32"/>
        <v>33.444390823372167</v>
      </c>
      <c r="L74" s="40">
        <f t="shared" si="32"/>
        <v>33.322722972315773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2.6571705667900014</v>
      </c>
      <c r="C75" s="44">
        <f t="shared" si="33"/>
        <v>-6.4585496069999966</v>
      </c>
      <c r="D75" s="40">
        <f t="shared" si="33"/>
        <v>0.45248584706798489</v>
      </c>
      <c r="E75" s="40">
        <f t="shared" si="33"/>
        <v>0.83586396037771404</v>
      </c>
      <c r="F75" s="44">
        <f t="shared" si="18"/>
        <v>0.70790895696333234</v>
      </c>
      <c r="H75" s="40">
        <f t="shared" ref="H75:L75" si="34">(B32/B$25)*100</f>
        <v>10.576881200623653</v>
      </c>
      <c r="I75" s="40">
        <f t="shared" si="34"/>
        <v>12.296554302335135</v>
      </c>
      <c r="J75" s="40">
        <f t="shared" si="34"/>
        <v>11.728119596139873</v>
      </c>
      <c r="K75" s="40">
        <f t="shared" si="34"/>
        <v>11.974719726780021</v>
      </c>
      <c r="L75" s="40">
        <f t="shared" si="34"/>
        <v>12.399091045739508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-3.2762258320439996</v>
      </c>
      <c r="C76" s="44">
        <f t="shared" si="35"/>
        <v>6.091370558375564</v>
      </c>
      <c r="D76" s="40">
        <f t="shared" si="35"/>
        <v>-3.9111312882868177</v>
      </c>
      <c r="E76" s="40">
        <f t="shared" si="35"/>
        <v>-0.75040279581737312</v>
      </c>
      <c r="F76" s="44">
        <f t="shared" si="18"/>
        <v>-1.8153652892971439</v>
      </c>
      <c r="H76" s="40">
        <f t="shared" ref="H76:L76" si="36">(B33/B$25)*100</f>
        <v>12.547144337888824</v>
      </c>
      <c r="I76" s="40">
        <f t="shared" si="36"/>
        <v>11.495992632644349</v>
      </c>
      <c r="J76" s="40">
        <f t="shared" si="36"/>
        <v>12.435618526989094</v>
      </c>
      <c r="K76" s="40">
        <f t="shared" si="36"/>
        <v>10.168720766203888</v>
      </c>
      <c r="L76" s="40">
        <f t="shared" si="36"/>
        <v>8.9852073883480674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-1.0223192412602278</v>
      </c>
      <c r="C78" s="44">
        <f t="shared" ref="C78:C83" si="38">IF(AND(D$5-C$5 &lt;&gt; 0,C35&lt;&gt;0,D35&lt;&gt;0),(EXP(LN(D35/C35)/(D$5-C$5))-1)*100,0)</f>
        <v>1.8138058024386838</v>
      </c>
      <c r="D78" s="44">
        <f t="shared" si="37"/>
        <v>0.67827019259085741</v>
      </c>
      <c r="E78" s="44">
        <f t="shared" si="37"/>
        <v>0.33856393409021912</v>
      </c>
      <c r="F78" s="44">
        <f t="shared" si="18"/>
        <v>0.45167180345637714</v>
      </c>
      <c r="H78" s="44">
        <f>(B35/B$40)*100</f>
        <v>29.349963549930504</v>
      </c>
      <c r="I78" s="44">
        <f>(C35/C$40)*100</f>
        <v>28.525461407227425</v>
      </c>
      <c r="J78" s="44">
        <f>(D35/D$40)*100</f>
        <v>29.324780863849526</v>
      </c>
      <c r="K78" s="44">
        <f>(E35/E$40)*100</f>
        <v>30.092532174972192</v>
      </c>
      <c r="L78" s="44">
        <f>(F35/F$40)*100</f>
        <v>30.493650284712398</v>
      </c>
    </row>
    <row r="79" spans="1:12" x14ac:dyDescent="0.2">
      <c r="A79" t="str">
        <f>A36</f>
        <v>Public admin. and defence</v>
      </c>
      <c r="B79" s="40">
        <f t="shared" si="37"/>
        <v>0.34817088923981832</v>
      </c>
      <c r="C79" s="44">
        <f t="shared" si="38"/>
        <v>1.9580645161291654</v>
      </c>
      <c r="D79" s="40">
        <f t="shared" si="37"/>
        <v>-0.71375814646629232</v>
      </c>
      <c r="E79" s="40">
        <f t="shared" si="37"/>
        <v>4.9732788263390226E-2</v>
      </c>
      <c r="F79" s="44">
        <f t="shared" si="18"/>
        <v>-0.20541431369721641</v>
      </c>
      <c r="H79" s="40">
        <f>(B36/B$35)*100</f>
        <v>21.270437626104542</v>
      </c>
      <c r="I79" s="40">
        <f t="shared" ref="I79:L81" si="39">(C36/C$35)*100</f>
        <v>22.473213379536325</v>
      </c>
      <c r="J79" s="40">
        <f t="shared" si="39"/>
        <v>22.505055395744954</v>
      </c>
      <c r="K79" s="40">
        <f t="shared" si="39"/>
        <v>20.991657029572128</v>
      </c>
      <c r="L79" s="40">
        <f t="shared" si="39"/>
        <v>20.395165905793728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6.2119898712498234E-2</v>
      </c>
      <c r="C80" s="44">
        <f t="shared" si="38"/>
        <v>-3.015472055573154</v>
      </c>
      <c r="D80" s="40">
        <f t="shared" si="40"/>
        <v>1.1961289798420927</v>
      </c>
      <c r="E80" s="40">
        <f t="shared" si="40"/>
        <v>0.32542192574096518</v>
      </c>
      <c r="F80" s="44">
        <f t="shared" si="18"/>
        <v>0.61482200035680723</v>
      </c>
      <c r="H80" s="40">
        <f>(B37/B$35)*100</f>
        <v>30.771585611911235</v>
      </c>
      <c r="I80" s="40">
        <f t="shared" si="39"/>
        <v>32.14249467167361</v>
      </c>
      <c r="J80" s="40">
        <f t="shared" si="39"/>
        <v>30.617897524992166</v>
      </c>
      <c r="K80" s="40">
        <f t="shared" si="39"/>
        <v>31.413486425463944</v>
      </c>
      <c r="L80" s="40">
        <f t="shared" si="39"/>
        <v>31.372366337029021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-2.3778313708689103</v>
      </c>
      <c r="C81" s="44">
        <f t="shared" si="38"/>
        <v>5.1626094179285431</v>
      </c>
      <c r="D81" s="40">
        <f t="shared" si="40"/>
        <v>0.98472804467388819</v>
      </c>
      <c r="E81" s="40">
        <f t="shared" si="40"/>
        <v>0.47218036731566659</v>
      </c>
      <c r="F81" s="44">
        <f t="shared" si="18"/>
        <v>0.64273989089609351</v>
      </c>
      <c r="H81" s="40">
        <f>(B38/B$35)*100</f>
        <v>47.957976761984234</v>
      </c>
      <c r="I81" s="40">
        <f t="shared" si="39"/>
        <v>45.384291948790064</v>
      </c>
      <c r="J81" s="40">
        <f t="shared" si="39"/>
        <v>46.877047079262887</v>
      </c>
      <c r="K81" s="40">
        <f t="shared" si="39"/>
        <v>47.594856544963918</v>
      </c>
      <c r="L81" s="40">
        <f t="shared" si="39"/>
        <v>48.23246775717724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-0.31472867268405036</v>
      </c>
      <c r="C83" s="206">
        <f t="shared" si="38"/>
        <v>-0.96138137827636028</v>
      </c>
      <c r="D83" s="43">
        <f>IF(AND(E$5-D$5 &lt;&gt; 0,D40&lt;&gt;0,E40&lt;&gt;0),(EXP(LN(E40/D40)/(E$5-D$5))-1)*100,0)</f>
        <v>0.15922454414900589</v>
      </c>
      <c r="E83" s="43">
        <f>IF(AND(F$5-E$5 &lt;&gt; 0,E40&lt;&gt;0,F40&lt;&gt;0),(EXP(LN(F40/E40)/(F$5-E$5))-1)*100,0)</f>
        <v>0.20578921188203481</v>
      </c>
      <c r="F83" s="206">
        <f t="shared" si="18"/>
        <v>0.1902652511108327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6.9428190332837092</v>
      </c>
      <c r="C89" s="44">
        <f>IF(AND(F$5-D$5 &lt;&gt; 0,D7&lt;&gt;0,F7&lt;&gt;0),(EXP(LN(F7/D7)/(F$5-D$5))-1)*100,0)</f>
        <v>6.8968468615326906E-2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-5.761569320990767</v>
      </c>
      <c r="C90" s="44">
        <f t="shared" ref="C90:C122" si="43">IF(AND(F$5-D$5 &lt;&gt; 0,D8&lt;&gt;0,F8&lt;&gt;0),(EXP(LN(F8/D8)/(F$5-D$5))-1)*100,0)</f>
        <v>0.41863206905279338</v>
      </c>
    </row>
    <row r="91" spans="1:12" x14ac:dyDescent="0.2">
      <c r="A91" s="30" t="str">
        <f t="shared" si="41"/>
        <v>Mining and quarrying</v>
      </c>
      <c r="B91" s="44">
        <f t="shared" si="42"/>
        <v>12.513186170685199</v>
      </c>
      <c r="C91" s="44">
        <f t="shared" si="43"/>
        <v>-1.5936148180109688</v>
      </c>
    </row>
    <row r="92" spans="1:12" x14ac:dyDescent="0.2">
      <c r="A92" s="30" t="str">
        <f t="shared" si="41"/>
        <v>Electricity and gas</v>
      </c>
      <c r="B92" s="44">
        <f t="shared" si="42"/>
        <v>16.357624389764737</v>
      </c>
      <c r="C92" s="44">
        <f t="shared" si="43"/>
        <v>4.6770741458757037E-2</v>
      </c>
    </row>
    <row r="93" spans="1:12" x14ac:dyDescent="0.2">
      <c r="A93" s="30" t="str">
        <f t="shared" si="41"/>
        <v>Water and sewerage</v>
      </c>
      <c r="B93" s="44">
        <f t="shared" si="42"/>
        <v>4.5094265216973239</v>
      </c>
      <c r="C93" s="44">
        <f t="shared" si="43"/>
        <v>0.10834068684364428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-2.9356597593099942</v>
      </c>
      <c r="C95" s="44">
        <f t="shared" si="43"/>
        <v>-0.77856367999591392</v>
      </c>
    </row>
    <row r="96" spans="1:12" x14ac:dyDescent="0.2">
      <c r="A96" s="30" t="str">
        <f t="shared" si="41"/>
        <v>Food drink and tobacco</v>
      </c>
      <c r="B96" s="44">
        <f t="shared" si="42"/>
        <v>1.8275403697670001</v>
      </c>
      <c r="C96" s="44">
        <f t="shared" si="43"/>
        <v>-0.14461330577412168</v>
      </c>
    </row>
    <row r="97" spans="1:3" x14ac:dyDescent="0.2">
      <c r="A97" s="30" t="str">
        <f t="shared" si="41"/>
        <v>Engineering</v>
      </c>
      <c r="B97" s="44">
        <f t="shared" si="42"/>
        <v>-2.3571353240735005</v>
      </c>
      <c r="C97" s="44">
        <f t="shared" si="43"/>
        <v>-0.58412201020501264</v>
      </c>
    </row>
    <row r="98" spans="1:3" x14ac:dyDescent="0.2">
      <c r="A98" s="30" t="str">
        <f t="shared" si="41"/>
        <v>Rest of manufacturing</v>
      </c>
      <c r="B98" s="44">
        <f t="shared" si="42"/>
        <v>-3.5225917625843151</v>
      </c>
      <c r="C98" s="44">
        <f t="shared" si="43"/>
        <v>-0.90255666362821785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1.2656848581371394</v>
      </c>
      <c r="C100" s="44">
        <f t="shared" si="43"/>
        <v>-0.26734421291025878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0.51686864742230831</v>
      </c>
      <c r="C102" s="44">
        <f t="shared" si="43"/>
        <v>0.27834332595311206</v>
      </c>
    </row>
    <row r="103" spans="1:3" x14ac:dyDescent="0.2">
      <c r="A103" s="30" t="str">
        <f t="shared" si="41"/>
        <v>Wholesale and retail trade</v>
      </c>
      <c r="B103" s="44">
        <f t="shared" si="42"/>
        <v>-0.69605210709524634</v>
      </c>
      <c r="C103" s="44">
        <f t="shared" si="43"/>
        <v>-3.1526055855657376E-2</v>
      </c>
    </row>
    <row r="104" spans="1:3" x14ac:dyDescent="0.2">
      <c r="A104" s="30" t="str">
        <f t="shared" si="41"/>
        <v>Transport and storage</v>
      </c>
      <c r="B104" s="44">
        <f t="shared" si="42"/>
        <v>4.2420930187336614</v>
      </c>
      <c r="C104" s="44">
        <f t="shared" si="43"/>
        <v>0.20535495618057009</v>
      </c>
    </row>
    <row r="105" spans="1:3" x14ac:dyDescent="0.2">
      <c r="A105" s="30" t="str">
        <f t="shared" si="41"/>
        <v>Accommodation and food</v>
      </c>
      <c r="B105" s="44">
        <f t="shared" si="42"/>
        <v>0.4856135990428001</v>
      </c>
      <c r="C105" s="44">
        <f t="shared" si="43"/>
        <v>0.94873860508719599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-1.2952392760916642</v>
      </c>
      <c r="C107" s="44">
        <f t="shared" si="43"/>
        <v>0.33508303269660367</v>
      </c>
    </row>
    <row r="108" spans="1:3" x14ac:dyDescent="0.2">
      <c r="A108" s="30" t="str">
        <f t="shared" si="41"/>
        <v>Media</v>
      </c>
      <c r="B108" s="44">
        <f t="shared" si="42"/>
        <v>2.473127289150967</v>
      </c>
      <c r="C108" s="44">
        <f t="shared" si="43"/>
        <v>-1.8439989577501148E-2</v>
      </c>
    </row>
    <row r="109" spans="1:3" x14ac:dyDescent="0.2">
      <c r="A109" s="30" t="str">
        <f t="shared" si="41"/>
        <v>Information technology</v>
      </c>
      <c r="B109" s="44">
        <f t="shared" si="42"/>
        <v>-7.9659464170241057</v>
      </c>
      <c r="C109" s="44">
        <f t="shared" si="43"/>
        <v>1.1754522234323828</v>
      </c>
    </row>
    <row r="110" spans="1:3" x14ac:dyDescent="0.2">
      <c r="A110" s="30" t="str">
        <f t="shared" si="41"/>
        <v>Finance and insurance</v>
      </c>
      <c r="B110" s="44">
        <f t="shared" si="42"/>
        <v>-3.1571485087396822</v>
      </c>
      <c r="C110" s="44">
        <f t="shared" si="43"/>
        <v>0.18898298620708687</v>
      </c>
    </row>
    <row r="111" spans="1:3" x14ac:dyDescent="0.2">
      <c r="A111" s="30" t="str">
        <f t="shared" si="41"/>
        <v>Real estate</v>
      </c>
      <c r="B111" s="44">
        <f t="shared" si="42"/>
        <v>-1.3746463837722933</v>
      </c>
      <c r="C111" s="44">
        <f t="shared" si="43"/>
        <v>0.9745640091332497</v>
      </c>
    </row>
    <row r="112" spans="1:3" x14ac:dyDescent="0.2">
      <c r="A112" s="30" t="str">
        <f t="shared" si="41"/>
        <v>Professional services</v>
      </c>
      <c r="B112" s="44">
        <f t="shared" si="42"/>
        <v>-1.8576882983515675</v>
      </c>
      <c r="C112" s="44">
        <f t="shared" si="43"/>
        <v>0.68260230370200681</v>
      </c>
    </row>
    <row r="113" spans="1:3" x14ac:dyDescent="0.2">
      <c r="A113" s="30" t="str">
        <f t="shared" si="41"/>
        <v>Support services</v>
      </c>
      <c r="B113" s="44">
        <f t="shared" si="42"/>
        <v>1.250824446137333E-2</v>
      </c>
      <c r="C113" s="44">
        <f t="shared" si="43"/>
        <v>0.45806764410025735</v>
      </c>
    </row>
    <row r="114" spans="1:3" x14ac:dyDescent="0.2">
      <c r="A114" s="30" t="str">
        <f t="shared" si="41"/>
        <v>Arts and entertainment</v>
      </c>
      <c r="B114" s="44">
        <f t="shared" si="42"/>
        <v>0.76558996799549472</v>
      </c>
      <c r="C114" s="44">
        <f t="shared" si="43"/>
        <v>0.70790895696333234</v>
      </c>
    </row>
    <row r="115" spans="1:3" x14ac:dyDescent="0.2">
      <c r="A115" s="30" t="str">
        <f t="shared" si="41"/>
        <v>Other services</v>
      </c>
      <c r="B115" s="44">
        <f t="shared" si="42"/>
        <v>-1.4713347556971401</v>
      </c>
      <c r="C115" s="44">
        <f t="shared" si="43"/>
        <v>-1.8153652892971439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-0.46148600098521175</v>
      </c>
      <c r="C117" s="44">
        <f t="shared" si="43"/>
        <v>0.45167180345637714</v>
      </c>
    </row>
    <row r="118" spans="1:3" x14ac:dyDescent="0.2">
      <c r="A118" s="30" t="str">
        <f t="shared" si="41"/>
        <v>Public admin. and defence</v>
      </c>
      <c r="B118" s="44">
        <f t="shared" si="42"/>
        <v>0.66810307094815613</v>
      </c>
      <c r="C118" s="44">
        <f t="shared" si="43"/>
        <v>-0.20541431369721641</v>
      </c>
    </row>
    <row r="119" spans="1:3" x14ac:dyDescent="0.2">
      <c r="A119" s="30" t="str">
        <f t="shared" si="41"/>
        <v>Education</v>
      </c>
      <c r="B119" s="44">
        <f t="shared" si="42"/>
        <v>-0.56111387121730028</v>
      </c>
      <c r="C119" s="44">
        <f t="shared" si="43"/>
        <v>0.61482200035680723</v>
      </c>
    </row>
    <row r="120" spans="1:3" x14ac:dyDescent="0.2">
      <c r="A120" s="30" t="str">
        <f t="shared" si="41"/>
        <v>Health and social work</v>
      </c>
      <c r="B120" s="44">
        <f t="shared" si="42"/>
        <v>-0.91428864386136066</v>
      </c>
      <c r="C120" s="44">
        <f t="shared" si="43"/>
        <v>0.64273989089609351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-0.44439610986766187</v>
      </c>
      <c r="C122" s="206">
        <f t="shared" si="43"/>
        <v>0.1902652511108327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North East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180.92781271978501</v>
      </c>
      <c r="C9" s="299" t="str">
        <f>CONCATENATE("(",ROUND((B9/$H11)*100,1),")")</f>
        <v>(37.8)</v>
      </c>
      <c r="D9" s="249">
        <f>SUM(D30,D51,D72,D93,D114,D135,D156,D177,D198,D219,D240,D261,D282,D303,D324,D345,D366,D387,D408,D429,D450,D471)</f>
        <v>37.12564242817821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27.977248967081938</v>
      </c>
      <c r="G9" s="299" t="str">
        <f>CONCATENATE("(",ROUND((F9/$H11)*100,1),")")</f>
        <v>(5.8)</v>
      </c>
      <c r="H9" s="249">
        <f>SUM(H30,H51,H72,H93,H114,H135,H156,H177,H198,H219,H240,H261,H282,H303,H324,H345,H366,H387,H408,H429,H450,H471)</f>
        <v>246.03070411504515</v>
      </c>
      <c r="I9" s="299" t="str">
        <f>CONCATENATE("(",ROUND((H9/$H11)*100,1),")")</f>
        <v>(51.4)</v>
      </c>
      <c r="K9" s="249">
        <f>B14-B9</f>
        <v>-0.57416720176368585</v>
      </c>
      <c r="L9" s="249">
        <f>D14-D9</f>
        <v>0.61304678720452443</v>
      </c>
      <c r="M9" s="249">
        <f>F14-F9</f>
        <v>0.28280014929651287</v>
      </c>
      <c r="N9" s="249">
        <f>SUM(K9:M9)</f>
        <v>0.32167973473735145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112.60817995128832</v>
      </c>
      <c r="C10" s="299" t="str">
        <f>CONCATENATE("(",ROUND((B10/$H11)*100,1),")")</f>
        <v>(23.5)</v>
      </c>
      <c r="D10" s="249">
        <f t="shared" ref="D10" si="1">SUM(D31,D52,D73,D94,D115,D136,D157,D178,D199,D220,D241,D262,D283,D304,D325,D346,D367,D388,D409,D430,D451,D472)</f>
        <v>100.54422176326085</v>
      </c>
      <c r="E10" s="299" t="str">
        <f>CONCATENATE("(",ROUND((D10/$H11)*100,1),")")</f>
        <v>(21)</v>
      </c>
      <c r="F10" s="249">
        <f t="shared" ref="F10" si="2">SUM(F31,F52,F73,F94,F115,F136,F157,F178,F199,F220,F241,F262,F283,F304,F325,F346,F367,F388,F409,F430,F451,F472)</f>
        <v>19.742894170405823</v>
      </c>
      <c r="G10" s="299" t="str">
        <f>CONCATENATE("(",ROUND((F10/$H11)*100,1),")")</f>
        <v>(4.1)</v>
      </c>
      <c r="H10" s="249">
        <f t="shared" ref="H10" si="3">SUM(H31,H52,H73,H94,H115,H136,H157,H178,H199,H220,H241,H262,H283,H304,H325,H346,H367,H388,H409,H430,H451,H472)</f>
        <v>232.89529588495498</v>
      </c>
      <c r="I10" s="299" t="str">
        <f>CONCATENATE("(",ROUND((H10/$H11)*100,1),")")</f>
        <v>(48.6)</v>
      </c>
      <c r="K10" s="249">
        <f t="shared" ref="K10:K11" si="4">B15-B10</f>
        <v>4.0632960340763589</v>
      </c>
      <c r="L10" s="249">
        <f t="shared" ref="L10:L11" si="5">D15-D10</f>
        <v>-0.10789073671215021</v>
      </c>
      <c r="M10" s="249">
        <f t="shared" ref="M10:M11" si="6">F15-F10</f>
        <v>-0.45208503210183082</v>
      </c>
      <c r="N10" s="249">
        <f t="shared" ref="N10:N11" si="7">SUM(K10:M10)</f>
        <v>3.5033202652623778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293.53599267107325</v>
      </c>
      <c r="C11" s="299" t="str">
        <f>CONCATENATE("(",ROUND((B11/$H11)*100,1),")")</f>
        <v>(61.3)</v>
      </c>
      <c r="D11" s="249">
        <f t="shared" ref="D11" si="8">SUM(D32,D53,D74,D95,D116,D137,D158,D179,D200,D221,D242,D263,D284,D305,D326,D347,D368,D389,D410,D431,D452,D473)</f>
        <v>137.66986419143905</v>
      </c>
      <c r="E11" s="299" t="str">
        <f>CONCATENATE("(",ROUND((D11/$H11)*100,1),")")</f>
        <v>(28.7)</v>
      </c>
      <c r="F11" s="249">
        <f t="shared" ref="F11" si="9">SUM(F32,F53,F74,F95,F116,F137,F158,F179,F200,F221,F242,F263,F284,F305,F326,F347,F368,F389,F410,F431,F452,F473)</f>
        <v>47.72014313748776</v>
      </c>
      <c r="G11" s="299" t="str">
        <f>CONCATENATE("(",ROUND((F11/$H11)*100,1),")")</f>
        <v>(10)</v>
      </c>
      <c r="H11" s="249">
        <f t="shared" ref="H11" si="10">SUM(H32,H53,H74,H95,H116,H137,H158,H179,H200,H221,H242,H263,H284,H305,H326,H347,H368,H389,H410,H431,H452,H473)</f>
        <v>478.92600000000022</v>
      </c>
      <c r="I11" s="299" t="str">
        <f>CONCATENATE("(",ROUND((H11/$H11)*100,1),")")</f>
        <v>(100)</v>
      </c>
      <c r="K11" s="249">
        <f t="shared" si="4"/>
        <v>3.4891288323127014</v>
      </c>
      <c r="L11" s="249">
        <f t="shared" si="5"/>
        <v>0.50515605049236001</v>
      </c>
      <c r="M11" s="249">
        <f t="shared" si="6"/>
        <v>-0.1692848828053144</v>
      </c>
      <c r="N11" s="249">
        <f t="shared" si="7"/>
        <v>3.824999999999747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180.35364551802132</v>
      </c>
      <c r="C14" s="299" t="str">
        <f>CONCATENATE("(",ROUND((B14/$H16)*100,1),")")</f>
        <v>(37.4)</v>
      </c>
      <c r="D14" s="249">
        <f t="shared" ref="D14" si="11">SUM(D35,D56,D77,D98,D119,D140,D161,D182,D203,D224,D245,D266,D287,D308,D329,D350,D371,D392,D413,D434,D455,D476)</f>
        <v>37.738689215382735</v>
      </c>
      <c r="E14" s="299" t="str">
        <f>CONCATENATE("(",ROUND((D14/$H16)*100,1),")")</f>
        <v>(7.8)</v>
      </c>
      <c r="F14" s="249">
        <f t="shared" ref="F14" si="12">SUM(F35,F56,F77,F98,F119,F140,F161,F182,F203,F224,F245,F266,F287,F308,F329,F350,F371,F392,F413,F434,F455,F476)</f>
        <v>28.26004911637845</v>
      </c>
      <c r="G14" s="299" t="str">
        <f>CONCATENATE("(",ROUND((F14/$H16)*100,1),")")</f>
        <v>(5.9)</v>
      </c>
      <c r="H14" s="249">
        <f t="shared" ref="H14" si="13">SUM(H35,H56,H77,H98,H119,H140,H161,H182,H203,H224,H245,H266,H287,H308,H329,H350,H371,H392,H413,H434,H455,H476)</f>
        <v>246.35238384978246</v>
      </c>
      <c r="I14" s="299" t="str">
        <f>CONCATENATE("(",ROUND((H14/$H16)*100,1),")")</f>
        <v>(51)</v>
      </c>
      <c r="K14" s="249">
        <f>B19-B14</f>
        <v>-1.0552136144435451</v>
      </c>
      <c r="L14" s="249">
        <f>D19-D14</f>
        <v>2.0713650301613526</v>
      </c>
      <c r="M14" s="249">
        <f>F19-F14</f>
        <v>1.2043700380429634</v>
      </c>
      <c r="N14" s="249">
        <f>SUM(K14:M14)</f>
        <v>2.2205214537607709</v>
      </c>
    </row>
    <row r="15" spans="1:17" x14ac:dyDescent="0.2">
      <c r="A15" s="282" t="s">
        <v>365</v>
      </c>
      <c r="B15" s="249">
        <f t="shared" si="0"/>
        <v>116.67147598536468</v>
      </c>
      <c r="C15" s="299" t="str">
        <f>CONCATENATE("(",ROUND((B15/$H16)*100,1),")")</f>
        <v>(24.2)</v>
      </c>
      <c r="D15" s="249">
        <f t="shared" ref="D15" si="14">SUM(D36,D57,D78,D99,D120,D141,D162,D183,D204,D225,D246,D267,D288,D309,D330,D351,D372,D393,D414,D435,D456,D477)</f>
        <v>100.4363310265487</v>
      </c>
      <c r="E15" s="299" t="str">
        <f>CONCATENATE("(",ROUND((D15/$H16)*100,1),")")</f>
        <v>(20.8)</v>
      </c>
      <c r="F15" s="249">
        <f t="shared" ref="F15" si="15">SUM(F36,F57,F78,F99,F120,F141,F162,F183,F204,F225,F246,F267,F288,F309,F330,F351,F372,F393,F414,F435,F456,F477)</f>
        <v>19.290809138303992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236.39861615021732</v>
      </c>
      <c r="I15" s="299" t="str">
        <f>CONCATENATE("(",ROUND((H15/$H16)*100,1),")")</f>
        <v>(49)</v>
      </c>
      <c r="K15" s="249">
        <f t="shared" ref="K15:K16" si="17">B20-B15</f>
        <v>7.25356871722569</v>
      </c>
      <c r="L15" s="249">
        <f t="shared" ref="L15:L16" si="18">D20-D15</f>
        <v>-0.16145431203825922</v>
      </c>
      <c r="M15" s="249">
        <f t="shared" ref="M15:M16" si="19">F20-F15</f>
        <v>0.7143641410519237</v>
      </c>
      <c r="N15" s="249">
        <f t="shared" ref="N15:N16" si="20">SUM(K15:M15)</f>
        <v>7.8064785462393544</v>
      </c>
    </row>
    <row r="16" spans="1:17" x14ac:dyDescent="0.2">
      <c r="A16" s="282" t="s">
        <v>363</v>
      </c>
      <c r="B16" s="249">
        <f t="shared" si="0"/>
        <v>297.02512150338595</v>
      </c>
      <c r="C16" s="299" t="str">
        <f>CONCATENATE("(",ROUND((B16/$H16)*100,1),")")</f>
        <v>(61.5)</v>
      </c>
      <c r="D16" s="249">
        <f t="shared" ref="D16" si="21">SUM(D37,D58,D79,D100,D121,D142,D163,D184,D205,D226,D247,D268,D289,D310,D331,D352,D373,D394,D415,D436,D457,D478)</f>
        <v>138.17502024193141</v>
      </c>
      <c r="E16" s="299" t="str">
        <f>CONCATENATE("(",ROUND((D16/$H16)*100,1),")")</f>
        <v>(28.6)</v>
      </c>
      <c r="F16" s="249">
        <f t="shared" ref="F16" si="22">SUM(F37,F58,F79,F100,F121,F142,F163,F184,F205,F226,F247,F268,F289,F310,F331,F352,F373,F394,F415,F436,F457,F478)</f>
        <v>47.550858254682446</v>
      </c>
      <c r="G16" s="299" t="str">
        <f>CONCATENATE("(",ROUND((F16/$H16)*100,1),")")</f>
        <v>(9.8)</v>
      </c>
      <c r="H16" s="249">
        <f t="shared" ref="H16" si="23">SUM(H37,H58,H79,H100,H121,H142,H163,H184,H205,H226,H247,H268,H289,H310,H331,H352,H373,H394,H415,H436,H457,H478)</f>
        <v>482.75099999999975</v>
      </c>
      <c r="I16" s="299" t="str">
        <f>CONCATENATE("(",ROUND((H16/$H16)*100,1),")")</f>
        <v>(100)</v>
      </c>
      <c r="K16" s="249">
        <f t="shared" si="17"/>
        <v>6.1983551027822159</v>
      </c>
      <c r="L16" s="249">
        <f t="shared" si="18"/>
        <v>1.9099107181231147</v>
      </c>
      <c r="M16" s="249">
        <f t="shared" si="19"/>
        <v>1.9187341790948906</v>
      </c>
      <c r="N16" s="249">
        <f t="shared" si="20"/>
        <v>10.027000000000221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179.29843190357778</v>
      </c>
      <c r="C19" s="299" t="str">
        <f>CONCATENATE("(",ROUND((B19/$H21)*100,1),")")</f>
        <v>(36.4)</v>
      </c>
      <c r="D19" s="249">
        <f t="shared" ref="D19" si="24">SUM(D40,D61,D82,D103,D124,D145,D166,D187,D208,D229,D250,D271,D292,D313,D334,D355,D376,D397,D418,D439,D460,D481)</f>
        <v>39.810054245544087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29.464419154421414</v>
      </c>
      <c r="G19" s="299" t="str">
        <f>CONCATENATE("(",ROUND((F19/$H21)*100,1),")")</f>
        <v>(6)</v>
      </c>
      <c r="H19" s="249">
        <f t="shared" ref="H19" si="26">SUM(H40,H61,H82,H103,H124,H145,H166,H187,H208,H229,H250,H271,H292,H313,H334,H355,H376,H397,H418,H439,H460,H481)</f>
        <v>248.57290530354325</v>
      </c>
      <c r="I19" s="299" t="str">
        <f>CONCATENATE("(",ROUND((H19/$H21)*100,1),")")</f>
        <v>(50.4)</v>
      </c>
      <c r="K19" s="249">
        <f>B19-B9</f>
        <v>-1.629380816207231</v>
      </c>
      <c r="L19" s="249">
        <f>D19-D9</f>
        <v>2.6844118173658771</v>
      </c>
      <c r="M19" s="249">
        <f>F19-F9</f>
        <v>1.4871701873394763</v>
      </c>
      <c r="N19" s="249">
        <f>SUM(K19:M19)</f>
        <v>2.5422011884981224</v>
      </c>
    </row>
    <row r="20" spans="1:14" x14ac:dyDescent="0.2">
      <c r="A20" s="282" t="s">
        <v>365</v>
      </c>
      <c r="B20" s="249">
        <f t="shared" si="0"/>
        <v>123.92504470259037</v>
      </c>
      <c r="C20" s="299" t="str">
        <f>CONCATENATE("(",ROUND((B20/$H21)*100,1),")")</f>
        <v>(25.1)</v>
      </c>
      <c r="D20" s="249">
        <f t="shared" ref="D20" si="27">SUM(D41,D62,D83,D104,D125,D146,D167,D188,D209,D230,D251,D272,D293,D314,D335,D356,D377,D398,D419,D440,D461,D482)</f>
        <v>100.27487671451044</v>
      </c>
      <c r="E20" s="299" t="str">
        <f>CONCATENATE("(",ROUND((D20/$H21)*100,1),")")</f>
        <v>(20.3)</v>
      </c>
      <c r="F20" s="249">
        <f t="shared" ref="F20" si="28">SUM(F41,F62,F83,F104,F125,F146,F167,F188,F209,F230,F251,F272,F293,F314,F335,F356,F377,F398,F419,F440,F461,F482)</f>
        <v>20.005173279355915</v>
      </c>
      <c r="G20" s="299" t="str">
        <f>CONCATENATE("(",ROUND((F20/$H21)*100,1),")")</f>
        <v>(4.1)</v>
      </c>
      <c r="H20" s="249">
        <f t="shared" ref="H20" si="29">SUM(H41,H62,H83,H104,H125,H146,H167,H188,H209,H230,H251,H272,H293,H314,H335,H356,H377,H398,H419,H440,H461,H482)</f>
        <v>244.20509469645674</v>
      </c>
      <c r="I20" s="299" t="str">
        <f>CONCATENATE("(",ROUND((H20/$H21)*100,1),")")</f>
        <v>(49.6)</v>
      </c>
      <c r="K20" s="249">
        <f t="shared" ref="K20:K21" si="30">B20-B10</f>
        <v>11.316864751302049</v>
      </c>
      <c r="L20" s="249">
        <f t="shared" ref="L20:L21" si="31">D20-D10</f>
        <v>-0.26934504875040943</v>
      </c>
      <c r="M20" s="249">
        <f t="shared" ref="M20:M21" si="32">F20-F10</f>
        <v>0.26227910895009288</v>
      </c>
      <c r="N20" s="249">
        <f t="shared" ref="N20:N21" si="33">SUM(K20:M20)</f>
        <v>11.309798811501732</v>
      </c>
    </row>
    <row r="21" spans="1:14" x14ac:dyDescent="0.2">
      <c r="A21" s="282" t="s">
        <v>363</v>
      </c>
      <c r="B21" s="249">
        <f t="shared" si="0"/>
        <v>303.22347660616816</v>
      </c>
      <c r="C21" s="299" t="str">
        <f>CONCATENATE("(",ROUND((B21/$H21)*100,1),")")</f>
        <v>(61.5)</v>
      </c>
      <c r="D21" s="249">
        <f t="shared" ref="D21" si="34">SUM(D42,D63,D84,D105,D126,D147,D168,D189,D210,D231,D252,D273,D294,D315,D336,D357,D378,D399,D420,D441,D462,D483)</f>
        <v>140.08493096005452</v>
      </c>
      <c r="E21" s="299" t="str">
        <f>CONCATENATE("(",ROUND((D21/$H21)*100,1),")")</f>
        <v>(28.4)</v>
      </c>
      <c r="F21" s="249">
        <f>SUM(F42,F63,F84,F105,F126,F147,F168,F189,F210,F231,F252,F273,F294,F315,F336,F357,F378,F399,F420,F441,F462,F483)</f>
        <v>49.469592433777336</v>
      </c>
      <c r="G21" s="299" t="str">
        <f>CONCATENATE("(",ROUND((F21/$H21)*100,1),")")</f>
        <v>(10)</v>
      </c>
      <c r="H21" s="249">
        <f t="shared" ref="H21" si="35">SUM(H42,H63,H84,H105,H126,H147,H168,H189,H210,H231,H252,H273,H294,H315,H336,H357,H378,H399,H420,H441,H462,H483)</f>
        <v>492.77800000000008</v>
      </c>
      <c r="I21" s="299" t="str">
        <f>CONCATENATE("(",ROUND((H21/$H21)*100,1),")")</f>
        <v>(100)</v>
      </c>
      <c r="K21" s="249">
        <f t="shared" si="30"/>
        <v>9.6874839350949173</v>
      </c>
      <c r="L21" s="249">
        <f t="shared" si="31"/>
        <v>2.4150667686154748</v>
      </c>
      <c r="M21" s="249">
        <f t="shared" si="32"/>
        <v>1.7494492962895762</v>
      </c>
      <c r="N21" s="249">
        <f t="shared" si="33"/>
        <v>13.851999999999968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0.49128893781892324</v>
      </c>
      <c r="C30" s="299" t="str">
        <f>CONCATENATE("(",ROUND((B30/$H32)*100,1),")")</f>
        <v>(25.8)</v>
      </c>
      <c r="D30" s="302">
        <f>'Ind T6'!M9</f>
        <v>1.0816730875269036E-2</v>
      </c>
      <c r="E30" s="299" t="str">
        <f>CONCATENATE("(",ROUND((D30/$H32)*100,1),")")</f>
        <v>(0.6)</v>
      </c>
      <c r="F30" s="302">
        <f>'Ind T6'!N9</f>
        <v>0.8056719867900658</v>
      </c>
      <c r="G30" s="299" t="str">
        <f>CONCATENATE("(",ROUND((F30/$H32)*100,1),")")</f>
        <v>(42.4)</v>
      </c>
      <c r="H30" s="302">
        <f>SUM(B30,D30,F30)</f>
        <v>1.3077776554842582</v>
      </c>
      <c r="I30" s="299" t="str">
        <f>CONCATENATE("(",ROUND((H30/$H32)*100,1),")")</f>
        <v>(68.8)</v>
      </c>
      <c r="K30" s="302">
        <f>B35-B30</f>
        <v>3.4556507065207298E-2</v>
      </c>
      <c r="L30" s="302">
        <f>D35-D30</f>
        <v>7.0577887322978775E-4</v>
      </c>
      <c r="M30" s="302">
        <f>F35-F30</f>
        <v>4.0461982237249838E-3</v>
      </c>
      <c r="N30" s="302">
        <f>SUM(K30:M30)</f>
        <v>3.9308484162162066E-2</v>
      </c>
    </row>
    <row r="31" spans="1:14" x14ac:dyDescent="0.2">
      <c r="A31" s="282" t="s">
        <v>365</v>
      </c>
      <c r="B31" s="302">
        <f>'Ind T6'!L8</f>
        <v>3.6637314254425207E-2</v>
      </c>
      <c r="C31" s="299" t="str">
        <f>CONCATENATE("(",ROUND((B31/$H32)*100,1),")")</f>
        <v>(1.9)</v>
      </c>
      <c r="D31" s="302">
        <f>'Ind T6'!M8</f>
        <v>1.9539900936025617E-2</v>
      </c>
      <c r="E31" s="299" t="str">
        <f>CONCATENATE("(",ROUND((D31/$H32)*100,1),")")</f>
        <v>(1)</v>
      </c>
      <c r="F31" s="302">
        <f>'Ind T6'!N8</f>
        <v>0.53804512932528825</v>
      </c>
      <c r="G31" s="299" t="str">
        <f>CONCATENATE("(",ROUND((F31/$H32)*100,1),")")</f>
        <v>(28.3)</v>
      </c>
      <c r="H31" s="302">
        <f t="shared" ref="H31" si="36">SUM(B31,D31,F31)</f>
        <v>0.59422234451573908</v>
      </c>
      <c r="I31" s="299" t="str">
        <f>CONCATENATE("(",ROUND((H31/$H32)*100,1),")")</f>
        <v>(31.2)</v>
      </c>
      <c r="K31" s="302">
        <f t="shared" ref="K31:K32" si="37">B36-B31</f>
        <v>1.0727176512767E-3</v>
      </c>
      <c r="L31" s="302">
        <f t="shared" ref="L31:L32" si="38">D36-D31</f>
        <v>1.3448940976650003E-5</v>
      </c>
      <c r="M31" s="302">
        <f t="shared" ref="M31:M32" si="39">F36-F31</f>
        <v>2.760534924558844E-2</v>
      </c>
      <c r="N31" s="302">
        <f t="shared" ref="N31:N32" si="40">SUM(K31:M31)</f>
        <v>2.869151583784179E-2</v>
      </c>
    </row>
    <row r="32" spans="1:14" x14ac:dyDescent="0.2">
      <c r="A32" s="282" t="s">
        <v>363</v>
      </c>
      <c r="B32" s="302">
        <f>SUM(B30:B31)</f>
        <v>0.52792625207334842</v>
      </c>
      <c r="C32" s="299" t="str">
        <f>CONCATENATE("(",ROUND((B32/$H32)*100,1),")")</f>
        <v>(27.8)</v>
      </c>
      <c r="D32" s="302">
        <f>SUM(D30:D31)</f>
        <v>3.0356631811294651E-2</v>
      </c>
      <c r="E32" s="299" t="str">
        <f>CONCATENATE("(",ROUND((D32/$H32)*100,1),")")</f>
        <v>(1.6)</v>
      </c>
      <c r="F32" s="302">
        <f>SUM(F30:F31)</f>
        <v>1.343717116115354</v>
      </c>
      <c r="G32" s="299" t="str">
        <f>CONCATENATE("(",ROUND((F32/$H32)*100,1),")")</f>
        <v>(70.6)</v>
      </c>
      <c r="H32" s="302">
        <f>SUM(H30:H31)</f>
        <v>1.9019999999999972</v>
      </c>
      <c r="I32" s="299" t="str">
        <f>CONCATENATE("(",ROUND((H32/$H32)*100,1),")")</f>
        <v>(100)</v>
      </c>
      <c r="K32" s="302">
        <f t="shared" si="37"/>
        <v>3.5629224716483998E-2</v>
      </c>
      <c r="L32" s="302">
        <f t="shared" si="38"/>
        <v>7.1922781420644122E-4</v>
      </c>
      <c r="M32" s="302">
        <f t="shared" si="39"/>
        <v>3.1651547469313535E-2</v>
      </c>
      <c r="N32" s="302">
        <f t="shared" si="40"/>
        <v>6.8000000000003974E-2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0.52584544488413054</v>
      </c>
      <c r="C35" s="299" t="str">
        <f>CONCATENATE("(",ROUND((B35/$H37)*100,1),")")</f>
        <v>(26.7)</v>
      </c>
      <c r="D35" s="302">
        <f>'Ind T6'!R9</f>
        <v>1.1522509748498824E-2</v>
      </c>
      <c r="E35" s="299" t="str">
        <f>CONCATENATE("(",ROUND((D35/$H37)*100,1),")")</f>
        <v>(0.6)</v>
      </c>
      <c r="F35" s="302">
        <f>'Ind T6'!S9</f>
        <v>0.80971818501379078</v>
      </c>
      <c r="G35" s="299" t="str">
        <f>CONCATENATE("(",ROUND((F35/$H37)*100,1),")")</f>
        <v>(41.1)</v>
      </c>
      <c r="H35" s="302">
        <f>SUM(B35,D35,F35)</f>
        <v>1.3470861396464202</v>
      </c>
      <c r="I35" s="299" t="str">
        <f>CONCATENATE("(",ROUND((H35/$H37)*100,1),")")</f>
        <v>(68.4)</v>
      </c>
      <c r="K35" s="302">
        <f>B40-B35</f>
        <v>6.0357141327800456E-2</v>
      </c>
      <c r="L35" s="302">
        <f>D40-D35</f>
        <v>3.4817990683765933E-4</v>
      </c>
      <c r="M35" s="302">
        <f>F40-F35</f>
        <v>-3.9170771236379354E-2</v>
      </c>
      <c r="N35" s="302">
        <f>SUM(K35:M35)</f>
        <v>2.153454999825876E-2</v>
      </c>
    </row>
    <row r="36" spans="1:14" x14ac:dyDescent="0.2">
      <c r="A36" s="282" t="s">
        <v>365</v>
      </c>
      <c r="B36" s="302">
        <f>'Ind T6'!Q8</f>
        <v>3.7710031905701907E-2</v>
      </c>
      <c r="C36" s="299" t="str">
        <f>CONCATENATE("(",ROUND((B36/$H37)*100,1),")")</f>
        <v>(1.9)</v>
      </c>
      <c r="D36" s="302">
        <f>'Ind T6'!R8</f>
        <v>1.9553349877002267E-2</v>
      </c>
      <c r="E36" s="299" t="str">
        <f>CONCATENATE("(",ROUND((D36/$H37)*100,1),")")</f>
        <v>(1)</v>
      </c>
      <c r="F36" s="302">
        <f>'Ind T6'!S8</f>
        <v>0.56565047857087669</v>
      </c>
      <c r="G36" s="299" t="str">
        <f>CONCATENATE("(",ROUND((F36/$H37)*100,1),")")</f>
        <v>(28.7)</v>
      </c>
      <c r="H36" s="302">
        <f t="shared" ref="H36" si="41">SUM(B36,D36,F36)</f>
        <v>0.62291386035358087</v>
      </c>
      <c r="I36" s="299" t="str">
        <f>CONCATENATE("(",ROUND((H36/$H37)*100,1),")")</f>
        <v>(31.6)</v>
      </c>
      <c r="K36" s="302">
        <f t="shared" ref="K36:K37" si="42">B41-B36</f>
        <v>1.0442784400604144E-3</v>
      </c>
      <c r="L36" s="302">
        <f t="shared" ref="L36:L37" si="43">D41-D36</f>
        <v>-6.9990160089012168E-4</v>
      </c>
      <c r="M36" s="302">
        <f t="shared" ref="M36:M37" si="44">F41-F36</f>
        <v>3.3121073162573289E-2</v>
      </c>
      <c r="N36" s="302">
        <f t="shared" ref="N36:N37" si="45">SUM(K36:M36)</f>
        <v>3.3465450001743585E-2</v>
      </c>
    </row>
    <row r="37" spans="1:14" x14ac:dyDescent="0.2">
      <c r="A37" s="282" t="s">
        <v>363</v>
      </c>
      <c r="B37" s="302">
        <f>SUM(B35:B36)</f>
        <v>0.56355547678983242</v>
      </c>
      <c r="C37" s="299" t="str">
        <f>CONCATENATE("(",ROUND((B37/$H37)*100,1),")")</f>
        <v>(28.6)</v>
      </c>
      <c r="D37" s="302">
        <f>SUM(D35:D36)</f>
        <v>3.1075859625501093E-2</v>
      </c>
      <c r="E37" s="299" t="str">
        <f>CONCATENATE("(",ROUND((D37/$H37)*100,1),")")</f>
        <v>(1.6)</v>
      </c>
      <c r="F37" s="302">
        <f>SUM(F35:F36)</f>
        <v>1.3753686635846676</v>
      </c>
      <c r="G37" s="299" t="str">
        <f>CONCATENATE("(",ROUND((F37/$H37)*100,1),")")</f>
        <v>(69.8)</v>
      </c>
      <c r="H37" s="302">
        <f>SUM(H35:H36)</f>
        <v>1.9700000000000011</v>
      </c>
      <c r="I37" s="299" t="str">
        <f>CONCATENATE("(",ROUND((H37/$H37)*100,1),")")</f>
        <v>(100)</v>
      </c>
      <c r="K37" s="302">
        <f t="shared" si="42"/>
        <v>6.1401419767860843E-2</v>
      </c>
      <c r="L37" s="302">
        <f t="shared" si="43"/>
        <v>-3.5172169405246409E-4</v>
      </c>
      <c r="M37" s="302">
        <f t="shared" si="44"/>
        <v>-6.0496980738062867E-3</v>
      </c>
      <c r="N37" s="302">
        <f t="shared" si="45"/>
        <v>5.5000000000002089E-2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0.586202586211931</v>
      </c>
      <c r="C40" s="299" t="str">
        <f>CONCATENATE("(",ROUND((B40/$H42)*100,1),")")</f>
        <v>(28.9)</v>
      </c>
      <c r="D40" s="302">
        <f>'Ind T6'!W9</f>
        <v>1.1870689655336483E-2</v>
      </c>
      <c r="E40" s="299" t="str">
        <f>CONCATENATE("(",ROUND((D40/$H42)*100,1),")")</f>
        <v>(0.6)</v>
      </c>
      <c r="F40" s="302">
        <f>'Ind T6'!X9</f>
        <v>0.77054741377741143</v>
      </c>
      <c r="G40" s="299" t="str">
        <f>CONCATENATE("(",ROUND((F40/$H42)*100,1),")")</f>
        <v>(38.1)</v>
      </c>
      <c r="H40" s="302">
        <f>SUM(B40,D40,F40)</f>
        <v>1.3686206896446789</v>
      </c>
      <c r="I40" s="299" t="str">
        <f>CONCATENATE("(",ROUND((H40/$H42)*100,1),")")</f>
        <v>(67.6)</v>
      </c>
      <c r="K40" s="302">
        <f>B40-B30</f>
        <v>9.4913648393007755E-2</v>
      </c>
      <c r="L40" s="302">
        <f>D40-D30</f>
        <v>1.0539587800674471E-3</v>
      </c>
      <c r="M40" s="302">
        <f>F40-F30</f>
        <v>-3.512457301265437E-2</v>
      </c>
      <c r="N40" s="302">
        <f>SUM(K40:M40)</f>
        <v>6.0843034160420834E-2</v>
      </c>
    </row>
    <row r="41" spans="1:14" x14ac:dyDescent="0.2">
      <c r="A41" s="282" t="s">
        <v>365</v>
      </c>
      <c r="B41" s="302">
        <f>'Ind T6'!V8</f>
        <v>3.8754310345762322E-2</v>
      </c>
      <c r="C41" s="299" t="str">
        <f>CONCATENATE("(",ROUND((B41/$H42)*100,1),")")</f>
        <v>(1.9)</v>
      </c>
      <c r="D41" s="302">
        <f>'Ind T6'!W8</f>
        <v>1.8853448276112145E-2</v>
      </c>
      <c r="E41" s="299" t="str">
        <f>CONCATENATE("(",ROUND((D41/$H42)*100,1),")")</f>
        <v>(0.9)</v>
      </c>
      <c r="F41" s="302">
        <f>'Ind T6'!X8</f>
        <v>0.59877155173344998</v>
      </c>
      <c r="G41" s="299" t="str">
        <f>CONCATENATE("(",ROUND((F41/$H42)*100,1),")")</f>
        <v>(29.6)</v>
      </c>
      <c r="H41" s="302">
        <f t="shared" ref="H41" si="46">SUM(B41,D41,F41)</f>
        <v>0.65637931035532449</v>
      </c>
      <c r="I41" s="299" t="str">
        <f>CONCATENATE("(",ROUND((H41/$H42)*100,1),")")</f>
        <v>(32.4)</v>
      </c>
      <c r="K41" s="302">
        <f t="shared" ref="K41:K42" si="47">B41-B31</f>
        <v>2.1169960913371144E-3</v>
      </c>
      <c r="L41" s="302">
        <f t="shared" ref="L41:L42" si="48">D41-D31</f>
        <v>-6.8645265991347168E-4</v>
      </c>
      <c r="M41" s="302">
        <f t="shared" ref="M41:M42" si="49">F41-F31</f>
        <v>6.0726422408161729E-2</v>
      </c>
      <c r="N41" s="302">
        <f t="shared" ref="N41:N42" si="50">SUM(K41:M41)</f>
        <v>6.2156965839585368E-2</v>
      </c>
    </row>
    <row r="42" spans="1:14" x14ac:dyDescent="0.2">
      <c r="A42" s="282" t="s">
        <v>363</v>
      </c>
      <c r="B42" s="302">
        <f>SUM(B40:B41)</f>
        <v>0.62495689655769326</v>
      </c>
      <c r="C42" s="299" t="str">
        <f>CONCATENATE("(",ROUND((B42/$H42)*100,1),")")</f>
        <v>(30.9)</v>
      </c>
      <c r="D42" s="302">
        <f>SUM(D40:D41)</f>
        <v>3.0724137931448629E-2</v>
      </c>
      <c r="E42" s="299" t="str">
        <f>CONCATENATE("(",ROUND((D42/$H42)*100,1),")")</f>
        <v>(1.5)</v>
      </c>
      <c r="F42" s="302">
        <f>SUM(F40:F41)</f>
        <v>1.3693189655108613</v>
      </c>
      <c r="G42" s="299" t="str">
        <f>CONCATENATE("(",ROUND((F42/$H42)*100,1),")")</f>
        <v>(67.6)</v>
      </c>
      <c r="H42" s="302">
        <f>SUM(H40:H41)</f>
        <v>2.0250000000000035</v>
      </c>
      <c r="I42" s="299" t="str">
        <f>CONCATENATE("(",ROUND((H42/$H42)*100,1),")")</f>
        <v>(100)</v>
      </c>
      <c r="K42" s="302">
        <f t="shared" si="47"/>
        <v>9.7030644484344841E-2</v>
      </c>
      <c r="L42" s="302">
        <f t="shared" si="48"/>
        <v>3.6750612015397713E-4</v>
      </c>
      <c r="M42" s="302">
        <f t="shared" si="49"/>
        <v>2.5601849395507248E-2</v>
      </c>
      <c r="N42" s="302">
        <f t="shared" si="50"/>
        <v>0.12300000000000606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0.37674599668712982</v>
      </c>
      <c r="C51" s="299" t="str">
        <f>CONCATENATE("(",ROUND((B51/$H53)*100,1),")")</f>
        <v>(80.7)</v>
      </c>
      <c r="D51" s="302">
        <f>'Ind T6'!M18</f>
        <v>2.0371617890677023E-2</v>
      </c>
      <c r="E51" s="299" t="str">
        <f>CONCATENATE("(",ROUND((D51/$H53)*100,1),")")</f>
        <v>(4.4)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0.39711761457780687</v>
      </c>
      <c r="I51" s="299" t="str">
        <f>CONCATENATE("(",ROUND((H51/$H53)*100,1),")")</f>
        <v>(85)</v>
      </c>
      <c r="K51" s="302">
        <f>B56-B51</f>
        <v>-4.1865996687394491E-2</v>
      </c>
      <c r="L51" s="302">
        <f>D56-D51</f>
        <v>-1.3916178905881323E-3</v>
      </c>
      <c r="M51" s="302">
        <f>F56-F51</f>
        <v>0</v>
      </c>
      <c r="N51" s="302">
        <f>SUM(K51:M51)</f>
        <v>-4.325761457798262E-2</v>
      </c>
    </row>
    <row r="52" spans="1:14" x14ac:dyDescent="0.2">
      <c r="A52" s="282" t="s">
        <v>365</v>
      </c>
      <c r="B52" s="302">
        <f>'Ind T6'!L17</f>
        <v>5.1315847597682124E-2</v>
      </c>
      <c r="C52" s="299" t="str">
        <f>CONCATENATE("(",ROUND((B52/$H53)*100,1),")")</f>
        <v>(11)</v>
      </c>
      <c r="D52" s="302">
        <f>'Ind T6'!M17</f>
        <v>1.8566537824510621E-2</v>
      </c>
      <c r="E52" s="299" t="str">
        <f>CONCATENATE("(",ROUND((D52/$H53)*100,1),")")</f>
        <v>(4)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6.9882385422192744E-2</v>
      </c>
      <c r="I52" s="299" t="str">
        <f>CONCATENATE("(",ROUND((H52/$H53)*100,1),")")</f>
        <v>(15)</v>
      </c>
      <c r="K52" s="302">
        <f t="shared" ref="K52:K53" si="52">B57-B52</f>
        <v>-5.8158475980172389E-3</v>
      </c>
      <c r="L52" s="302">
        <f t="shared" ref="L52:L53" si="53">D57-D52</f>
        <v>-1.9265378239991943E-3</v>
      </c>
      <c r="M52" s="302">
        <f t="shared" ref="M52:M53" si="54">F57-F52</f>
        <v>0</v>
      </c>
      <c r="N52" s="302">
        <f t="shared" ref="N52:N53" si="55">SUM(K52:M52)</f>
        <v>-7.7423854220164331E-3</v>
      </c>
    </row>
    <row r="53" spans="1:14" x14ac:dyDescent="0.2">
      <c r="A53" s="282" t="s">
        <v>363</v>
      </c>
      <c r="B53" s="302">
        <f>SUM(B51:B52)</f>
        <v>0.42806184428481198</v>
      </c>
      <c r="C53" s="299" t="str">
        <f>CONCATENATE("(",ROUND((B53/$H53)*100,1),")")</f>
        <v>(91.7)</v>
      </c>
      <c r="D53" s="302">
        <f>SUM(D51:D52)</f>
        <v>3.8938155715187647E-2</v>
      </c>
      <c r="E53" s="299" t="str">
        <f>CONCATENATE("(",ROUND((D53/$H53)*100,1),")")</f>
        <v>(8.3)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0.46699999999999964</v>
      </c>
      <c r="I53" s="299" t="str">
        <f>CONCATENATE("(",ROUND((H53/$H53)*100,1),")")</f>
        <v>(100)</v>
      </c>
      <c r="K53" s="302">
        <f t="shared" si="52"/>
        <v>-4.7681844285411779E-2</v>
      </c>
      <c r="L53" s="302">
        <f t="shared" si="53"/>
        <v>-3.31815571458733E-3</v>
      </c>
      <c r="M53" s="302">
        <f t="shared" si="54"/>
        <v>0</v>
      </c>
      <c r="N53" s="302">
        <f t="shared" si="55"/>
        <v>-5.0999999999999109E-2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0.33487999999973533</v>
      </c>
      <c r="C56" s="299" t="str">
        <f>CONCATENATE("(",ROUND((B56/$H58)*100,1),")")</f>
        <v>(80.5)</v>
      </c>
      <c r="D56" s="302">
        <f>'Ind T6'!R18</f>
        <v>1.8980000000088891E-2</v>
      </c>
      <c r="E56" s="299" t="str">
        <f>CONCATENATE("(",ROUND((D56/$H58)*100,1),")")</f>
        <v>(4.6)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0.3538599999998242</v>
      </c>
      <c r="I56" s="299" t="str">
        <f>CONCATENATE("(",ROUND((H56/$H58)*100,1),")")</f>
        <v>(85.1)</v>
      </c>
      <c r="K56" s="302">
        <f>B61-B56</f>
        <v>-3.9547381974782747E-2</v>
      </c>
      <c r="L56" s="302">
        <f>D61-D56</f>
        <v>-1.1287839771336253E-3</v>
      </c>
      <c r="M56" s="302">
        <f>F61-F56</f>
        <v>0</v>
      </c>
      <c r="N56" s="302">
        <f>SUM(K56:M56)</f>
        <v>-4.0676165951916372E-2</v>
      </c>
    </row>
    <row r="57" spans="1:14" x14ac:dyDescent="0.2">
      <c r="A57" s="282" t="s">
        <v>365</v>
      </c>
      <c r="B57" s="302">
        <f>'Ind T6'!Q17</f>
        <v>4.5499999999664885E-2</v>
      </c>
      <c r="C57" s="299" t="str">
        <f>CONCATENATE("(",ROUND((B57/$H58)*100,1),")")</f>
        <v>(10.9)</v>
      </c>
      <c r="D57" s="302">
        <f>'Ind T6'!R17</f>
        <v>1.6640000000511426E-2</v>
      </c>
      <c r="E57" s="299" t="str">
        <f>CONCATENATE("(",ROUND((D57/$H58)*100,1),")")</f>
        <v>(4)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6.2140000000176311E-2</v>
      </c>
      <c r="I57" s="299" t="str">
        <f>CONCATENATE("(",ROUND((H57/$H58)*100,1),")")</f>
        <v>(14.9)</v>
      </c>
      <c r="K57" s="302">
        <f t="shared" ref="K57:K58" si="57">B62-B57</f>
        <v>-6.9098712438196014E-3</v>
      </c>
      <c r="L57" s="302">
        <f t="shared" ref="L57:L58" si="58">D62-D57</f>
        <v>-1.4139628042641843E-3</v>
      </c>
      <c r="M57" s="302">
        <f t="shared" ref="M57:M58" si="59">F62-F57</f>
        <v>0</v>
      </c>
      <c r="N57" s="302">
        <f t="shared" ref="N57:N58" si="60">SUM(K57:M57)</f>
        <v>-8.3238340480837857E-3</v>
      </c>
    </row>
    <row r="58" spans="1:14" x14ac:dyDescent="0.2">
      <c r="A58" s="282" t="s">
        <v>363</v>
      </c>
      <c r="B58" s="302">
        <f>SUM(B56:B57)</f>
        <v>0.3803799999994002</v>
      </c>
      <c r="C58" s="299" t="str">
        <f>CONCATENATE("(",ROUND((B58/$H58)*100,1),")")</f>
        <v>(91.4)</v>
      </c>
      <c r="D58" s="302">
        <f>SUM(D56:D57)</f>
        <v>3.5620000000600317E-2</v>
      </c>
      <c r="E58" s="299" t="str">
        <f>CONCATENATE("(",ROUND((D58/$H58)*100,1),")")</f>
        <v>(8.6)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0.41600000000000054</v>
      </c>
      <c r="I58" s="299" t="str">
        <f>CONCATENATE("(",ROUND((H58/$H58)*100,1),")")</f>
        <v>(100)</v>
      </c>
      <c r="K58" s="302">
        <f t="shared" si="57"/>
        <v>-4.6457253218602335E-2</v>
      </c>
      <c r="L58" s="302">
        <f t="shared" si="58"/>
        <v>-2.542746781397813E-3</v>
      </c>
      <c r="M58" s="302">
        <f t="shared" si="59"/>
        <v>0</v>
      </c>
      <c r="N58" s="302">
        <f t="shared" si="60"/>
        <v>-4.9000000000000148E-2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0.29533261802495259</v>
      </c>
      <c r="C61" s="299" t="str">
        <f>CONCATENATE("(",ROUND((B61/$H63)*100,1),")")</f>
        <v>(80.5)</v>
      </c>
      <c r="D61" s="302">
        <f>'Ind T6'!W18</f>
        <v>1.7851216022955266E-2</v>
      </c>
      <c r="E61" s="299" t="str">
        <f>CONCATENATE("(",ROUND((D61/$H63)*100,1),")")</f>
        <v>(4.9)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0.31318383404790784</v>
      </c>
      <c r="I61" s="299" t="str">
        <f>CONCATENATE("(",ROUND((H61/$H63)*100,1),")")</f>
        <v>(85.3)</v>
      </c>
      <c r="K61" s="302">
        <f>B61-B51</f>
        <v>-8.1413378662177238E-2</v>
      </c>
      <c r="L61" s="302">
        <f>D61-D51</f>
        <v>-2.5204018677217575E-3</v>
      </c>
      <c r="M61" s="302">
        <f>F61-F51</f>
        <v>0</v>
      </c>
      <c r="N61" s="302">
        <f>SUM(K61:M61)</f>
        <v>-8.3933780529898999E-2</v>
      </c>
    </row>
    <row r="62" spans="1:14" x14ac:dyDescent="0.2">
      <c r="A62" s="282" t="s">
        <v>365</v>
      </c>
      <c r="B62" s="302">
        <f>'Ind T6'!V17</f>
        <v>3.8590128755845284E-2</v>
      </c>
      <c r="C62" s="299" t="str">
        <f>CONCATENATE("(",ROUND((B62/$H63)*100,1),")")</f>
        <v>(10.5)</v>
      </c>
      <c r="D62" s="302">
        <f>'Ind T6'!W17</f>
        <v>1.5226037196247242E-2</v>
      </c>
      <c r="E62" s="299" t="str">
        <f>CONCATENATE("(",ROUND((D62/$H63)*100,1),")")</f>
        <v>(4.1)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5.3816165952092529E-2</v>
      </c>
      <c r="I62" s="299" t="str">
        <f>CONCATENATE("(",ROUND((H62/$H63)*100,1),")")</f>
        <v>(14.7)</v>
      </c>
      <c r="K62" s="302">
        <f t="shared" ref="K62:K63" si="62">B62-B52</f>
        <v>-1.272571884183684E-2</v>
      </c>
      <c r="L62" s="302">
        <f t="shared" ref="L62:L63" si="63">D62-D52</f>
        <v>-3.3405006282633785E-3</v>
      </c>
      <c r="M62" s="302">
        <f t="shared" ref="M62:M63" si="64">F62-F52</f>
        <v>0</v>
      </c>
      <c r="N62" s="302">
        <f t="shared" ref="N62:N63" si="65">SUM(K62:M62)</f>
        <v>-1.6066219470100219E-2</v>
      </c>
    </row>
    <row r="63" spans="1:14" x14ac:dyDescent="0.2">
      <c r="A63" s="282" t="s">
        <v>363</v>
      </c>
      <c r="B63" s="302">
        <f>SUM(B61:B62)</f>
        <v>0.33392274678079786</v>
      </c>
      <c r="C63" s="299" t="str">
        <f>CONCATENATE("(",ROUND((B63/$H63)*100,1),")")</f>
        <v>(91)</v>
      </c>
      <c r="D63" s="302">
        <f>SUM(D61:D62)</f>
        <v>3.3077253219202504E-2</v>
      </c>
      <c r="E63" s="299" t="str">
        <f>CONCATENATE("(",ROUND((D63/$H63)*100,1),")")</f>
        <v>(9)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0.36700000000000038</v>
      </c>
      <c r="I63" s="299" t="str">
        <f>CONCATENATE("(",ROUND((H63/$H63)*100,1),")")</f>
        <v>(100)</v>
      </c>
      <c r="K63" s="302">
        <f t="shared" si="62"/>
        <v>-9.4139097504014113E-2</v>
      </c>
      <c r="L63" s="302">
        <f t="shared" si="63"/>
        <v>-5.860902495985143E-3</v>
      </c>
      <c r="M63" s="302">
        <f t="shared" si="64"/>
        <v>0</v>
      </c>
      <c r="N63" s="302">
        <f t="shared" si="65"/>
        <v>-9.9999999999999256E-2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2.4903068905757082</v>
      </c>
      <c r="C72" s="299" t="str">
        <f>CONCATENATE("(",ROUND((B72/$H74)*100,1),")")</f>
        <v>(56.3)</v>
      </c>
      <c r="D72" s="302">
        <f>'Ind T6'!M27</f>
        <v>0.13833005211309363</v>
      </c>
      <c r="E72" s="299" t="str">
        <f>CONCATENATE("(",ROUND((D72/$H74)*100,1),")")</f>
        <v>(3.1)</v>
      </c>
      <c r="F72" s="302">
        <f>'Ind T6'!N27</f>
        <v>0</v>
      </c>
      <c r="G72" s="299" t="str">
        <f>CONCATENATE("(",ROUND((F72/$H74)*100,1),")")</f>
        <v>(0)</v>
      </c>
      <c r="H72" s="302">
        <f>SUM(B72,D72,F72)</f>
        <v>2.6286369426888019</v>
      </c>
      <c r="I72" s="299" t="str">
        <f>CONCATENATE("(",ROUND((H72/$H74)*100,1),")")</f>
        <v>(59.4)</v>
      </c>
      <c r="K72" s="302">
        <f>B77-B72</f>
        <v>-2.1654385113765162E-2</v>
      </c>
      <c r="L72" s="302">
        <f>D77-D72</f>
        <v>1.776162192390629E-4</v>
      </c>
      <c r="M72" s="302">
        <f>F77-F72</f>
        <v>0</v>
      </c>
      <c r="N72" s="302">
        <f>SUM(K72:M72)</f>
        <v>-2.1476768894526099E-2</v>
      </c>
    </row>
    <row r="73" spans="1:14" x14ac:dyDescent="0.2">
      <c r="A73" s="282" t="s">
        <v>365</v>
      </c>
      <c r="B73" s="302">
        <f>'Ind T6'!L26</f>
        <v>1.3126716849812945</v>
      </c>
      <c r="C73" s="299" t="str">
        <f>CONCATENATE("(",ROUND((B73/$H74)*100,1),")")</f>
        <v>(29.7)</v>
      </c>
      <c r="D73" s="302">
        <f>'Ind T6'!M26</f>
        <v>0.44390040533594977</v>
      </c>
      <c r="E73" s="299" t="str">
        <f>CONCATENATE("(",ROUND((D73/$H74)*100,1),")")</f>
        <v>(10)</v>
      </c>
      <c r="F73" s="302">
        <f>'Ind T6'!N26</f>
        <v>3.8790966993952007E-2</v>
      </c>
      <c r="G73" s="299" t="str">
        <f>CONCATENATE("(",ROUND((F73/$H74)*100,1),")")</f>
        <v>(0.9)</v>
      </c>
      <c r="H73" s="302">
        <f t="shared" ref="H73" si="66">SUM(B73,D73,F73)</f>
        <v>1.7953630573111961</v>
      </c>
      <c r="I73" s="299" t="str">
        <f>CONCATENATE("(",ROUND((H73/$H74)*100,1),")")</f>
        <v>(40.6)</v>
      </c>
      <c r="K73" s="302">
        <f t="shared" ref="K73:K74" si="67">B78-B73</f>
        <v>5.1939485412556774E-2</v>
      </c>
      <c r="L73" s="302">
        <f t="shared" ref="L73:L74" si="68">D78-D73</f>
        <v>1.2813565604141708E-4</v>
      </c>
      <c r="M73" s="302">
        <f t="shared" ref="M73:M74" si="69">F78-F73</f>
        <v>1.4091478259380188E-3</v>
      </c>
      <c r="N73" s="302">
        <f t="shared" ref="N73:N74" si="70">SUM(K73:M73)</f>
        <v>5.347676889453621E-2</v>
      </c>
    </row>
    <row r="74" spans="1:14" x14ac:dyDescent="0.2">
      <c r="A74" s="282" t="s">
        <v>363</v>
      </c>
      <c r="B74" s="302">
        <f>SUM(B72:B73)</f>
        <v>3.8029785755570025</v>
      </c>
      <c r="C74" s="299" t="str">
        <f>CONCATENATE("(",ROUND((B74/$H74)*100,1),")")</f>
        <v>(86)</v>
      </c>
      <c r="D74" s="302">
        <f>SUM(D72:D73)</f>
        <v>0.58223045744904334</v>
      </c>
      <c r="E74" s="299" t="str">
        <f>CONCATENATE("(",ROUND((D74/$H74)*100,1),")")</f>
        <v>(13.2)</v>
      </c>
      <c r="F74" s="302">
        <f>SUM(F72:F73)</f>
        <v>3.8790966993952007E-2</v>
      </c>
      <c r="G74" s="299" t="str">
        <f>CONCATENATE("(",ROUND((F74/$H74)*100,1),")")</f>
        <v>(0.9)</v>
      </c>
      <c r="H74" s="302">
        <f>SUM(H72:H73)</f>
        <v>4.4239999999999977</v>
      </c>
      <c r="I74" s="299" t="str">
        <f>CONCATENATE("(",ROUND((H74/$H74)*100,1),")")</f>
        <v>(100)</v>
      </c>
      <c r="K74" s="302">
        <f t="shared" si="67"/>
        <v>3.0285100298791612E-2</v>
      </c>
      <c r="L74" s="302">
        <f t="shared" si="68"/>
        <v>3.0575187528047998E-4</v>
      </c>
      <c r="M74" s="302">
        <f t="shared" si="69"/>
        <v>1.4091478259380188E-3</v>
      </c>
      <c r="N74" s="302">
        <f t="shared" si="70"/>
        <v>3.2000000000010111E-2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2.468652505461943</v>
      </c>
      <c r="C77" s="299" t="str">
        <f>CONCATENATE("(",ROUND((B77/$H79)*100,1),")")</f>
        <v>(55.4)</v>
      </c>
      <c r="D77" s="302">
        <f>'Ind T6'!R27</f>
        <v>0.13850766833233269</v>
      </c>
      <c r="E77" s="299" t="str">
        <f>CONCATENATE("(",ROUND((D77/$H79)*100,1),")")</f>
        <v>(3.1)</v>
      </c>
      <c r="F77" s="302">
        <f>'Ind T6'!S27</f>
        <v>0</v>
      </c>
      <c r="G77" s="299" t="str">
        <f>CONCATENATE("(",ROUND((F77/$H79)*100,1),")")</f>
        <v>(0)</v>
      </c>
      <c r="H77" s="302">
        <f>SUM(B77,D77,F77)</f>
        <v>2.6071601737942758</v>
      </c>
      <c r="I77" s="299" t="str">
        <f>CONCATENATE("(",ROUND((H77/$H79)*100,1),")")</f>
        <v>(58.5)</v>
      </c>
      <c r="K77" s="302">
        <f>B82-B77</f>
        <v>-0.14268815639586796</v>
      </c>
      <c r="L77" s="302">
        <f>D82-D77</f>
        <v>-5.0207206239389623E-3</v>
      </c>
      <c r="M77" s="302">
        <f>F82-F77</f>
        <v>0</v>
      </c>
      <c r="N77" s="302">
        <f>SUM(K77:M77)</f>
        <v>-0.14770887701980692</v>
      </c>
    </row>
    <row r="78" spans="1:14" x14ac:dyDescent="0.2">
      <c r="A78" s="282" t="s">
        <v>365</v>
      </c>
      <c r="B78" s="302">
        <f>'Ind T6'!Q26</f>
        <v>1.3646111703938513</v>
      </c>
      <c r="C78" s="299" t="str">
        <f>CONCATENATE("(",ROUND((B78/$H79)*100,1),")")</f>
        <v>(30.6)</v>
      </c>
      <c r="D78" s="302">
        <f>'Ind T6'!R26</f>
        <v>0.44402854099199118</v>
      </c>
      <c r="E78" s="299" t="str">
        <f>CONCATENATE("(",ROUND((D78/$H79)*100,1),")")</f>
        <v>(10)</v>
      </c>
      <c r="F78" s="302">
        <f>'Ind T6'!S26</f>
        <v>4.0200114819890026E-2</v>
      </c>
      <c r="G78" s="299" t="str">
        <f>CONCATENATE("(",ROUND((F78/$H79)*100,1),")")</f>
        <v>(0.9)</v>
      </c>
      <c r="H78" s="302">
        <f t="shared" ref="H78" si="71">SUM(B78,D78,F78)</f>
        <v>1.8488398262057326</v>
      </c>
      <c r="I78" s="299" t="str">
        <f>CONCATENATE("(",ROUND((H78/$H79)*100,1),")")</f>
        <v>(41.5)</v>
      </c>
      <c r="K78" s="302">
        <f t="shared" ref="K78:K79" si="72">B83-B78</f>
        <v>3.937894535068942E-2</v>
      </c>
      <c r="L78" s="302">
        <f t="shared" ref="L78:L79" si="73">D83-D78</f>
        <v>-1.9064614320591977E-2</v>
      </c>
      <c r="M78" s="302">
        <f t="shared" ref="M78:M79" si="74">F83-F78</f>
        <v>3.9454598970544569E-4</v>
      </c>
      <c r="N78" s="302">
        <f t="shared" ref="N78:N79" si="75">SUM(K78:M78)</f>
        <v>2.0708877019802889E-2</v>
      </c>
    </row>
    <row r="79" spans="1:14" x14ac:dyDescent="0.2">
      <c r="A79" s="282" t="s">
        <v>363</v>
      </c>
      <c r="B79" s="302">
        <f>SUM(B77:B78)</f>
        <v>3.8332636758557941</v>
      </c>
      <c r="C79" s="299" t="str">
        <f>CONCATENATE("(",ROUND((B79/$H79)*100,1),")")</f>
        <v>(86)</v>
      </c>
      <c r="D79" s="302">
        <f>SUM(D77:D78)</f>
        <v>0.58253620932432382</v>
      </c>
      <c r="E79" s="299" t="str">
        <f>CONCATENATE("(",ROUND((D79/$H79)*100,1),")")</f>
        <v>(13.1)</v>
      </c>
      <c r="F79" s="302">
        <f>SUM(F77:F78)</f>
        <v>4.0200114819890026E-2</v>
      </c>
      <c r="G79" s="299" t="str">
        <f>CONCATENATE("(",ROUND((F79/$H79)*100,1),")")</f>
        <v>(0.9)</v>
      </c>
      <c r="H79" s="302">
        <f>SUM(H77:H78)</f>
        <v>4.4560000000000084</v>
      </c>
      <c r="I79" s="299" t="str">
        <f>CONCATENATE("(",ROUND((H79/$H79)*100,1),")")</f>
        <v>(100)</v>
      </c>
      <c r="K79" s="302">
        <f t="shared" si="72"/>
        <v>-0.1033092110451781</v>
      </c>
      <c r="L79" s="302">
        <f t="shared" si="73"/>
        <v>-2.4085334944530912E-2</v>
      </c>
      <c r="M79" s="302">
        <f t="shared" si="74"/>
        <v>3.9454598970544569E-4</v>
      </c>
      <c r="N79" s="302">
        <f t="shared" si="75"/>
        <v>-0.12700000000000355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2.3259643490660751</v>
      </c>
      <c r="C82" s="299" t="str">
        <f>CONCATENATE("(",ROUND((B82/$H84)*100,1),")")</f>
        <v>(53.7)</v>
      </c>
      <c r="D82" s="302">
        <f>'Ind T6'!W27</f>
        <v>0.13348694770839373</v>
      </c>
      <c r="E82" s="299" t="str">
        <f>CONCATENATE("(",ROUND((D82/$H84)*100,1),")")</f>
        <v>(3.1)</v>
      </c>
      <c r="F82" s="302">
        <f>'Ind T6'!X27</f>
        <v>0</v>
      </c>
      <c r="G82" s="299" t="str">
        <f>CONCATENATE("(",ROUND((F82/$H84)*100,1),")")</f>
        <v>(0)</v>
      </c>
      <c r="H82" s="302">
        <f>SUM(B82,D82,F82)</f>
        <v>2.4594512967744686</v>
      </c>
      <c r="I82" s="299" t="str">
        <f>CONCATENATE("(",ROUND((H82/$H84)*100,1),")")</f>
        <v>(56.8)</v>
      </c>
      <c r="K82" s="302">
        <f>B82-B72</f>
        <v>-0.16434254150963312</v>
      </c>
      <c r="L82" s="302">
        <f>D82-D72</f>
        <v>-4.8431044046998994E-3</v>
      </c>
      <c r="M82" s="302">
        <f>F82-F72</f>
        <v>0</v>
      </c>
      <c r="N82" s="302">
        <f>SUM(K82:M82)</f>
        <v>-0.16918564591433302</v>
      </c>
    </row>
    <row r="83" spans="1:14" x14ac:dyDescent="0.2">
      <c r="A83" s="282" t="s">
        <v>365</v>
      </c>
      <c r="B83" s="302">
        <f>'Ind T6'!V26</f>
        <v>1.4039901157445407</v>
      </c>
      <c r="C83" s="299" t="str">
        <f>CONCATENATE("(",ROUND((B83/$H84)*100,1),")")</f>
        <v>(32.4)</v>
      </c>
      <c r="D83" s="302">
        <f>'Ind T6'!W26</f>
        <v>0.42496392667139921</v>
      </c>
      <c r="E83" s="299" t="str">
        <f>CONCATENATE("(",ROUND((D83/$H84)*100,1),")")</f>
        <v>(9.8)</v>
      </c>
      <c r="F83" s="302">
        <f>'Ind T6'!X26</f>
        <v>4.0594660809595472E-2</v>
      </c>
      <c r="G83" s="299" t="str">
        <f>CONCATENATE("(",ROUND((F83/$H84)*100,1),")")</f>
        <v>(0.9)</v>
      </c>
      <c r="H83" s="302">
        <f t="shared" ref="H83" si="76">SUM(B83,D83,F83)</f>
        <v>1.8695487032255353</v>
      </c>
      <c r="I83" s="299" t="str">
        <f>CONCATENATE("(",ROUND((H83/$H84)*100,1),")")</f>
        <v>(43.2)</v>
      </c>
      <c r="K83" s="302">
        <f t="shared" ref="K83:K84" si="77">B83-B73</f>
        <v>9.1318430763246194E-2</v>
      </c>
      <c r="L83" s="302">
        <f t="shared" ref="L83:L84" si="78">D83-D73</f>
        <v>-1.893647866455056E-2</v>
      </c>
      <c r="M83" s="302">
        <f t="shared" ref="M83:M84" si="79">F83-F73</f>
        <v>1.8036938156434645E-3</v>
      </c>
      <c r="N83" s="302">
        <f t="shared" ref="N83:N84" si="80">SUM(K83:M83)</f>
        <v>7.4185645914339099E-2</v>
      </c>
    </row>
    <row r="84" spans="1:14" x14ac:dyDescent="0.2">
      <c r="A84" s="282" t="s">
        <v>363</v>
      </c>
      <c r="B84" s="302">
        <f>SUM(B82:B83)</f>
        <v>3.729954464810616</v>
      </c>
      <c r="C84" s="299" t="str">
        <f>CONCATENATE("(",ROUND((B84/$H84)*100,1),")")</f>
        <v>(86.2)</v>
      </c>
      <c r="D84" s="302">
        <f>SUM(D82:D83)</f>
        <v>0.55845087437979291</v>
      </c>
      <c r="E84" s="299" t="str">
        <f>CONCATENATE("(",ROUND((D84/$H84)*100,1),")")</f>
        <v>(12.9)</v>
      </c>
      <c r="F84" s="302">
        <f>SUM(F82:F83)</f>
        <v>4.0594660809595472E-2</v>
      </c>
      <c r="G84" s="299" t="str">
        <f>CONCATENATE("(",ROUND((F84/$H84)*100,1),")")</f>
        <v>(0.9)</v>
      </c>
      <c r="H84" s="302">
        <f>SUM(H82:H83)</f>
        <v>4.3290000000000042</v>
      </c>
      <c r="I84" s="299" t="str">
        <f>CONCATENATE("(",ROUND((H84/$H84)*100,1),")")</f>
        <v>(100)</v>
      </c>
      <c r="K84" s="302">
        <f t="shared" si="77"/>
        <v>-7.3024110746386484E-2</v>
      </c>
      <c r="L84" s="302">
        <f t="shared" si="78"/>
        <v>-2.3779583069250432E-2</v>
      </c>
      <c r="M84" s="302">
        <f t="shared" si="79"/>
        <v>1.8036938156434645E-3</v>
      </c>
      <c r="N84" s="302">
        <f t="shared" si="80"/>
        <v>-9.4999999999993451E-2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7.6599396882668671</v>
      </c>
      <c r="C93" s="299" t="str">
        <f>CONCATENATE("(",ROUND((B93/$H95)*100,1),")")</f>
        <v>(74.2)</v>
      </c>
      <c r="D93" s="302">
        <f>'Ind T6'!M36</f>
        <v>0.13608872901756422</v>
      </c>
      <c r="E93" s="299" t="str">
        <f>CONCATENATE("(",ROUND((D93/$H95)*100,1),")")</f>
        <v>(1.3)</v>
      </c>
      <c r="F93" s="302">
        <f>'Ind T6'!N36</f>
        <v>1.8557553956828102E-3</v>
      </c>
      <c r="G93" s="299" t="str">
        <f>CONCATENATE("(",ROUND((F93/$H95)*100,1),")")</f>
        <v>(0)</v>
      </c>
      <c r="H93" s="302">
        <f>SUM(B93,D93,F93)</f>
        <v>7.7978841726801145</v>
      </c>
      <c r="I93" s="299" t="str">
        <f>CONCATENATE("(",ROUND((H93/$H95)*100,1),")")</f>
        <v>(75.6)</v>
      </c>
      <c r="K93" s="302">
        <f>B98-B93</f>
        <v>9.1718460118493716E-2</v>
      </c>
      <c r="L93" s="302">
        <f>D98-D93</f>
        <v>1.8319448470175859E-2</v>
      </c>
      <c r="M93" s="302">
        <f>F98-F93</f>
        <v>-1.7562806578293134E-5</v>
      </c>
      <c r="N93" s="302">
        <f>SUM(K93:M93)</f>
        <v>0.11002034578209129</v>
      </c>
    </row>
    <row r="94" spans="1:14" x14ac:dyDescent="0.2">
      <c r="A94" s="282" t="s">
        <v>365</v>
      </c>
      <c r="B94" s="302">
        <f>'Ind T6'!L35</f>
        <v>2.1780382493826802</v>
      </c>
      <c r="C94" s="299" t="str">
        <f>CONCATENATE("(",ROUND((B94/$H95)*100,1),")")</f>
        <v>(21.1)</v>
      </c>
      <c r="D94" s="302">
        <f>'Ind T6'!M35</f>
        <v>0.23196942446120233</v>
      </c>
      <c r="E94" s="299" t="str">
        <f>CONCATENATE("(",ROUND((D94/$H95)*100,1),")")</f>
        <v>(2.2)</v>
      </c>
      <c r="F94" s="302">
        <f>'Ind T6'!N35</f>
        <v>0.11010815347599393</v>
      </c>
      <c r="G94" s="299" t="str">
        <f>CONCATENATE("(",ROUND((F94/$H95)*100,1),")")</f>
        <v>(1.1)</v>
      </c>
      <c r="H94" s="302">
        <f t="shared" ref="H94" si="81">SUM(B94,D94,F94)</f>
        <v>2.5201158273198767</v>
      </c>
      <c r="I94" s="299" t="str">
        <f>CONCATENATE("(",ROUND((H94/$H95)*100,1),")")</f>
        <v>(24.4)</v>
      </c>
      <c r="K94" s="302">
        <f t="shared" ref="K94:K95" si="82">B99-B94</f>
        <v>9.7031445177818476E-2</v>
      </c>
      <c r="L94" s="302">
        <f t="shared" ref="L94:L95" si="83">D99-D94</f>
        <v>2.1701152851688499E-2</v>
      </c>
      <c r="M94" s="302">
        <f t="shared" ref="M94:M95" si="84">F99-F94</f>
        <v>3.2470561884197779E-3</v>
      </c>
      <c r="N94" s="302">
        <f t="shared" ref="N94:N95" si="85">SUM(K94:M94)</f>
        <v>0.12197965421792675</v>
      </c>
    </row>
    <row r="95" spans="1:14" x14ac:dyDescent="0.2">
      <c r="A95" s="282" t="s">
        <v>363</v>
      </c>
      <c r="B95" s="302">
        <f>SUM(B93:B94)</f>
        <v>9.8379779376495478</v>
      </c>
      <c r="C95" s="299" t="str">
        <f>CONCATENATE("(",ROUND((B95/$H95)*100,1),")")</f>
        <v>(95.3)</v>
      </c>
      <c r="D95" s="302">
        <f>SUM(D93:D94)</f>
        <v>0.36805815347876658</v>
      </c>
      <c r="E95" s="299" t="str">
        <f>CONCATENATE("(",ROUND((D95/$H95)*100,1),")")</f>
        <v>(3.6)</v>
      </c>
      <c r="F95" s="302">
        <f>SUM(F93:F94)</f>
        <v>0.11196390887167673</v>
      </c>
      <c r="G95" s="299" t="str">
        <f>CONCATENATE("(",ROUND((F95/$H95)*100,1),")")</f>
        <v>(1.1)</v>
      </c>
      <c r="H95" s="302">
        <f>SUM(H93:H94)</f>
        <v>10.317999999999991</v>
      </c>
      <c r="I95" s="299" t="str">
        <f>CONCATENATE("(",ROUND((H95/$H95)*100,1),")")</f>
        <v>(100)</v>
      </c>
      <c r="K95" s="302">
        <f t="shared" si="82"/>
        <v>0.18874990529631219</v>
      </c>
      <c r="L95" s="302">
        <f t="shared" si="83"/>
        <v>4.0020601321864357E-2</v>
      </c>
      <c r="M95" s="302">
        <f t="shared" si="84"/>
        <v>3.2294933818414889E-3</v>
      </c>
      <c r="N95" s="302">
        <f t="shared" si="85"/>
        <v>0.23200000000001803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7.7516581483853608</v>
      </c>
      <c r="C98" s="299" t="str">
        <f>CONCATENATE("(",ROUND((B98/$H100)*100,1),")")</f>
        <v>(73.5)</v>
      </c>
      <c r="D98" s="302">
        <f>'Ind T6'!R36</f>
        <v>0.15440817748774008</v>
      </c>
      <c r="E98" s="299" t="str">
        <f>CONCATENATE("(",ROUND((D98/$H100)*100,1),")")</f>
        <v>(1.5)</v>
      </c>
      <c r="F98" s="302">
        <f>'Ind T6'!S36</f>
        <v>1.8381925891045171E-3</v>
      </c>
      <c r="G98" s="299" t="str">
        <f>CONCATENATE("(",ROUND((F98/$H100)*100,1),")")</f>
        <v>(0)</v>
      </c>
      <c r="H98" s="302">
        <f>SUM(B98,D98,F98)</f>
        <v>7.9079045184622059</v>
      </c>
      <c r="I98" s="299" t="str">
        <f>CONCATENATE("(",ROUND((H98/$H100)*100,1),")")</f>
        <v>(75)</v>
      </c>
      <c r="K98" s="302">
        <f>B103-B98</f>
        <v>-0.8570822301802723</v>
      </c>
      <c r="L98" s="302">
        <f>D103-D98</f>
        <v>5.4176460646829516E-3</v>
      </c>
      <c r="M98" s="302">
        <f>F103-F98</f>
        <v>-4.9097549368236348E-5</v>
      </c>
      <c r="N98" s="302">
        <f>SUM(K98:M98)</f>
        <v>-0.85171368166495753</v>
      </c>
    </row>
    <row r="99" spans="1:14" x14ac:dyDescent="0.2">
      <c r="A99" s="282" t="s">
        <v>365</v>
      </c>
      <c r="B99" s="302">
        <f>'Ind T6'!Q35</f>
        <v>2.2750696945604987</v>
      </c>
      <c r="C99" s="299" t="str">
        <f>CONCATENATE("(",ROUND((B99/$H100)*100,1),")")</f>
        <v>(21.6)</v>
      </c>
      <c r="D99" s="302">
        <f>'Ind T6'!R35</f>
        <v>0.25367057731289083</v>
      </c>
      <c r="E99" s="299" t="str">
        <f>CONCATENATE("(",ROUND((D99/$H100)*100,1),")")</f>
        <v>(2.4)</v>
      </c>
      <c r="F99" s="302">
        <f>'Ind T6'!S35</f>
        <v>0.1133552096644137</v>
      </c>
      <c r="G99" s="299" t="str">
        <f>CONCATENATE("(",ROUND((F99/$H100)*100,1),")")</f>
        <v>(1.1)</v>
      </c>
      <c r="H99" s="302">
        <f t="shared" ref="H99" si="86">SUM(B99,D99,F99)</f>
        <v>2.6420954815378033</v>
      </c>
      <c r="I99" s="299" t="str">
        <f>CONCATENATE("(",ROUND((H99/$H100)*100,1),")")</f>
        <v>(25)</v>
      </c>
      <c r="K99" s="302">
        <f t="shared" ref="K99:K100" si="87">B104-B99</f>
        <v>-0.22834496907126889</v>
      </c>
      <c r="L99" s="302">
        <f t="shared" ref="L99:L100" si="88">D104-D99</f>
        <v>-1.2739111958516236E-2</v>
      </c>
      <c r="M99" s="302">
        <f t="shared" ref="M99:M100" si="89">F104-F99</f>
        <v>-7.2022373052887112E-3</v>
      </c>
      <c r="N99" s="302">
        <f t="shared" ref="N99:N100" si="90">SUM(K99:M99)</f>
        <v>-0.24828631833507384</v>
      </c>
    </row>
    <row r="100" spans="1:14" x14ac:dyDescent="0.2">
      <c r="A100" s="282" t="s">
        <v>363</v>
      </c>
      <c r="B100" s="302">
        <f>SUM(B98:B99)</f>
        <v>10.02672784294586</v>
      </c>
      <c r="C100" s="299" t="str">
        <f>CONCATENATE("(",ROUND((B100/$H100)*100,1),")")</f>
        <v>(95)</v>
      </c>
      <c r="D100" s="302">
        <f>SUM(D98:D99)</f>
        <v>0.40807875480063094</v>
      </c>
      <c r="E100" s="299" t="str">
        <f>CONCATENATE("(",ROUND((D100/$H100)*100,1),")")</f>
        <v>(3.9)</v>
      </c>
      <c r="F100" s="302">
        <f>SUM(F98:F99)</f>
        <v>0.11519340225351822</v>
      </c>
      <c r="G100" s="299" t="str">
        <f>CONCATENATE("(",ROUND((F100/$H100)*100,1),")")</f>
        <v>(1.1)</v>
      </c>
      <c r="H100" s="302">
        <f>SUM(H98:H99)</f>
        <v>10.55000000000001</v>
      </c>
      <c r="I100" s="299" t="str">
        <f>CONCATENATE("(",ROUND((H100/$H100)*100,1),")")</f>
        <v>(100)</v>
      </c>
      <c r="K100" s="302">
        <f t="shared" si="87"/>
        <v>-1.0854271992515407</v>
      </c>
      <c r="L100" s="302">
        <f t="shared" si="88"/>
        <v>-7.3214658938333121E-3</v>
      </c>
      <c r="M100" s="302">
        <f t="shared" si="89"/>
        <v>-7.2513348546569545E-3</v>
      </c>
      <c r="N100" s="302">
        <f t="shared" si="90"/>
        <v>-1.1000000000000312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6.8945759182050885</v>
      </c>
      <c r="C103" s="299" t="str">
        <f>CONCATENATE("(",ROUND((B103/$H105)*100,1),")")</f>
        <v>(73)</v>
      </c>
      <c r="D103" s="302">
        <f>'Ind T6'!W36</f>
        <v>0.15982582355242303</v>
      </c>
      <c r="E103" s="299" t="str">
        <f>CONCATENATE("(",ROUND((D103/$H105)*100,1),")")</f>
        <v>(1.7)</v>
      </c>
      <c r="F103" s="302">
        <f>'Ind T6'!X36</f>
        <v>1.7890950397362808E-3</v>
      </c>
      <c r="G103" s="299" t="str">
        <f>CONCATENATE("(",ROUND((F103/$H105)*100,1),")")</f>
        <v>(0)</v>
      </c>
      <c r="H103" s="302">
        <f>SUM(B103,D103,F103)</f>
        <v>7.0561908367972483</v>
      </c>
      <c r="I103" s="299" t="str">
        <f>CONCATENATE("(",ROUND((H103/$H105)*100,1),")")</f>
        <v>(74.7)</v>
      </c>
      <c r="K103" s="302">
        <f>B103-B93</f>
        <v>-0.76536377006177858</v>
      </c>
      <c r="L103" s="302">
        <f>D103-D93</f>
        <v>2.373709453485881E-2</v>
      </c>
      <c r="M103" s="302">
        <f>F103-F93</f>
        <v>-6.6660355946529483E-5</v>
      </c>
      <c r="N103" s="302">
        <f>SUM(K103:M103)</f>
        <v>-0.74169333588286623</v>
      </c>
    </row>
    <row r="104" spans="1:14" x14ac:dyDescent="0.2">
      <c r="A104" s="282" t="s">
        <v>365</v>
      </c>
      <c r="B104" s="302">
        <f>'Ind T6'!V35</f>
        <v>2.0467247254892298</v>
      </c>
      <c r="C104" s="299" t="str">
        <f>CONCATENATE("(",ROUND((B104/$H105)*100,1),")")</f>
        <v>(21.7)</v>
      </c>
      <c r="D104" s="302">
        <f>'Ind T6'!W35</f>
        <v>0.2409314653543746</v>
      </c>
      <c r="E104" s="299" t="str">
        <f>CONCATENATE("(",ROUND((D104/$H105)*100,1),")")</f>
        <v>(2.5)</v>
      </c>
      <c r="F104" s="302">
        <f>'Ind T6'!X35</f>
        <v>0.10615297235912499</v>
      </c>
      <c r="G104" s="299" t="str">
        <f>CONCATENATE("(",ROUND((F104/$H105)*100,1),")")</f>
        <v>(1.1)</v>
      </c>
      <c r="H104" s="302">
        <f t="shared" ref="H104" si="91">SUM(B104,D104,F104)</f>
        <v>2.3938091632027292</v>
      </c>
      <c r="I104" s="299" t="str">
        <f>CONCATENATE("(",ROUND((H104/$H105)*100,1),")")</f>
        <v>(25.3)</v>
      </c>
      <c r="K104" s="302">
        <f t="shared" ref="K104:K105" si="92">B104-B94</f>
        <v>-0.13131352389345041</v>
      </c>
      <c r="L104" s="302">
        <f t="shared" ref="L104:L105" si="93">D104-D94</f>
        <v>8.9620408931722628E-3</v>
      </c>
      <c r="M104" s="302">
        <f t="shared" ref="M104:M105" si="94">F104-F94</f>
        <v>-3.9551811168689333E-3</v>
      </c>
      <c r="N104" s="302">
        <f t="shared" ref="N104:N105" si="95">SUM(K104:M104)</f>
        <v>-0.12630666411714708</v>
      </c>
    </row>
    <row r="105" spans="1:14" x14ac:dyDescent="0.2">
      <c r="A105" s="282" t="s">
        <v>363</v>
      </c>
      <c r="B105" s="302">
        <f>SUM(B103:B104)</f>
        <v>8.9413006436943192</v>
      </c>
      <c r="C105" s="299" t="str">
        <f>CONCATENATE("(",ROUND((B105/$H105)*100,1),")")</f>
        <v>(94.6)</v>
      </c>
      <c r="D105" s="302">
        <f>SUM(D103:D104)</f>
        <v>0.40075728890679763</v>
      </c>
      <c r="E105" s="299" t="str">
        <f>CONCATENATE("(",ROUND((D105/$H105)*100,1),")")</f>
        <v>(4.2)</v>
      </c>
      <c r="F105" s="302">
        <f>SUM(F103:F104)</f>
        <v>0.10794206739886127</v>
      </c>
      <c r="G105" s="299" t="str">
        <f>CONCATENATE("(",ROUND((F105/$H105)*100,1),")")</f>
        <v>(1.1)</v>
      </c>
      <c r="H105" s="302">
        <f>SUM(H103:H104)</f>
        <v>9.449999999999978</v>
      </c>
      <c r="I105" s="299" t="str">
        <f>CONCATENATE("(",ROUND((H105/$H105)*100,1),")")</f>
        <v>(100)</v>
      </c>
      <c r="K105" s="302">
        <f t="shared" si="92"/>
        <v>-0.89667729395522855</v>
      </c>
      <c r="L105" s="302">
        <f t="shared" si="93"/>
        <v>3.2699135428031045E-2</v>
      </c>
      <c r="M105" s="302">
        <f t="shared" si="94"/>
        <v>-4.0218414728154656E-3</v>
      </c>
      <c r="N105" s="302">
        <f t="shared" si="95"/>
        <v>-0.86800000000001298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32.15313545279254</v>
      </c>
      <c r="C114" s="299" t="str">
        <f>CONCATENATE("(",ROUND((B114/$H116)*100,1),")")</f>
        <v>(79.6)</v>
      </c>
      <c r="D114" s="302">
        <f>'Ind T6'!M45</f>
        <v>0.78920441222347915</v>
      </c>
      <c r="E114" s="299" t="str">
        <f>CONCATENATE("(",ROUND((D114/$H116)*100,1),")")</f>
        <v>(2)</v>
      </c>
      <c r="F114" s="302">
        <f>'Ind T6'!N45</f>
        <v>2.1786181151833661E-3</v>
      </c>
      <c r="G114" s="299" t="str">
        <f>CONCATENATE("(",ROUND((F114/$H116)*100,1),")")</f>
        <v>(0)</v>
      </c>
      <c r="H114" s="302">
        <f>SUM(B114,D114,F114)</f>
        <v>32.944518483131198</v>
      </c>
      <c r="I114" s="299" t="str">
        <f>CONCATENATE("(",ROUND((H114/$H116)*100,1),")")</f>
        <v>(81.5)</v>
      </c>
      <c r="K114" s="302">
        <f>B119-B114</f>
        <v>-1.1943214114895575</v>
      </c>
      <c r="L114" s="302">
        <f>D119-D114</f>
        <v>-3.2200908887709989E-2</v>
      </c>
      <c r="M114" s="302">
        <f>F119-F114</f>
        <v>1.2419521116133377E-5</v>
      </c>
      <c r="N114" s="302">
        <f>SUM(K114:M114)</f>
        <v>-1.2265099008561513</v>
      </c>
    </row>
    <row r="115" spans="1:14" x14ac:dyDescent="0.2">
      <c r="A115" s="282" t="s">
        <v>365</v>
      </c>
      <c r="B115" s="302">
        <f>'Ind T6'!L44</f>
        <v>5.7831417866688755</v>
      </c>
      <c r="C115" s="299" t="str">
        <f>CONCATENATE("(",ROUND((B115/$H116)*100,1),")")</f>
        <v>(14.3)</v>
      </c>
      <c r="D115" s="302">
        <f>'Ind T6'!M44</f>
        <v>1.2608752341602731</v>
      </c>
      <c r="E115" s="299" t="str">
        <f>CONCATENATE("(",ROUND((D115/$H116)*100,1),")")</f>
        <v>(3.1)</v>
      </c>
      <c r="F115" s="302">
        <f>'Ind T6'!N44</f>
        <v>0.42646449603964931</v>
      </c>
      <c r="G115" s="299" t="str">
        <f>CONCATENATE("(",ROUND((F115/$H116)*100,1),")")</f>
        <v>(1.1)</v>
      </c>
      <c r="H115" s="302">
        <f t="shared" ref="H115" si="96">SUM(B115,D115,F115)</f>
        <v>7.4704815168687979</v>
      </c>
      <c r="I115" s="299" t="str">
        <f>CONCATENATE("(",ROUND((H115/$H116)*100,1),")")</f>
        <v>(18.5)</v>
      </c>
      <c r="K115" s="302">
        <f t="shared" ref="K115:K116" si="97">B120-B115</f>
        <v>-0.16806008409332751</v>
      </c>
      <c r="L115" s="302">
        <f t="shared" ref="L115:L116" si="98">D120-D115</f>
        <v>-4.3753827139034751E-2</v>
      </c>
      <c r="M115" s="302">
        <f t="shared" ref="M115:M116" si="99">F120-F115</f>
        <v>-4.4676187911580512E-2</v>
      </c>
      <c r="N115" s="302">
        <f t="shared" ref="N115:N116" si="100">SUM(K115:M115)</f>
        <v>-0.25649009914394277</v>
      </c>
    </row>
    <row r="116" spans="1:14" x14ac:dyDescent="0.2">
      <c r="A116" s="282" t="s">
        <v>363</v>
      </c>
      <c r="B116" s="302">
        <f>SUM(B114:B115)</f>
        <v>37.936277239461418</v>
      </c>
      <c r="C116" s="299" t="str">
        <f>CONCATENATE("(",ROUND((B116/$H116)*100,1),")")</f>
        <v>(93.9)</v>
      </c>
      <c r="D116" s="302">
        <f>SUM(D114:D115)</f>
        <v>2.0500796463837521</v>
      </c>
      <c r="E116" s="299" t="str">
        <f>CONCATENATE("(",ROUND((D116/$H116)*100,1),")")</f>
        <v>(5.1)</v>
      </c>
      <c r="F116" s="302">
        <f>SUM(F114:F115)</f>
        <v>0.42864311415483269</v>
      </c>
      <c r="G116" s="299" t="str">
        <f>CONCATENATE("(",ROUND((F116/$H116)*100,1),")")</f>
        <v>(1.1)</v>
      </c>
      <c r="H116" s="302">
        <f>SUM(H114:H115)</f>
        <v>40.414999999999992</v>
      </c>
      <c r="I116" s="299" t="str">
        <f>CONCATENATE("(",ROUND((H116/$H116)*100,1),")")</f>
        <v>(100)</v>
      </c>
      <c r="K116" s="302">
        <f t="shared" si="97"/>
        <v>-1.3623814955828877</v>
      </c>
      <c r="L116" s="302">
        <f t="shared" si="98"/>
        <v>-7.5954736026744518E-2</v>
      </c>
      <c r="M116" s="302">
        <f t="shared" si="99"/>
        <v>-4.4663768390464376E-2</v>
      </c>
      <c r="N116" s="302">
        <f t="shared" si="100"/>
        <v>-1.4830000000000965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30.958814041302983</v>
      </c>
      <c r="C119" s="299" t="str">
        <f>CONCATENATE("(",ROUND((B119/$H121)*100,1),")")</f>
        <v>(79.5)</v>
      </c>
      <c r="D119" s="302">
        <f>'Ind T6'!R45</f>
        <v>0.75700350333576916</v>
      </c>
      <c r="E119" s="299" t="str">
        <f>CONCATENATE("(",ROUND((D119/$H121)*100,1),")")</f>
        <v>(1.9)</v>
      </c>
      <c r="F119" s="302">
        <f>'Ind T6'!S45</f>
        <v>2.1910376362994995E-3</v>
      </c>
      <c r="G119" s="299" t="str">
        <f>CONCATENATE("(",ROUND((F119/$H121)*100,1),")")</f>
        <v>(0)</v>
      </c>
      <c r="H119" s="302">
        <f>SUM(B119,D119,F119)</f>
        <v>31.718008582275054</v>
      </c>
      <c r="I119" s="299" t="str">
        <f>CONCATENATE("(",ROUND((H119/$H121)*100,1),")")</f>
        <v>(81.5)</v>
      </c>
      <c r="K119" s="302">
        <f>B124-B119</f>
        <v>-3.0527408709897585</v>
      </c>
      <c r="L119" s="302">
        <f>D124-D119</f>
        <v>-6.5641796547783016E-2</v>
      </c>
      <c r="M119" s="302">
        <f>F124-F119</f>
        <v>1.6022880203934997E-5</v>
      </c>
      <c r="N119" s="302">
        <f>SUM(K119:M119)</f>
        <v>-3.1183666446573377</v>
      </c>
    </row>
    <row r="120" spans="1:14" x14ac:dyDescent="0.2">
      <c r="A120" s="282" t="s">
        <v>365</v>
      </c>
      <c r="B120" s="302">
        <f>'Ind T6'!Q44</f>
        <v>5.615081702575548</v>
      </c>
      <c r="C120" s="299" t="str">
        <f>CONCATENATE("(",ROUND((B120/$H121)*100,1),")")</f>
        <v>(14.4)</v>
      </c>
      <c r="D120" s="302">
        <f>'Ind T6'!R44</f>
        <v>1.2171214070212384</v>
      </c>
      <c r="E120" s="299" t="str">
        <f>CONCATENATE("(",ROUND((D120/$H121)*100,1),")")</f>
        <v>(3.1)</v>
      </c>
      <c r="F120" s="302">
        <f>'Ind T6'!S44</f>
        <v>0.3817883081280688</v>
      </c>
      <c r="G120" s="299" t="str">
        <f>CONCATENATE("(",ROUND((F120/$H121)*100,1),")")</f>
        <v>(1)</v>
      </c>
      <c r="H120" s="302">
        <f t="shared" ref="H120" si="101">SUM(B120,D120,F120)</f>
        <v>7.2139914177248556</v>
      </c>
      <c r="I120" s="299" t="str">
        <f>CONCATENATE("(",ROUND((H120/$H121)*100,1),")")</f>
        <v>(18.5)</v>
      </c>
      <c r="K120" s="302">
        <f t="shared" ref="K120:K121" si="102">B125-B120</f>
        <v>-0.39759064159712398</v>
      </c>
      <c r="L120" s="302">
        <f t="shared" ref="L120:L121" si="103">D125-D120</f>
        <v>-9.6486429772499216E-2</v>
      </c>
      <c r="M120" s="302">
        <f t="shared" ref="M120:M121" si="104">F125-F120</f>
        <v>-4.35562839729281E-2</v>
      </c>
      <c r="N120" s="302">
        <f t="shared" ref="N120:N121" si="105">SUM(K120:M120)</f>
        <v>-0.5376333553425513</v>
      </c>
    </row>
    <row r="121" spans="1:14" x14ac:dyDescent="0.2">
      <c r="A121" s="282" t="s">
        <v>363</v>
      </c>
      <c r="B121" s="302">
        <f>SUM(B119:B120)</f>
        <v>36.573895743878531</v>
      </c>
      <c r="C121" s="299" t="str">
        <f>CONCATENATE("(",ROUND((B121/$H121)*100,1),")")</f>
        <v>(93.9)</v>
      </c>
      <c r="D121" s="302">
        <f>SUM(D119:D120)</f>
        <v>1.9741249103570075</v>
      </c>
      <c r="E121" s="299" t="str">
        <f>CONCATENATE("(",ROUND((D121/$H121)*100,1),")")</f>
        <v>(5.1)</v>
      </c>
      <c r="F121" s="302">
        <f>SUM(F119:F120)</f>
        <v>0.38397934576436832</v>
      </c>
      <c r="G121" s="299" t="str">
        <f>CONCATENATE("(",ROUND((F121/$H121)*100,1),")")</f>
        <v>(1)</v>
      </c>
      <c r="H121" s="302">
        <f>SUM(H119:H120)</f>
        <v>38.93199999999991</v>
      </c>
      <c r="I121" s="299" t="str">
        <f>CONCATENATE("(",ROUND((H121/$H121)*100,1),")")</f>
        <v>(100)</v>
      </c>
      <c r="K121" s="302">
        <f t="shared" si="102"/>
        <v>-3.4503315125868852</v>
      </c>
      <c r="L121" s="302">
        <f t="shared" si="103"/>
        <v>-0.16212822632028234</v>
      </c>
      <c r="M121" s="302">
        <f t="shared" si="104"/>
        <v>-4.3540261092724186E-2</v>
      </c>
      <c r="N121" s="302">
        <f t="shared" si="105"/>
        <v>-3.6559999999998918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27.906073170313224</v>
      </c>
      <c r="C124" s="299" t="str">
        <f>CONCATENATE("(",ROUND((B124/$H126)*100,1),")")</f>
        <v>(79.1)</v>
      </c>
      <c r="D124" s="302">
        <f>'Ind T6'!W45</f>
        <v>0.69136170678798614</v>
      </c>
      <c r="E124" s="299" t="str">
        <f>CONCATENATE("(",ROUND((D124/$H126)*100,1),")")</f>
        <v>(2)</v>
      </c>
      <c r="F124" s="302">
        <f>'Ind T6'!X45</f>
        <v>2.2070605165034345E-3</v>
      </c>
      <c r="G124" s="299" t="str">
        <f>CONCATENATE("(",ROUND((F124/$H126)*100,1),")")</f>
        <v>(0)</v>
      </c>
      <c r="H124" s="302">
        <f>SUM(B124,D124,F124)</f>
        <v>28.599641937617715</v>
      </c>
      <c r="I124" s="299" t="str">
        <f>CONCATENATE("(",ROUND((H124/$H126)*100,1),")")</f>
        <v>(81.1)</v>
      </c>
      <c r="K124" s="302">
        <f>B124-B114</f>
        <v>-4.2470622824793161</v>
      </c>
      <c r="L124" s="302">
        <f>D124-D114</f>
        <v>-9.7842705435493005E-2</v>
      </c>
      <c r="M124" s="302">
        <f>F124-F114</f>
        <v>2.8442401320068374E-5</v>
      </c>
      <c r="N124" s="302">
        <f>SUM(K124:M124)</f>
        <v>-4.3448765455134888</v>
      </c>
    </row>
    <row r="125" spans="1:14" x14ac:dyDescent="0.2">
      <c r="A125" s="282" t="s">
        <v>365</v>
      </c>
      <c r="B125" s="302">
        <f>'Ind T6'!V44</f>
        <v>5.217491060978424</v>
      </c>
      <c r="C125" s="299" t="str">
        <f>CONCATENATE("(",ROUND((B125/$H126)*100,1),")")</f>
        <v>(14.8)</v>
      </c>
      <c r="D125" s="302">
        <f>'Ind T6'!W44</f>
        <v>1.1206349772487392</v>
      </c>
      <c r="E125" s="299" t="str">
        <f>CONCATENATE("(",ROUND((D125/$H126)*100,1),")")</f>
        <v>(3.2)</v>
      </c>
      <c r="F125" s="302">
        <f>'Ind T6'!X44</f>
        <v>0.3382320241551407</v>
      </c>
      <c r="G125" s="299" t="str">
        <f>CONCATENATE("(",ROUND((F125/$H126)*100,1),")")</f>
        <v>(1)</v>
      </c>
      <c r="H125" s="302">
        <f t="shared" ref="H125" si="106">SUM(B125,D125,F125)</f>
        <v>6.6763580623823033</v>
      </c>
      <c r="I125" s="299" t="str">
        <f>CONCATENATE("(",ROUND((H125/$H126)*100,1),")")</f>
        <v>(18.9)</v>
      </c>
      <c r="K125" s="302">
        <f t="shared" ref="K125:K126" si="107">B125-B115</f>
        <v>-0.56565072569045149</v>
      </c>
      <c r="L125" s="302">
        <f t="shared" ref="L125:L126" si="108">D125-D115</f>
        <v>-0.14024025691153397</v>
      </c>
      <c r="M125" s="302">
        <f t="shared" ref="M125:M126" si="109">F125-F115</f>
        <v>-8.8232471884508612E-2</v>
      </c>
      <c r="N125" s="302">
        <f t="shared" ref="N125:N126" si="110">SUM(K125:M125)</f>
        <v>-0.79412345448649413</v>
      </c>
    </row>
    <row r="126" spans="1:14" x14ac:dyDescent="0.2">
      <c r="A126" s="282" t="s">
        <v>363</v>
      </c>
      <c r="B126" s="302">
        <f>SUM(B124:B125)</f>
        <v>33.123564231291645</v>
      </c>
      <c r="C126" s="299" t="str">
        <f>CONCATENATE("(",ROUND((B126/$H126)*100,1),")")</f>
        <v>(93.9)</v>
      </c>
      <c r="D126" s="302">
        <f>SUM(D124:D125)</f>
        <v>1.8119966840367252</v>
      </c>
      <c r="E126" s="299" t="str">
        <f>CONCATENATE("(",ROUND((D126/$H126)*100,1),")")</f>
        <v>(5.1)</v>
      </c>
      <c r="F126" s="302">
        <f>SUM(F124:F125)</f>
        <v>0.34043908467164413</v>
      </c>
      <c r="G126" s="299" t="str">
        <f>CONCATENATE("(",ROUND((F126/$H126)*100,1),")")</f>
        <v>(1)</v>
      </c>
      <c r="H126" s="302">
        <f>SUM(H124:H125)</f>
        <v>35.276000000000018</v>
      </c>
      <c r="I126" s="299" t="str">
        <f>CONCATENATE("(",ROUND((H126/$H126)*100,1),")")</f>
        <v>(100)</v>
      </c>
      <c r="K126" s="302">
        <f t="shared" si="107"/>
        <v>-4.8127130081697729</v>
      </c>
      <c r="L126" s="302">
        <f t="shared" si="108"/>
        <v>-0.23808296234702686</v>
      </c>
      <c r="M126" s="302">
        <f t="shared" si="109"/>
        <v>-8.8204029483188562E-2</v>
      </c>
      <c r="N126" s="302">
        <f t="shared" si="110"/>
        <v>-5.1389999999999887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3.6526477772340411</v>
      </c>
      <c r="C135" s="299" t="str">
        <f>CONCATENATE("(",ROUND((B135/$H137)*100,1),")")</f>
        <v>(62.7)</v>
      </c>
      <c r="D135" s="302">
        <f>'Ind T6'!M54</f>
        <v>4.9513922814165091E-2</v>
      </c>
      <c r="E135" s="299" t="str">
        <f>CONCATENATE("(",ROUND((D135/$H137)*100,1),")")</f>
        <v>(0.9)</v>
      </c>
      <c r="F135" s="302">
        <f>'Ind T6'!N54</f>
        <v>0.40749389350212412</v>
      </c>
      <c r="G135" s="299" t="str">
        <f>CONCATENATE("(",ROUND((F135/$H137)*100,1),")")</f>
        <v>(7)</v>
      </c>
      <c r="H135" s="302">
        <f>SUM(B135,D135,F135)</f>
        <v>4.1096555935503307</v>
      </c>
      <c r="I135" s="299" t="str">
        <f>CONCATENATE("(",ROUND((H135/$H137)*100,1),")")</f>
        <v>(70.6)</v>
      </c>
      <c r="K135" s="302">
        <f>B140-B135</f>
        <v>-7.0154283665535111E-2</v>
      </c>
      <c r="L135" s="302">
        <f>D140-D135</f>
        <v>1.0036148027305763E-4</v>
      </c>
      <c r="M135" s="302">
        <f>F140-F135</f>
        <v>-3.7362695779702415E-3</v>
      </c>
      <c r="N135" s="302">
        <f>SUM(K135:M135)</f>
        <v>-7.3790191763232288E-2</v>
      </c>
    </row>
    <row r="136" spans="1:14" x14ac:dyDescent="0.2">
      <c r="A136" s="282" t="s">
        <v>365</v>
      </c>
      <c r="B136" s="302">
        <f>'Ind T6'!L53</f>
        <v>1.3630556912530911</v>
      </c>
      <c r="C136" s="299" t="str">
        <f>CONCATENATE("(",ROUND((B136/$H137)*100,1),")")</f>
        <v>(23.4)</v>
      </c>
      <c r="D136" s="302">
        <f>'Ind T6'!M53</f>
        <v>0.35228871519657662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1.7153444064496677</v>
      </c>
      <c r="I136" s="299" t="str">
        <f>CONCATENATE("(",ROUND((H136/$H137)*100,1),")")</f>
        <v>(29.4)</v>
      </c>
      <c r="K136" s="302">
        <f t="shared" ref="K136:K137" si="112">B141-B136</f>
        <v>-5.2210831152683657E-3</v>
      </c>
      <c r="L136" s="302">
        <f t="shared" ref="L136:L137" si="113">D141-D136</f>
        <v>-4.9887251215061656E-3</v>
      </c>
      <c r="M136" s="302">
        <f t="shared" ref="M136:M137" si="114">F141-F136</f>
        <v>0</v>
      </c>
      <c r="N136" s="302">
        <f t="shared" ref="N136:N137" si="115">SUM(K136:M136)</f>
        <v>-1.0209808236774531E-2</v>
      </c>
    </row>
    <row r="137" spans="1:14" x14ac:dyDescent="0.2">
      <c r="A137" s="282" t="s">
        <v>363</v>
      </c>
      <c r="B137" s="302">
        <f>SUM(B135:B136)</f>
        <v>5.015703468487132</v>
      </c>
      <c r="C137" s="299" t="str">
        <f>CONCATENATE("(",ROUND((B137/$H137)*100,1),")")</f>
        <v>(86.1)</v>
      </c>
      <c r="D137" s="302">
        <f>SUM(D135:D136)</f>
        <v>0.40180263801074173</v>
      </c>
      <c r="E137" s="299" t="str">
        <f>CONCATENATE("(",ROUND((D137/$H137)*100,1),")")</f>
        <v>(6.9)</v>
      </c>
      <c r="F137" s="302">
        <f>SUM(F135:F136)</f>
        <v>0.40749389350212412</v>
      </c>
      <c r="G137" s="299" t="str">
        <f>CONCATENATE("(",ROUND((F137/$H137)*100,1),")")</f>
        <v>(7)</v>
      </c>
      <c r="H137" s="302">
        <f>SUM(H135:H136)</f>
        <v>5.8249999999999984</v>
      </c>
      <c r="I137" s="299" t="str">
        <f>CONCATENATE("(",ROUND((H137/$H137)*100,1),")")</f>
        <v>(100)</v>
      </c>
      <c r="K137" s="302">
        <f t="shared" si="112"/>
        <v>-7.5375366780803255E-2</v>
      </c>
      <c r="L137" s="302">
        <f t="shared" si="113"/>
        <v>-4.8883636412331288E-3</v>
      </c>
      <c r="M137" s="302">
        <f t="shared" si="114"/>
        <v>-3.7362695779702415E-3</v>
      </c>
      <c r="N137" s="302">
        <f t="shared" si="115"/>
        <v>-8.4000000000006625E-2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3.582493493568506</v>
      </c>
      <c r="C140" s="299" t="str">
        <f>CONCATENATE("(",ROUND((B140/$H142)*100,1),")")</f>
        <v>(62.4)</v>
      </c>
      <c r="D140" s="302">
        <f>'Ind T6'!R54</f>
        <v>4.9614284294438149E-2</v>
      </c>
      <c r="E140" s="299" t="str">
        <f>CONCATENATE("(",ROUND((D140/$H142)*100,1),")")</f>
        <v>(0.9)</v>
      </c>
      <c r="F140" s="302">
        <f>'Ind T6'!S54</f>
        <v>0.40375762392415387</v>
      </c>
      <c r="G140" s="299" t="str">
        <f>CONCATENATE("(",ROUND((F140/$H142)*100,1),")")</f>
        <v>(7)</v>
      </c>
      <c r="H140" s="302">
        <f>SUM(B140,D140,F140)</f>
        <v>4.0358654017870981</v>
      </c>
      <c r="I140" s="299" t="str">
        <f>CONCATENATE("(",ROUND((H140/$H142)*100,1),")")</f>
        <v>(70.3)</v>
      </c>
      <c r="K140" s="302">
        <f>B145-B140</f>
        <v>3.9934506828358529E-2</v>
      </c>
      <c r="L140" s="302">
        <f>D145-D140</f>
        <v>3.0007103431572008E-3</v>
      </c>
      <c r="M140" s="302">
        <f>F145-F140</f>
        <v>1.4302822609504495E-2</v>
      </c>
      <c r="N140" s="302">
        <f>SUM(K140:M140)</f>
        <v>5.7238039781020225E-2</v>
      </c>
    </row>
    <row r="141" spans="1:14" x14ac:dyDescent="0.2">
      <c r="A141" s="282" t="s">
        <v>365</v>
      </c>
      <c r="B141" s="302">
        <f>'Ind T6'!Q53</f>
        <v>1.3578346081378228</v>
      </c>
      <c r="C141" s="299" t="str">
        <f>CONCATENATE("(",ROUND((B141/$H142)*100,1),")")</f>
        <v>(23.7)</v>
      </c>
      <c r="D141" s="302">
        <f>'Ind T6'!R53</f>
        <v>0.34729999007507045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1.7051345982128931</v>
      </c>
      <c r="I141" s="299" t="str">
        <f>CONCATENATE("(",ROUND((H141/$H142)*100,1),")")</f>
        <v>(29.7)</v>
      </c>
      <c r="K141" s="302">
        <f t="shared" ref="K141:K142" si="117">B146-B141</f>
        <v>5.9338834377726801E-2</v>
      </c>
      <c r="L141" s="302">
        <f t="shared" ref="L141:L142" si="118">D146-D141</f>
        <v>8.4231258412670873E-3</v>
      </c>
      <c r="M141" s="302">
        <f t="shared" ref="M141:M142" si="119">F146-F141</f>
        <v>0</v>
      </c>
      <c r="N141" s="302">
        <f t="shared" ref="N141:N142" si="120">SUM(K141:M141)</f>
        <v>6.7761960218993889E-2</v>
      </c>
    </row>
    <row r="142" spans="1:14" x14ac:dyDescent="0.2">
      <c r="A142" s="282" t="s">
        <v>363</v>
      </c>
      <c r="B142" s="302">
        <f>SUM(B140:B141)</f>
        <v>4.9403281017063287</v>
      </c>
      <c r="C142" s="299" t="str">
        <f>CONCATENATE("(",ROUND((B142/$H142)*100,1),")")</f>
        <v>(86.1)</v>
      </c>
      <c r="D142" s="302">
        <f>SUM(D140:D141)</f>
        <v>0.3969142743695086</v>
      </c>
      <c r="E142" s="299" t="str">
        <f>CONCATENATE("(",ROUND((D142/$H142)*100,1),")")</f>
        <v>(6.9)</v>
      </c>
      <c r="F142" s="302">
        <f>SUM(F140:F141)</f>
        <v>0.40375762392415387</v>
      </c>
      <c r="G142" s="299" t="str">
        <f>CONCATENATE("(",ROUND((F142/$H142)*100,1),")")</f>
        <v>(7)</v>
      </c>
      <c r="H142" s="302">
        <f>SUM(H140:H141)</f>
        <v>5.7409999999999908</v>
      </c>
      <c r="I142" s="299" t="str">
        <f>CONCATENATE("(",ROUND((H142/$H142)*100,1),")")</f>
        <v>(100)</v>
      </c>
      <c r="K142" s="302">
        <f t="shared" si="117"/>
        <v>9.9273341206084886E-2</v>
      </c>
      <c r="L142" s="302">
        <f t="shared" si="118"/>
        <v>1.1423836184424274E-2</v>
      </c>
      <c r="M142" s="302">
        <f t="shared" si="119"/>
        <v>1.4302822609504495E-2</v>
      </c>
      <c r="N142" s="302">
        <f t="shared" si="120"/>
        <v>0.12500000000001366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3.6224280003968645</v>
      </c>
      <c r="C145" s="299" t="str">
        <f>CONCATENATE("(",ROUND((B145/$H147)*100,1),")")</f>
        <v>(61.8)</v>
      </c>
      <c r="D145" s="302">
        <f>'Ind T6'!W54</f>
        <v>5.261499463759535E-2</v>
      </c>
      <c r="E145" s="299" t="str">
        <f>CONCATENATE("(",ROUND((D145/$H147)*100,1),")")</f>
        <v>(0.9)</v>
      </c>
      <c r="F145" s="302">
        <f>'Ind T6'!X54</f>
        <v>0.41806044653365837</v>
      </c>
      <c r="G145" s="299" t="str">
        <f>CONCATENATE("(",ROUND((F145/$H147)*100,1),")")</f>
        <v>(7.1)</v>
      </c>
      <c r="H145" s="302">
        <f>SUM(B145,D145,F145)</f>
        <v>4.0931034415681182</v>
      </c>
      <c r="I145" s="299" t="str">
        <f>CONCATENATE("(",ROUND((H145/$H147)*100,1),")")</f>
        <v>(69.8)</v>
      </c>
      <c r="K145" s="302">
        <f>B145-B135</f>
        <v>-3.0219776837176582E-2</v>
      </c>
      <c r="L145" s="302">
        <f>D145-D135</f>
        <v>3.1010718234302584E-3</v>
      </c>
      <c r="M145" s="302">
        <f>F145-F135</f>
        <v>1.0566553031534254E-2</v>
      </c>
      <c r="N145" s="302">
        <f>SUM(K145:M145)</f>
        <v>-1.655215198221207E-2</v>
      </c>
    </row>
    <row r="146" spans="1:14" x14ac:dyDescent="0.2">
      <c r="A146" s="282" t="s">
        <v>365</v>
      </c>
      <c r="B146" s="302">
        <f>'Ind T6'!V53</f>
        <v>1.4171734425155496</v>
      </c>
      <c r="C146" s="299" t="str">
        <f>CONCATENATE("(",ROUND((B146/$H147)*100,1),")")</f>
        <v>(24.2)</v>
      </c>
      <c r="D146" s="302">
        <f>'Ind T6'!W53</f>
        <v>0.35572311591633754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1.7728965584318872</v>
      </c>
      <c r="I146" s="299" t="str">
        <f>CONCATENATE("(",ROUND((H146/$H147)*100,1),")")</f>
        <v>(30.2)</v>
      </c>
      <c r="K146" s="302">
        <f t="shared" ref="K146:K147" si="122">B146-B136</f>
        <v>5.4117751262458436E-2</v>
      </c>
      <c r="L146" s="302">
        <f t="shared" ref="L146:L147" si="123">D146-D136</f>
        <v>3.4344007197609216E-3</v>
      </c>
      <c r="M146" s="302">
        <f t="shared" ref="M146:M147" si="124">F146-F136</f>
        <v>0</v>
      </c>
      <c r="N146" s="302">
        <f t="shared" ref="N146:N147" si="125">SUM(K146:M146)</f>
        <v>5.7552151982219357E-2</v>
      </c>
    </row>
    <row r="147" spans="1:14" x14ac:dyDescent="0.2">
      <c r="A147" s="282" t="s">
        <v>363</v>
      </c>
      <c r="B147" s="302">
        <f>SUM(B145:B146)</f>
        <v>5.0396014429124136</v>
      </c>
      <c r="C147" s="299" t="str">
        <f>CONCATENATE("(",ROUND((B147/$H147)*100,1),")")</f>
        <v>(85.9)</v>
      </c>
      <c r="D147" s="302">
        <f>SUM(D145:D146)</f>
        <v>0.40833811055393288</v>
      </c>
      <c r="E147" s="299" t="str">
        <f>CONCATENATE("(",ROUND((D147/$H147)*100,1),")")</f>
        <v>(7)</v>
      </c>
      <c r="F147" s="302">
        <f>SUM(F145:F146)</f>
        <v>0.41806044653365837</v>
      </c>
      <c r="G147" s="299" t="str">
        <f>CONCATENATE("(",ROUND((F147/$H147)*100,1),")")</f>
        <v>(7.1)</v>
      </c>
      <c r="H147" s="302">
        <f>SUM(H145:H146)</f>
        <v>5.866000000000005</v>
      </c>
      <c r="I147" s="299" t="str">
        <f>CONCATENATE("(",ROUND((H147/$H147)*100,1),")")</f>
        <v>(100)</v>
      </c>
      <c r="K147" s="302">
        <f t="shared" si="122"/>
        <v>2.3897974425281632E-2</v>
      </c>
      <c r="L147" s="302">
        <f t="shared" si="123"/>
        <v>6.5354725431911453E-3</v>
      </c>
      <c r="M147" s="302">
        <f t="shared" si="124"/>
        <v>1.0566553031534254E-2</v>
      </c>
      <c r="N147" s="302">
        <f t="shared" si="125"/>
        <v>4.1000000000007031E-2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2.1511671940967259</v>
      </c>
      <c r="C156" s="299" t="str">
        <f>CONCATENATE("(",ROUND((B156/$H158)*100,1),")")</f>
        <v>(60.7)</v>
      </c>
      <c r="D156" s="302">
        <f>'Ind T6'!M63</f>
        <v>4.8104694092871492E-2</v>
      </c>
      <c r="E156" s="299" t="str">
        <f>CONCATENATE("(",ROUND((D156/$H158)*100,1),")")</f>
        <v>(1.4)</v>
      </c>
      <c r="F156" s="302">
        <f>'Ind T6'!N63</f>
        <v>0.3857716244688193</v>
      </c>
      <c r="G156" s="299" t="str">
        <f>CONCATENATE("(",ROUND((F156/$H158)*100,1),")")</f>
        <v>(10.9)</v>
      </c>
      <c r="H156" s="302">
        <f>SUM(B156,D156,F156)</f>
        <v>2.5850435126584168</v>
      </c>
      <c r="I156" s="299" t="str">
        <f>CONCATENATE("(",ROUND((H156/$H158)*100,1),")")</f>
        <v>(73)</v>
      </c>
      <c r="K156" s="302">
        <f>B161-B156</f>
        <v>8.1774823567055677E-3</v>
      </c>
      <c r="L156" s="302">
        <f>D161-D156</f>
        <v>1.2438493460634747E-3</v>
      </c>
      <c r="M156" s="302">
        <f>F161-F156</f>
        <v>-9.8925319258136857E-3</v>
      </c>
      <c r="N156" s="302">
        <f>SUM(K156:M156)</f>
        <v>-4.7120022304464326E-4</v>
      </c>
    </row>
    <row r="157" spans="1:14" x14ac:dyDescent="0.2">
      <c r="A157" s="282" t="s">
        <v>365</v>
      </c>
      <c r="B157" s="302">
        <f>'Ind T6'!L62</f>
        <v>0.56464636075756958</v>
      </c>
      <c r="C157" s="299" t="str">
        <f>CONCATENATE("(",ROUND((B157/$H158)*100,1),")")</f>
        <v>(15.9)</v>
      </c>
      <c r="D157" s="302">
        <f>'Ind T6'!M62</f>
        <v>0.35494725738579147</v>
      </c>
      <c r="E157" s="299" t="str">
        <f>CONCATENATE("(",ROUND((D157/$H158)*100,1),")")</f>
        <v>(10)</v>
      </c>
      <c r="F157" s="302">
        <f>'Ind T6'!N62</f>
        <v>3.7362869198227025E-2</v>
      </c>
      <c r="G157" s="299" t="str">
        <f>CONCATENATE("(",ROUND((F157/$H158)*100,1),")")</f>
        <v>(1.1)</v>
      </c>
      <c r="H157" s="302">
        <f t="shared" ref="H157" si="126">SUM(B157,D157,F157)</f>
        <v>0.95695648734158811</v>
      </c>
      <c r="I157" s="299" t="str">
        <f>CONCATENATE("(",ROUND((H157/$H158)*100,1),")")</f>
        <v>(27)</v>
      </c>
      <c r="K157" s="302">
        <f t="shared" ref="K157:K158" si="127">B162-B157</f>
        <v>2.8458563202732545E-2</v>
      </c>
      <c r="L157" s="302">
        <f t="shared" ref="L157:L158" si="128">D162-D157</f>
        <v>8.0181976339363525E-3</v>
      </c>
      <c r="M157" s="302">
        <f t="shared" ref="M157:M158" si="129">F162-F157</f>
        <v>-5.5606136285316077E-6</v>
      </c>
      <c r="N157" s="302">
        <f t="shared" ref="N157:N158" si="130">SUM(K157:M157)</f>
        <v>3.6471200223040366E-2</v>
      </c>
    </row>
    <row r="158" spans="1:14" x14ac:dyDescent="0.2">
      <c r="A158" s="282" t="s">
        <v>363</v>
      </c>
      <c r="B158" s="302">
        <f>SUM(B156:B157)</f>
        <v>2.7158135548542957</v>
      </c>
      <c r="C158" s="299" t="str">
        <f>CONCATENATE("(",ROUND((B158/$H158)*100,1),")")</f>
        <v>(76.7)</v>
      </c>
      <c r="D158" s="302">
        <f>SUM(D156:D157)</f>
        <v>0.40305195147866296</v>
      </c>
      <c r="E158" s="299" t="str">
        <f>CONCATENATE("(",ROUND((D158/$H158)*100,1),")")</f>
        <v>(11.4)</v>
      </c>
      <c r="F158" s="302">
        <f>SUM(F156:F157)</f>
        <v>0.42313449366704631</v>
      </c>
      <c r="G158" s="299" t="str">
        <f>CONCATENATE("(",ROUND((F158/$H158)*100,1),")")</f>
        <v>(11.9)</v>
      </c>
      <c r="H158" s="302">
        <f>SUM(H156:H157)</f>
        <v>3.5420000000000051</v>
      </c>
      <c r="I158" s="299" t="str">
        <f>CONCATENATE("(",ROUND((H158/$H158)*100,1),")")</f>
        <v>(100)</v>
      </c>
      <c r="K158" s="302">
        <f t="shared" si="127"/>
        <v>3.6636045559437669E-2</v>
      </c>
      <c r="L158" s="302">
        <f t="shared" si="128"/>
        <v>9.2620469799998273E-3</v>
      </c>
      <c r="M158" s="302">
        <f t="shared" si="129"/>
        <v>-9.8980925394421826E-3</v>
      </c>
      <c r="N158" s="302">
        <f t="shared" si="130"/>
        <v>3.5999999999995314E-2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2.1593446764534314</v>
      </c>
      <c r="C161" s="299" t="str">
        <f>CONCATENATE("(",ROUND((B161/$H163)*100,1),")")</f>
        <v>(60.4)</v>
      </c>
      <c r="D161" s="302">
        <f>'Ind T6'!R63</f>
        <v>4.9348543438934966E-2</v>
      </c>
      <c r="E161" s="299" t="str">
        <f>CONCATENATE("(",ROUND((D161/$H163)*100,1),")")</f>
        <v>(1.4)</v>
      </c>
      <c r="F161" s="302">
        <f>'Ind T6'!S63</f>
        <v>0.37587909254300561</v>
      </c>
      <c r="G161" s="299" t="str">
        <f>CONCATENATE("(",ROUND((F161/$H163)*100,1),")")</f>
        <v>(10.5)</v>
      </c>
      <c r="H161" s="302">
        <f>SUM(B161,D161,F161)</f>
        <v>2.5845723124353719</v>
      </c>
      <c r="I161" s="299" t="str">
        <f>CONCATENATE("(",ROUND((H161/$H163)*100,1),")")</f>
        <v>(72.2)</v>
      </c>
      <c r="K161" s="302">
        <f>B166-B161</f>
        <v>-1.3807953297305442E-2</v>
      </c>
      <c r="L161" s="302">
        <f>D166-D161</f>
        <v>-8.3006715813550846E-5</v>
      </c>
      <c r="M161" s="302">
        <f>F166-F161</f>
        <v>-2.5144629267230656E-2</v>
      </c>
      <c r="N161" s="302">
        <f>SUM(K161:M161)</f>
        <v>-3.9035589280349649E-2</v>
      </c>
    </row>
    <row r="162" spans="1:14" x14ac:dyDescent="0.2">
      <c r="A162" s="282" t="s">
        <v>365</v>
      </c>
      <c r="B162" s="302">
        <f>'Ind T6'!Q62</f>
        <v>0.59310492396030212</v>
      </c>
      <c r="C162" s="299" t="str">
        <f>CONCATENATE("(",ROUND((B162/$H163)*100,1),")")</f>
        <v>(16.6)</v>
      </c>
      <c r="D162" s="302">
        <f>'Ind T6'!R62</f>
        <v>0.36296545501972782</v>
      </c>
      <c r="E162" s="299" t="str">
        <f>CONCATENATE("(",ROUND((D162/$H163)*100,1),")")</f>
        <v>(10.1)</v>
      </c>
      <c r="F162" s="302">
        <f>'Ind T6'!S62</f>
        <v>3.7357308584598493E-2</v>
      </c>
      <c r="G162" s="299" t="str">
        <f>CONCATENATE("(",ROUND((F162/$H163)*100,1),")")</f>
        <v>(1)</v>
      </c>
      <c r="H162" s="302">
        <f t="shared" ref="H162" si="131">SUM(B162,D162,F162)</f>
        <v>0.99342768756462851</v>
      </c>
      <c r="I162" s="299" t="str">
        <f>CONCATENATE("(",ROUND((H162/$H163)*100,1),")")</f>
        <v>(27.8)</v>
      </c>
      <c r="K162" s="302">
        <f t="shared" ref="K162:K163" si="132">B167-B162</f>
        <v>5.005891785287564E-2</v>
      </c>
      <c r="L162" s="302">
        <f t="shared" ref="L162:L163" si="133">D167-D162</f>
        <v>1.127183311858776E-2</v>
      </c>
      <c r="M162" s="302">
        <f t="shared" ref="M162:M163" si="134">F167-F162</f>
        <v>-2.9516169111665214E-4</v>
      </c>
      <c r="N162" s="302">
        <f t="shared" ref="N162:N163" si="135">SUM(K162:M162)</f>
        <v>6.1035589280346747E-2</v>
      </c>
    </row>
    <row r="163" spans="1:14" x14ac:dyDescent="0.2">
      <c r="A163" s="282" t="s">
        <v>363</v>
      </c>
      <c r="B163" s="302">
        <f>SUM(B161:B162)</f>
        <v>2.7524496004137333</v>
      </c>
      <c r="C163" s="299" t="str">
        <f>CONCATENATE("(",ROUND((B163/$H163)*100,1),")")</f>
        <v>(76.9)</v>
      </c>
      <c r="D163" s="302">
        <f>SUM(D161:D162)</f>
        <v>0.41231399845866279</v>
      </c>
      <c r="E163" s="299" t="str">
        <f>CONCATENATE("(",ROUND((D163/$H163)*100,1),")")</f>
        <v>(11.5)</v>
      </c>
      <c r="F163" s="302">
        <f>SUM(F161:F162)</f>
        <v>0.41323640112760412</v>
      </c>
      <c r="G163" s="299" t="str">
        <f>CONCATENATE("(",ROUND((F163/$H163)*100,1),")")</f>
        <v>(11.5)</v>
      </c>
      <c r="H163" s="302">
        <f>SUM(H161:H162)</f>
        <v>3.5780000000000003</v>
      </c>
      <c r="I163" s="299" t="str">
        <f>CONCATENATE("(",ROUND((H163/$H163)*100,1),")")</f>
        <v>(100)</v>
      </c>
      <c r="K163" s="302">
        <f t="shared" si="132"/>
        <v>3.625096455557042E-2</v>
      </c>
      <c r="L163" s="302">
        <f t="shared" si="133"/>
        <v>1.1188826402774188E-2</v>
      </c>
      <c r="M163" s="302">
        <f t="shared" si="134"/>
        <v>-2.5439790958347308E-2</v>
      </c>
      <c r="N163" s="302">
        <f t="shared" si="135"/>
        <v>2.1999999999997299E-2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2.145536723156126</v>
      </c>
      <c r="C166" s="299" t="str">
        <f>CONCATENATE("(",ROUND((B166/$H168)*100,1),")")</f>
        <v>(59.6)</v>
      </c>
      <c r="D166" s="302">
        <f>'Ind T6'!W63</f>
        <v>4.9265536723121416E-2</v>
      </c>
      <c r="E166" s="299" t="str">
        <f>CONCATENATE("(",ROUND((D166/$H168)*100,1),")")</f>
        <v>(1.4)</v>
      </c>
      <c r="F166" s="302">
        <f>'Ind T6'!X63</f>
        <v>0.35073446327577495</v>
      </c>
      <c r="G166" s="299" t="str">
        <f>CONCATENATE("(",ROUND((F166/$H168)*100,1),")")</f>
        <v>(9.7)</v>
      </c>
      <c r="H166" s="302">
        <f>SUM(B166,D166,F166)</f>
        <v>2.5455367231550223</v>
      </c>
      <c r="I166" s="299" t="str">
        <f>CONCATENATE("(",ROUND((H166/$H168)*100,1),")")</f>
        <v>(70.7)</v>
      </c>
      <c r="K166" s="302">
        <f>B166-B156</f>
        <v>-5.6304709405998743E-3</v>
      </c>
      <c r="L166" s="302">
        <f>D166-D156</f>
        <v>1.1608426302499239E-3</v>
      </c>
      <c r="M166" s="302">
        <f>F166-F156</f>
        <v>-3.5037161193044342E-2</v>
      </c>
      <c r="N166" s="302">
        <f>SUM(K166:M166)</f>
        <v>-3.9506789503394292E-2</v>
      </c>
    </row>
    <row r="167" spans="1:14" x14ac:dyDescent="0.2">
      <c r="A167" s="282" t="s">
        <v>365</v>
      </c>
      <c r="B167" s="302">
        <f>'Ind T6'!V62</f>
        <v>0.64316384181317776</v>
      </c>
      <c r="C167" s="299" t="str">
        <f>CONCATENATE("(",ROUND((B167/$H168)*100,1),")")</f>
        <v>(17.9)</v>
      </c>
      <c r="D167" s="302">
        <f>'Ind T6'!W62</f>
        <v>0.37423728813831558</v>
      </c>
      <c r="E167" s="299" t="str">
        <f>CONCATENATE("(",ROUND((D167/$H168)*100,1),")")</f>
        <v>(10.4)</v>
      </c>
      <c r="F167" s="302">
        <f>'Ind T6'!X62</f>
        <v>3.7062146893481841E-2</v>
      </c>
      <c r="G167" s="299" t="str">
        <f>CONCATENATE("(",ROUND((F167/$H168)*100,1),")")</f>
        <v>(1)</v>
      </c>
      <c r="H167" s="302">
        <f t="shared" ref="H167" si="136">SUM(B167,D167,F167)</f>
        <v>1.0544632768449751</v>
      </c>
      <c r="I167" s="299" t="str">
        <f>CONCATENATE("(",ROUND((H167/$H168)*100,1),")")</f>
        <v>(29.3)</v>
      </c>
      <c r="K167" s="302">
        <f t="shared" ref="K167:K168" si="137">B167-B157</f>
        <v>7.8517481055608185E-2</v>
      </c>
      <c r="L167" s="302">
        <f t="shared" ref="L167:L168" si="138">D167-D157</f>
        <v>1.9290030752524112E-2</v>
      </c>
      <c r="M167" s="302">
        <f t="shared" ref="M167:M168" si="139">F167-F157</f>
        <v>-3.0072230474518374E-4</v>
      </c>
      <c r="N167" s="302">
        <f t="shared" ref="N167:N168" si="140">SUM(K167:M167)</f>
        <v>9.750678950338712E-2</v>
      </c>
    </row>
    <row r="168" spans="1:14" x14ac:dyDescent="0.2">
      <c r="A168" s="282" t="s">
        <v>363</v>
      </c>
      <c r="B168" s="302">
        <f>SUM(B166:B167)</f>
        <v>2.7887005649693037</v>
      </c>
      <c r="C168" s="299" t="str">
        <f>CONCATENATE("(",ROUND((B168/$H168)*100,1),")")</f>
        <v>(77.5)</v>
      </c>
      <c r="D168" s="302">
        <f>SUM(D166:D167)</f>
        <v>0.42350282486143698</v>
      </c>
      <c r="E168" s="299" t="str">
        <f>CONCATENATE("(",ROUND((D168/$H168)*100,1),")")</f>
        <v>(11.8)</v>
      </c>
      <c r="F168" s="302">
        <f>SUM(F166:F167)</f>
        <v>0.38779661016925682</v>
      </c>
      <c r="G168" s="299" t="str">
        <f>CONCATENATE("(",ROUND((F168/$H168)*100,1),")")</f>
        <v>(10.8)</v>
      </c>
      <c r="H168" s="302">
        <f>SUM(H166:H167)</f>
        <v>3.5999999999999974</v>
      </c>
      <c r="I168" s="299" t="str">
        <f>CONCATENATE("(",ROUND((H168/$H168)*100,1),")")</f>
        <v>(100)</v>
      </c>
      <c r="K168" s="302">
        <f t="shared" si="137"/>
        <v>7.2887010115008088E-2</v>
      </c>
      <c r="L168" s="302">
        <f t="shared" si="138"/>
        <v>2.0450873382774015E-2</v>
      </c>
      <c r="M168" s="302">
        <f t="shared" si="139"/>
        <v>-3.5337883497789491E-2</v>
      </c>
      <c r="N168" s="302">
        <f t="shared" si="140"/>
        <v>5.7999999999992613E-2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16.901902145825961</v>
      </c>
      <c r="C177" s="299" t="str">
        <f>CONCATENATE("(",ROUND((B177/$H179)*100,1),")")</f>
        <v>(55.2)</v>
      </c>
      <c r="D177" s="302">
        <f>'Ind T6'!M72</f>
        <v>0.81136566711915337</v>
      </c>
      <c r="E177" s="299" t="str">
        <f>CONCATENATE("(",ROUND((D177/$H179)*100,1),")")</f>
        <v>(2.7)</v>
      </c>
      <c r="F177" s="302">
        <f>'Ind T6'!N72</f>
        <v>8.8913814265222584</v>
      </c>
      <c r="G177" s="299" t="str">
        <f>CONCATENATE("(",ROUND((F177/$H179)*100,1),")")</f>
        <v>(29)</v>
      </c>
      <c r="H177" s="302">
        <f>SUM(B177,D177,F177)</f>
        <v>26.604649239467374</v>
      </c>
      <c r="I177" s="299" t="str">
        <f>CONCATENATE("(",ROUND((H177/$H179)*100,1),")")</f>
        <v>(86.9)</v>
      </c>
      <c r="K177" s="302">
        <f>B182-B177</f>
        <v>-0.70379835526871304</v>
      </c>
      <c r="L177" s="302">
        <f>D182-D177</f>
        <v>-8.4615181785622218E-3</v>
      </c>
      <c r="M177" s="302">
        <f>F182-F177</f>
        <v>-0.17552899398149258</v>
      </c>
      <c r="N177" s="302">
        <f>SUM(K177:M177)</f>
        <v>-0.88778886742876784</v>
      </c>
    </row>
    <row r="178" spans="1:14" x14ac:dyDescent="0.2">
      <c r="A178" s="282" t="s">
        <v>365</v>
      </c>
      <c r="B178" s="302">
        <f>'Ind T6'!L71</f>
        <v>2.2636792261974059</v>
      </c>
      <c r="C178" s="299" t="str">
        <f>CONCATENATE("(",ROUND((B178/$H179)*100,1),")")</f>
        <v>(7.4)</v>
      </c>
      <c r="D178" s="302">
        <f>'Ind T6'!M71</f>
        <v>1.3283733589901607</v>
      </c>
      <c r="E178" s="299" t="str">
        <f>CONCATENATE("(",ROUND((D178/$H179)*100,1),")")</f>
        <v>(4.3)</v>
      </c>
      <c r="F178" s="302">
        <f>'Ind T6'!N71</f>
        <v>0.41829817534505759</v>
      </c>
      <c r="G178" s="299" t="str">
        <f>CONCATENATE("(",ROUND((F178/$H179)*100,1),")")</f>
        <v>(1.4)</v>
      </c>
      <c r="H178" s="302">
        <f t="shared" ref="H178" si="141">SUM(B178,D178,F178)</f>
        <v>4.0103507605326243</v>
      </c>
      <c r="I178" s="299" t="str">
        <f>CONCATENATE("(",ROUND((H178/$H179)*100,1),")")</f>
        <v>(13.1)</v>
      </c>
      <c r="K178" s="302">
        <f t="shared" ref="K178:K179" si="142">B183-B178</f>
        <v>-5.7022128071807288E-2</v>
      </c>
      <c r="L178" s="302">
        <f t="shared" ref="L178:L179" si="143">D183-D178</f>
        <v>-2.476187649981787E-2</v>
      </c>
      <c r="M178" s="302">
        <f t="shared" ref="M178:M179" si="144">F183-F178</f>
        <v>-8.4271279995948856E-3</v>
      </c>
      <c r="N178" s="302">
        <f t="shared" ref="N178:N179" si="145">SUM(K178:M178)</f>
        <v>-9.0211132571220043E-2</v>
      </c>
    </row>
    <row r="179" spans="1:14" x14ac:dyDescent="0.2">
      <c r="A179" s="282" t="s">
        <v>363</v>
      </c>
      <c r="B179" s="302">
        <f>SUM(B177:B178)</f>
        <v>19.165581372023368</v>
      </c>
      <c r="C179" s="299" t="str">
        <f>CONCATENATE("(",ROUND((B179/$H179)*100,1),")")</f>
        <v>(62.6)</v>
      </c>
      <c r="D179" s="302">
        <f>SUM(D177:D178)</f>
        <v>2.1397390261093143</v>
      </c>
      <c r="E179" s="299" t="str">
        <f>CONCATENATE("(",ROUND((D179/$H179)*100,1),")")</f>
        <v>(7)</v>
      </c>
      <c r="F179" s="302">
        <f>SUM(F177:F178)</f>
        <v>9.309679601867316</v>
      </c>
      <c r="G179" s="299" t="str">
        <f>CONCATENATE("(",ROUND((F179/$H179)*100,1),")")</f>
        <v>(30.4)</v>
      </c>
      <c r="H179" s="302">
        <f>SUM(H177:H178)</f>
        <v>30.614999999999998</v>
      </c>
      <c r="I179" s="299" t="str">
        <f>CONCATENATE("(",ROUND((H179/$H179)*100,1),")")</f>
        <v>(100)</v>
      </c>
      <c r="K179" s="302">
        <f t="shared" si="142"/>
        <v>-0.76082048334052033</v>
      </c>
      <c r="L179" s="302">
        <f t="shared" si="143"/>
        <v>-3.3223394678380203E-2</v>
      </c>
      <c r="M179" s="302">
        <f t="shared" si="144"/>
        <v>-0.1839561219810868</v>
      </c>
      <c r="N179" s="302">
        <f t="shared" si="145"/>
        <v>-0.97799999999998732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16.198103790557248</v>
      </c>
      <c r="C182" s="299" t="str">
        <f>CONCATENATE("(",ROUND((B182/$H184)*100,1),")")</f>
        <v>(54.7)</v>
      </c>
      <c r="D182" s="302">
        <f>'Ind T6'!R72</f>
        <v>0.80290414894059114</v>
      </c>
      <c r="E182" s="299" t="str">
        <f>CONCATENATE("(",ROUND((D182/$H184)*100,1),")")</f>
        <v>(2.7)</v>
      </c>
      <c r="F182" s="302">
        <f>'Ind T6'!S72</f>
        <v>8.7158524325407658</v>
      </c>
      <c r="G182" s="299" t="str">
        <f>CONCATENATE("(",ROUND((F182/$H184)*100,1),")")</f>
        <v>(29.4)</v>
      </c>
      <c r="H182" s="302">
        <f>SUM(B182,D182,F182)</f>
        <v>25.716860372038603</v>
      </c>
      <c r="I182" s="299" t="str">
        <f>CONCATENATE("(",ROUND((H182/$H184)*100,1),")")</f>
        <v>(86.8)</v>
      </c>
      <c r="K182" s="302">
        <f>B187-B182</f>
        <v>-0.52045297263643775</v>
      </c>
      <c r="L182" s="302">
        <f>D187-D182</f>
        <v>2.8137219483830411E-2</v>
      </c>
      <c r="M182" s="302">
        <f>F187-F182</f>
        <v>0.18803559346247134</v>
      </c>
      <c r="N182" s="302">
        <f>SUM(K182:M182)</f>
        <v>-0.304280159690136</v>
      </c>
    </row>
    <row r="183" spans="1:14" x14ac:dyDescent="0.2">
      <c r="A183" s="282" t="s">
        <v>365</v>
      </c>
      <c r="B183" s="302">
        <f>'Ind T6'!Q71</f>
        <v>2.2066570981255986</v>
      </c>
      <c r="C183" s="299" t="str">
        <f>CONCATENATE("(",ROUND((B183/$H184)*100,1),")")</f>
        <v>(7.4)</v>
      </c>
      <c r="D183" s="302">
        <f>'Ind T6'!R71</f>
        <v>1.3036114824903429</v>
      </c>
      <c r="E183" s="299" t="str">
        <f>CONCATENATE("(",ROUND((D183/$H184)*100,1),")")</f>
        <v>(4.4)</v>
      </c>
      <c r="F183" s="302">
        <f>'Ind T6'!S71</f>
        <v>0.4098710473454627</v>
      </c>
      <c r="G183" s="299" t="str">
        <f>CONCATENATE("(",ROUND((F183/$H184)*100,1),")")</f>
        <v>(1.4)</v>
      </c>
      <c r="H183" s="302">
        <f t="shared" ref="H183" si="146">SUM(B183,D183,F183)</f>
        <v>3.920139627961404</v>
      </c>
      <c r="I183" s="299" t="str">
        <f>CONCATENATE("(",ROUND((H183/$H184)*100,1),")")</f>
        <v>(13.2)</v>
      </c>
      <c r="K183" s="302">
        <f t="shared" ref="K183:K184" si="147">B188-B183</f>
        <v>2.8954988464421572E-2</v>
      </c>
      <c r="L183" s="302">
        <f t="shared" ref="L183:L184" si="148">D188-D183</f>
        <v>3.1373371749318091E-2</v>
      </c>
      <c r="M183" s="302">
        <f t="shared" ref="M183:M184" si="149">F188-F183</f>
        <v>1.6951799476403295E-2</v>
      </c>
      <c r="N183" s="302">
        <f t="shared" ref="N183:N184" si="150">SUM(K183:M183)</f>
        <v>7.7280159690142958E-2</v>
      </c>
    </row>
    <row r="184" spans="1:14" x14ac:dyDescent="0.2">
      <c r="A184" s="282" t="s">
        <v>363</v>
      </c>
      <c r="B184" s="302">
        <f>SUM(B182:B183)</f>
        <v>18.404760888682848</v>
      </c>
      <c r="C184" s="299" t="str">
        <f>CONCATENATE("(",ROUND((B184/$H184)*100,1),")")</f>
        <v>(62.1)</v>
      </c>
      <c r="D184" s="302">
        <f>SUM(D182:D183)</f>
        <v>2.1065156314309341</v>
      </c>
      <c r="E184" s="299" t="str">
        <f>CONCATENATE("(",ROUND((D184/$H184)*100,1),")")</f>
        <v>(7.1)</v>
      </c>
      <c r="F184" s="302">
        <f>SUM(F182:F183)</f>
        <v>9.1257234798862292</v>
      </c>
      <c r="G184" s="299" t="str">
        <f>CONCATENATE("(",ROUND((F184/$H184)*100,1),")")</f>
        <v>(30.8)</v>
      </c>
      <c r="H184" s="302">
        <f>SUM(H182:H183)</f>
        <v>29.637000000000008</v>
      </c>
      <c r="I184" s="299" t="str">
        <f>CONCATENATE("(",ROUND((H184/$H184)*100,1),")")</f>
        <v>(100)</v>
      </c>
      <c r="K184" s="302">
        <f t="shared" si="147"/>
        <v>-0.49149798417201751</v>
      </c>
      <c r="L184" s="302">
        <f t="shared" si="148"/>
        <v>5.9510591233148169E-2</v>
      </c>
      <c r="M184" s="302">
        <f t="shared" si="149"/>
        <v>0.20498739293887347</v>
      </c>
      <c r="N184" s="302">
        <f t="shared" si="150"/>
        <v>-0.22699999999999587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15.67765081792081</v>
      </c>
      <c r="C187" s="299" t="str">
        <f>CONCATENATE("(",ROUND((B187/$H189)*100,1),")")</f>
        <v>(53.3)</v>
      </c>
      <c r="D187" s="302">
        <f>'Ind T6'!W72</f>
        <v>0.83104136842442156</v>
      </c>
      <c r="E187" s="299" t="str">
        <f>CONCATENATE("(",ROUND((D187/$H189)*100,1),")")</f>
        <v>(2.8)</v>
      </c>
      <c r="F187" s="302">
        <f>'Ind T6'!X72</f>
        <v>8.9038880260032371</v>
      </c>
      <c r="G187" s="299" t="str">
        <f>CONCATENATE("(",ROUND((F187/$H189)*100,1),")")</f>
        <v>(30.3)</v>
      </c>
      <c r="H187" s="302">
        <f>SUM(B187,D187,F187)</f>
        <v>25.41258021234847</v>
      </c>
      <c r="I187" s="299" t="str">
        <f>CONCATENATE("(",ROUND((H187/$H189)*100,1),")")</f>
        <v>(86.4)</v>
      </c>
      <c r="K187" s="302">
        <f>B187-B177</f>
        <v>-1.2242513279051508</v>
      </c>
      <c r="L187" s="302">
        <f>D187-D177</f>
        <v>1.967570130526819E-2</v>
      </c>
      <c r="M187" s="302">
        <f>F187-F177</f>
        <v>1.2506599480978764E-2</v>
      </c>
      <c r="N187" s="302">
        <f>SUM(K187:M187)</f>
        <v>-1.1920690271189038</v>
      </c>
    </row>
    <row r="188" spans="1:14" x14ac:dyDescent="0.2">
      <c r="A188" s="282" t="s">
        <v>365</v>
      </c>
      <c r="B188" s="302">
        <f>'Ind T6'!V71</f>
        <v>2.2356120865900202</v>
      </c>
      <c r="C188" s="299" t="str">
        <f>CONCATENATE("(",ROUND((B188/$H189)*100,1),")")</f>
        <v>(7.6)</v>
      </c>
      <c r="D188" s="302">
        <f>'Ind T6'!W71</f>
        <v>1.334984854239661</v>
      </c>
      <c r="E188" s="299" t="str">
        <f>CONCATENATE("(",ROUND((D188/$H189)*100,1),")")</f>
        <v>(4.5)</v>
      </c>
      <c r="F188" s="302">
        <f>'Ind T6'!X71</f>
        <v>0.426822846821866</v>
      </c>
      <c r="G188" s="299" t="str">
        <f>CONCATENATE("(",ROUND((F188/$H189)*100,1),")")</f>
        <v>(1.5)</v>
      </c>
      <c r="H188" s="302">
        <f t="shared" ref="H188" si="151">SUM(B188,D188,F188)</f>
        <v>3.9974197876515469</v>
      </c>
      <c r="I188" s="299" t="str">
        <f>CONCATENATE("(",ROUND((H188/$H189)*100,1),")")</f>
        <v>(13.6)</v>
      </c>
      <c r="K188" s="302">
        <f t="shared" ref="K188:K189" si="152">B188-B178</f>
        <v>-2.8067139607385716E-2</v>
      </c>
      <c r="L188" s="302">
        <f t="shared" ref="L188:L189" si="153">D188-D178</f>
        <v>6.611495249500221E-3</v>
      </c>
      <c r="M188" s="302">
        <f t="shared" ref="M188:M189" si="154">F188-F178</f>
        <v>8.5246714768084098E-3</v>
      </c>
      <c r="N188" s="302">
        <f t="shared" ref="N188:N189" si="155">SUM(K188:M188)</f>
        <v>-1.2930972881077085E-2</v>
      </c>
    </row>
    <row r="189" spans="1:14" x14ac:dyDescent="0.2">
      <c r="A189" s="282" t="s">
        <v>363</v>
      </c>
      <c r="B189" s="302">
        <f>SUM(B187:B188)</f>
        <v>17.91326290451083</v>
      </c>
      <c r="C189" s="299" t="str">
        <f>CONCATENATE("(",ROUND((B189/$H189)*100,1),")")</f>
        <v>(60.9)</v>
      </c>
      <c r="D189" s="302">
        <f>SUM(D187:D188)</f>
        <v>2.1660262226640823</v>
      </c>
      <c r="E189" s="299" t="str">
        <f>CONCATENATE("(",ROUND((D189/$H189)*100,1),")")</f>
        <v>(7.4)</v>
      </c>
      <c r="F189" s="302">
        <f>SUM(F187:F188)</f>
        <v>9.3307108728251027</v>
      </c>
      <c r="G189" s="299" t="str">
        <f>CONCATENATE("(",ROUND((F189/$H189)*100,1),")")</f>
        <v>(31.7)</v>
      </c>
      <c r="H189" s="302">
        <f>SUM(H187:H188)</f>
        <v>29.410000000000018</v>
      </c>
      <c r="I189" s="299" t="str">
        <f>CONCATENATE("(",ROUND((H189/$H189)*100,1),")")</f>
        <v>(100)</v>
      </c>
      <c r="K189" s="302">
        <f t="shared" si="152"/>
        <v>-1.2523184675125378</v>
      </c>
      <c r="L189" s="302">
        <f t="shared" si="153"/>
        <v>2.6287196554767966E-2</v>
      </c>
      <c r="M189" s="302">
        <f t="shared" si="154"/>
        <v>2.1031270957786674E-2</v>
      </c>
      <c r="N189" s="302">
        <f t="shared" si="155"/>
        <v>-1.2049999999999832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24.348984736206816</v>
      </c>
      <c r="C198" s="299" t="str">
        <f>CONCATENATE("(",ROUND((B198/$H200)*100,1),")")</f>
        <v>(33.8)</v>
      </c>
      <c r="D198" s="302">
        <f>'Ind T6'!M81</f>
        <v>9.1361529769825101</v>
      </c>
      <c r="E198" s="299" t="str">
        <f>CONCATENATE("(",ROUND((D198/$H200)*100,1),")")</f>
        <v>(12.7)</v>
      </c>
      <c r="F198" s="302">
        <f>'Ind T6'!N81</f>
        <v>3.1926234586807238</v>
      </c>
      <c r="G198" s="299" t="str">
        <f>CONCATENATE("(",ROUND((F198/$H200)*100,1),")")</f>
        <v>(4.4)</v>
      </c>
      <c r="H198" s="302">
        <f>SUM(B198,D198,F198)</f>
        <v>36.677761171870046</v>
      </c>
      <c r="I198" s="299" t="str">
        <f>CONCATENATE("(",ROUND((H198/$H200)*100,1),")")</f>
        <v>(50.9)</v>
      </c>
      <c r="K198" s="302">
        <f>B203-B198</f>
        <v>0.19460739438611085</v>
      </c>
      <c r="L198" s="302">
        <f>D203-D198</f>
        <v>-0.11193021072333487</v>
      </c>
      <c r="M198" s="302">
        <f>F203-F198</f>
        <v>1.4049475547161183E-2</v>
      </c>
      <c r="N198" s="302">
        <f>SUM(K198:M198)</f>
        <v>9.6726659209937171E-2</v>
      </c>
    </row>
    <row r="199" spans="1:14" x14ac:dyDescent="0.2">
      <c r="A199" s="282" t="s">
        <v>365</v>
      </c>
      <c r="B199" s="302">
        <f>'Ind T6'!L80</f>
        <v>13.071030744072969</v>
      </c>
      <c r="C199" s="299" t="str">
        <f>CONCATENATE("(",ROUND((B199/$H200)*100,1),")")</f>
        <v>(18.1)</v>
      </c>
      <c r="D199" s="302">
        <f>'Ind T6'!M80</f>
        <v>20.694354467622173</v>
      </c>
      <c r="E199" s="299" t="str">
        <f>CONCATENATE("(",ROUND((D199/$H200)*100,1),")")</f>
        <v>(28.7)</v>
      </c>
      <c r="F199" s="302">
        <f>'Ind T6'!N80</f>
        <v>1.6138536164347403</v>
      </c>
      <c r="G199" s="299" t="str">
        <f>CONCATENATE("(",ROUND((F199/$H200)*100,1),")")</f>
        <v>(2.2)</v>
      </c>
      <c r="H199" s="302">
        <f t="shared" ref="H199" si="156">SUM(B199,D199,F199)</f>
        <v>35.379238828129878</v>
      </c>
      <c r="I199" s="299" t="str">
        <f>CONCATENATE("(",ROUND((H199/$H200)*100,1),")")</f>
        <v>(49.1)</v>
      </c>
      <c r="K199" s="302">
        <f t="shared" ref="K199:K200" si="157">B204-B199</f>
        <v>0.27134291307079828</v>
      </c>
      <c r="L199" s="302">
        <f t="shared" ref="L199:L200" si="158">D204-D199</f>
        <v>-1.0364584936341643</v>
      </c>
      <c r="M199" s="302">
        <f t="shared" ref="M199:M200" si="159">F204-F199</f>
        <v>3.4388921353475155E-2</v>
      </c>
      <c r="N199" s="302">
        <f t="shared" ref="N199:N200" si="160">SUM(K199:M199)</f>
        <v>-0.73072665920989088</v>
      </c>
    </row>
    <row r="200" spans="1:14" x14ac:dyDescent="0.2">
      <c r="A200" s="282" t="s">
        <v>363</v>
      </c>
      <c r="B200" s="302">
        <f>SUM(B198:B199)</f>
        <v>37.420015480279787</v>
      </c>
      <c r="C200" s="299" t="str">
        <f>CONCATENATE("(",ROUND((B200/$H200)*100,1),")")</f>
        <v>(51.9)</v>
      </c>
      <c r="D200" s="302">
        <f>SUM(D198:D199)</f>
        <v>29.830507444604685</v>
      </c>
      <c r="E200" s="299" t="str">
        <f>CONCATENATE("(",ROUND((D200/$H200)*100,1),")")</f>
        <v>(41.4)</v>
      </c>
      <c r="F200" s="302">
        <f>SUM(F198:F199)</f>
        <v>4.8064770751154642</v>
      </c>
      <c r="G200" s="299" t="str">
        <f>CONCATENATE("(",ROUND((F200/$H200)*100,1),")")</f>
        <v>(6.7)</v>
      </c>
      <c r="H200" s="302">
        <f>SUM(H198:H199)</f>
        <v>72.056999999999931</v>
      </c>
      <c r="I200" s="299" t="str">
        <f>CONCATENATE("(",ROUND((H200/$H200)*100,1),")")</f>
        <v>(100)</v>
      </c>
      <c r="K200" s="302">
        <f t="shared" si="157"/>
        <v>0.46595030745690735</v>
      </c>
      <c r="L200" s="302">
        <f t="shared" si="158"/>
        <v>-1.148388704357501</v>
      </c>
      <c r="M200" s="302">
        <f t="shared" si="159"/>
        <v>4.8438396900636782E-2</v>
      </c>
      <c r="N200" s="302">
        <f t="shared" si="160"/>
        <v>-0.63399999999995682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24.543592130592927</v>
      </c>
      <c r="C203" s="299" t="str">
        <f>CONCATENATE("(",ROUND((B203/$H205)*100,1),")")</f>
        <v>(34.4)</v>
      </c>
      <c r="D203" s="302">
        <f>'Ind T6'!R81</f>
        <v>9.0242227662591752</v>
      </c>
      <c r="E203" s="299" t="str">
        <f>CONCATENATE("(",ROUND((D203/$H205)*100,1),")")</f>
        <v>(12.6)</v>
      </c>
      <c r="F203" s="302">
        <f>'Ind T6'!S81</f>
        <v>3.206672934227885</v>
      </c>
      <c r="G203" s="299" t="str">
        <f>CONCATENATE("(",ROUND((F203/$H205)*100,1),")")</f>
        <v>(4.5)</v>
      </c>
      <c r="H203" s="302">
        <f>SUM(B203,D203,F203)</f>
        <v>36.774487831079981</v>
      </c>
      <c r="I203" s="299" t="str">
        <f>CONCATENATE("(",ROUND((H203/$H205)*100,1),")")</f>
        <v>(51.5)</v>
      </c>
      <c r="K203" s="302">
        <f>B208-B203</f>
        <v>0.72358821162135811</v>
      </c>
      <c r="L203" s="302">
        <f>D208-D203</f>
        <v>1.3355494333735507E-2</v>
      </c>
      <c r="M203" s="302">
        <f>F208-F203</f>
        <v>7.2489342773111698E-2</v>
      </c>
      <c r="N203" s="302">
        <f>SUM(K203:M203)</f>
        <v>0.80943304872820532</v>
      </c>
    </row>
    <row r="204" spans="1:14" x14ac:dyDescent="0.2">
      <c r="A204" s="282" t="s">
        <v>365</v>
      </c>
      <c r="B204" s="302">
        <f>'Ind T6'!Q80</f>
        <v>13.342373657143767</v>
      </c>
      <c r="C204" s="299" t="str">
        <f>CONCATENATE("(",ROUND((B204/$H205)*100,1),")")</f>
        <v>(18.7)</v>
      </c>
      <c r="D204" s="302">
        <f>'Ind T6'!R80</f>
        <v>19.657895973988008</v>
      </c>
      <c r="E204" s="299" t="str">
        <f>CONCATENATE("(",ROUND((D204/$H205)*100,1),")")</f>
        <v>(27.5)</v>
      </c>
      <c r="F204" s="302">
        <f>'Ind T6'!S80</f>
        <v>1.6482425377882155</v>
      </c>
      <c r="G204" s="299" t="str">
        <f>CONCATENATE("(",ROUND((F204/$H205)*100,1),")")</f>
        <v>(2.3)</v>
      </c>
      <c r="H204" s="302">
        <f t="shared" ref="H204" si="161">SUM(B204,D204,F204)</f>
        <v>34.648512168919986</v>
      </c>
      <c r="I204" s="299" t="str">
        <f>CONCATENATE("(",ROUND((H204/$H205)*100,1),")")</f>
        <v>(48.5)</v>
      </c>
      <c r="K204" s="302">
        <f t="shared" ref="K204:K205" si="162">B209-B204</f>
        <v>0.85779179399067118</v>
      </c>
      <c r="L204" s="302">
        <f t="shared" ref="L204:L205" si="163">D209-D204</f>
        <v>-1.4859593523139658</v>
      </c>
      <c r="M204" s="302">
        <f t="shared" ref="M204:M205" si="164">F209-F204</f>
        <v>0.11273450959515441</v>
      </c>
      <c r="N204" s="302">
        <f t="shared" ref="N204:N205" si="165">SUM(K204:M204)</f>
        <v>-0.51543304872814022</v>
      </c>
    </row>
    <row r="205" spans="1:14" x14ac:dyDescent="0.2">
      <c r="A205" s="282" t="s">
        <v>363</v>
      </c>
      <c r="B205" s="302">
        <f>SUM(B203:B204)</f>
        <v>37.885965787736694</v>
      </c>
      <c r="C205" s="299" t="str">
        <f>CONCATENATE("(",ROUND((B205/$H205)*100,1),")")</f>
        <v>(53)</v>
      </c>
      <c r="D205" s="302">
        <f>SUM(D203:D204)</f>
        <v>28.682118740247184</v>
      </c>
      <c r="E205" s="299" t="str">
        <f>CONCATENATE("(",ROUND((D205/$H205)*100,1),")")</f>
        <v>(40.2)</v>
      </c>
      <c r="F205" s="302">
        <f>SUM(F203:F204)</f>
        <v>4.854915472016101</v>
      </c>
      <c r="G205" s="299" t="str">
        <f>CONCATENATE("(",ROUND((F205/$H205)*100,1),")")</f>
        <v>(6.8)</v>
      </c>
      <c r="H205" s="302">
        <f>SUM(H203:H204)</f>
        <v>71.422999999999973</v>
      </c>
      <c r="I205" s="299" t="str">
        <f>CONCATENATE("(",ROUND((H205/$H205)*100,1),")")</f>
        <v>(100)</v>
      </c>
      <c r="K205" s="302">
        <f t="shared" si="162"/>
        <v>1.5813800056120328</v>
      </c>
      <c r="L205" s="302">
        <f t="shared" si="163"/>
        <v>-1.4726038579802321</v>
      </c>
      <c r="M205" s="302">
        <f t="shared" si="164"/>
        <v>0.18522385236826544</v>
      </c>
      <c r="N205" s="302">
        <f t="shared" si="165"/>
        <v>0.29400000000006621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25.267180342214285</v>
      </c>
      <c r="C208" s="299" t="str">
        <f>CONCATENATE("(",ROUND((B208/$H210)*100,1),")")</f>
        <v>(35.2)</v>
      </c>
      <c r="D208" s="302">
        <f>'Ind T6'!W81</f>
        <v>9.0375782605929107</v>
      </c>
      <c r="E208" s="299" t="str">
        <f>CONCATENATE("(",ROUND((D208/$H210)*100,1),")")</f>
        <v>(12.6)</v>
      </c>
      <c r="F208" s="302">
        <f>'Ind T6'!X81</f>
        <v>3.2791622770009967</v>
      </c>
      <c r="G208" s="299" t="str">
        <f>CONCATENATE("(",ROUND((F208/$H210)*100,1),")")</f>
        <v>(4.6)</v>
      </c>
      <c r="H208" s="302">
        <f>SUM(B208,D208,F208)</f>
        <v>37.583920879808197</v>
      </c>
      <c r="I208" s="299" t="str">
        <f>CONCATENATE("(",ROUND((H208/$H210)*100,1),")")</f>
        <v>(52.4)</v>
      </c>
      <c r="K208" s="302">
        <f>B208-B198</f>
        <v>0.91819560600746897</v>
      </c>
      <c r="L208" s="302">
        <f>D208-D198</f>
        <v>-9.8574716389599359E-2</v>
      </c>
      <c r="M208" s="302">
        <f>F208-F198</f>
        <v>8.6538818320272881E-2</v>
      </c>
      <c r="N208" s="302">
        <f>SUM(K208:M208)</f>
        <v>0.90615970793814249</v>
      </c>
    </row>
    <row r="209" spans="1:14" x14ac:dyDescent="0.2">
      <c r="A209" s="282" t="s">
        <v>365</v>
      </c>
      <c r="B209" s="302">
        <f>'Ind T6'!V80</f>
        <v>14.200165451134438</v>
      </c>
      <c r="C209" s="299" t="str">
        <f>CONCATENATE("(",ROUND((B209/$H210)*100,1),")")</f>
        <v>(19.8)</v>
      </c>
      <c r="D209" s="302">
        <f>'Ind T6'!W80</f>
        <v>18.171936621674043</v>
      </c>
      <c r="E209" s="299" t="str">
        <f>CONCATENATE("(",ROUND((D209/$H210)*100,1),")")</f>
        <v>(25.3)</v>
      </c>
      <c r="F209" s="302">
        <f>'Ind T6'!X80</f>
        <v>1.7609770473833699</v>
      </c>
      <c r="G209" s="299" t="str">
        <f>CONCATENATE("(",ROUND((F209/$H210)*100,1),")")</f>
        <v>(2.5)</v>
      </c>
      <c r="H209" s="302">
        <f t="shared" ref="H209" si="166">SUM(B209,D209,F209)</f>
        <v>34.133079120191852</v>
      </c>
      <c r="I209" s="299" t="str">
        <f>CONCATENATE("(",ROUND((H209/$H210)*100,1),")")</f>
        <v>(47.6)</v>
      </c>
      <c r="K209" s="302">
        <f t="shared" ref="K209:K210" si="167">B209-B199</f>
        <v>1.1291347070614695</v>
      </c>
      <c r="L209" s="302">
        <f t="shared" ref="L209:L210" si="168">D209-D199</f>
        <v>-2.5224178459481301</v>
      </c>
      <c r="M209" s="302">
        <f t="shared" ref="M209:M210" si="169">F209-F199</f>
        <v>0.14712343094862956</v>
      </c>
      <c r="N209" s="302">
        <f t="shared" ref="N209:N210" si="170">SUM(K209:M209)</f>
        <v>-1.2461597079380311</v>
      </c>
    </row>
    <row r="210" spans="1:14" x14ac:dyDescent="0.2">
      <c r="A210" s="282" t="s">
        <v>363</v>
      </c>
      <c r="B210" s="302">
        <f>SUM(B208:B209)</f>
        <v>39.467345793348727</v>
      </c>
      <c r="C210" s="299" t="str">
        <f>CONCATENATE("(",ROUND((B210/$H210)*100,1),")")</f>
        <v>(55)</v>
      </c>
      <c r="D210" s="302">
        <f>SUM(D208:D209)</f>
        <v>27.209514882266951</v>
      </c>
      <c r="E210" s="299" t="str">
        <f>CONCATENATE("(",ROUND((D210/$H210)*100,1),")")</f>
        <v>(37.9)</v>
      </c>
      <c r="F210" s="302">
        <f>SUM(F208:F209)</f>
        <v>5.0401393243843664</v>
      </c>
      <c r="G210" s="299" t="str">
        <f>CONCATENATE("(",ROUND((F210/$H210)*100,1),")")</f>
        <v>(7)</v>
      </c>
      <c r="H210" s="302">
        <f>SUM(H208:H209)</f>
        <v>71.717000000000041</v>
      </c>
      <c r="I210" s="299" t="str">
        <f>CONCATENATE("(",ROUND((H210/$H210)*100,1),")")</f>
        <v>(100)</v>
      </c>
      <c r="K210" s="302">
        <f t="shared" si="167"/>
        <v>2.0473303130689402</v>
      </c>
      <c r="L210" s="302">
        <f t="shared" si="168"/>
        <v>-2.620992562337733</v>
      </c>
      <c r="M210" s="302">
        <f t="shared" si="169"/>
        <v>0.23366224926890222</v>
      </c>
      <c r="N210" s="302">
        <f t="shared" si="170"/>
        <v>-0.33999999999989061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14.731652267851452</v>
      </c>
      <c r="C219" s="299" t="str">
        <f>CONCATENATE("(",ROUND((B219/$H221)*100,1),")")</f>
        <v>(53.7)</v>
      </c>
      <c r="D219" s="302">
        <f>'Ind T6'!M90</f>
        <v>2.0913757058911329</v>
      </c>
      <c r="E219" s="299" t="str">
        <f>CONCATENATE("(",ROUND((D219/$H221)*100,1),")")</f>
        <v>(7.6)</v>
      </c>
      <c r="F219" s="302">
        <f>'Ind T6'!N90</f>
        <v>3.6369019037389503</v>
      </c>
      <c r="G219" s="299" t="str">
        <f>CONCATENATE("(",ROUND((F219/$H221)*100,1),")")</f>
        <v>(13.3)</v>
      </c>
      <c r="H219" s="302">
        <f>SUM(B219,D219,F219)</f>
        <v>20.459929877481535</v>
      </c>
      <c r="I219" s="299" t="str">
        <f>CONCATENATE("(",ROUND((H219/$H221)*100,1),")")</f>
        <v>(74.6)</v>
      </c>
      <c r="K219" s="302">
        <f>B224-B219</f>
        <v>0.1884472022325383</v>
      </c>
      <c r="L219" s="302">
        <f>D224-D219</f>
        <v>4.4009834516295143E-2</v>
      </c>
      <c r="M219" s="302">
        <f>F224-F219</f>
        <v>0.16735176098205962</v>
      </c>
      <c r="N219" s="302">
        <f>SUM(K219:M219)</f>
        <v>0.39980879773089306</v>
      </c>
    </row>
    <row r="220" spans="1:14" x14ac:dyDescent="0.2">
      <c r="A220" s="282" t="s">
        <v>365</v>
      </c>
      <c r="B220" s="302">
        <f>'Ind T6'!L89</f>
        <v>3.2759948275092232</v>
      </c>
      <c r="C220" s="299" t="str">
        <f>CONCATENATE("(",ROUND((B220/$H221)*100,1),")")</f>
        <v>(11.9)</v>
      </c>
      <c r="D220" s="302">
        <f>'Ind T6'!M89</f>
        <v>2.2197580737551084</v>
      </c>
      <c r="E220" s="299" t="str">
        <f>CONCATENATE("(",ROUND((D220/$H221)*100,1),")")</f>
        <v>(8.1)</v>
      </c>
      <c r="F220" s="302">
        <f>'Ind T6'!N89</f>
        <v>1.4683172212541051</v>
      </c>
      <c r="G220" s="299" t="str">
        <f>CONCATENATE("(",ROUND((F220/$H221)*100,1),")")</f>
        <v>(5.4)</v>
      </c>
      <c r="H220" s="302">
        <f t="shared" ref="H220" si="171">SUM(B220,D220,F220)</f>
        <v>6.9640701225184376</v>
      </c>
      <c r="I220" s="299" t="str">
        <f>CONCATENATE("(",ROUND((H220/$H221)*100,1),")")</f>
        <v>(25.4)</v>
      </c>
      <c r="K220" s="302">
        <f t="shared" ref="K220:K221" si="172">B225-B220</f>
        <v>0.2135376411307699</v>
      </c>
      <c r="L220" s="302">
        <f t="shared" ref="L220:L221" si="173">D225-D220</f>
        <v>0.17114368531390811</v>
      </c>
      <c r="M220" s="302">
        <f t="shared" ref="M220:M221" si="174">F225-F220</f>
        <v>3.4509875824492386E-2</v>
      </c>
      <c r="N220" s="302">
        <f t="shared" ref="N220:N221" si="175">SUM(K220:M220)</f>
        <v>0.41919120226917039</v>
      </c>
    </row>
    <row r="221" spans="1:14" x14ac:dyDescent="0.2">
      <c r="A221" s="282" t="s">
        <v>363</v>
      </c>
      <c r="B221" s="302">
        <f>SUM(B219:B220)</f>
        <v>18.007647095360674</v>
      </c>
      <c r="C221" s="299" t="str">
        <f>CONCATENATE("(",ROUND((B221/$H221)*100,1),")")</f>
        <v>(65.7)</v>
      </c>
      <c r="D221" s="302">
        <f>SUM(D219:D220)</f>
        <v>4.3111337796462408</v>
      </c>
      <c r="E221" s="299" t="str">
        <f>CONCATENATE("(",ROUND((D221/$H221)*100,1),")")</f>
        <v>(15.7)</v>
      </c>
      <c r="F221" s="302">
        <f>SUM(F219:F220)</f>
        <v>5.1052191249930559</v>
      </c>
      <c r="G221" s="299" t="str">
        <f>CONCATENATE("(",ROUND((F221/$H221)*100,1),")")</f>
        <v>(18.6)</v>
      </c>
      <c r="H221" s="302">
        <f>SUM(H219:H220)</f>
        <v>27.423999999999971</v>
      </c>
      <c r="I221" s="299" t="str">
        <f>CONCATENATE("(",ROUND((H221/$H221)*100,1),")")</f>
        <v>(100)</v>
      </c>
      <c r="K221" s="302">
        <f t="shared" si="172"/>
        <v>0.40198484336330864</v>
      </c>
      <c r="L221" s="302">
        <f t="shared" si="173"/>
        <v>0.2151535198302037</v>
      </c>
      <c r="M221" s="302">
        <f t="shared" si="174"/>
        <v>0.20186163680655156</v>
      </c>
      <c r="N221" s="302">
        <f t="shared" si="175"/>
        <v>0.8190000000000639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14.92009947008399</v>
      </c>
      <c r="C224" s="299" t="str">
        <f>CONCATENATE("(",ROUND((B224/$H226)*100,1),")")</f>
        <v>(52.8)</v>
      </c>
      <c r="D224" s="302">
        <f>'Ind T6'!R90</f>
        <v>2.135385540407428</v>
      </c>
      <c r="E224" s="299" t="str">
        <f>CONCATENATE("(",ROUND((D224/$H226)*100,1),")")</f>
        <v>(7.6)</v>
      </c>
      <c r="F224" s="302">
        <f>'Ind T6'!S90</f>
        <v>3.8042536647210099</v>
      </c>
      <c r="G224" s="299" t="str">
        <f>CONCATENATE("(",ROUND((F224/$H226)*100,1),")")</f>
        <v>(13.5)</v>
      </c>
      <c r="H224" s="302">
        <f>SUM(B224,D224,F224)</f>
        <v>20.859738675212427</v>
      </c>
      <c r="I224" s="299" t="str">
        <f>CONCATENATE("(",ROUND((H224/$H226)*100,1),")")</f>
        <v>(73.9)</v>
      </c>
      <c r="K224" s="302">
        <f>B229-B224</f>
        <v>-0.5158197670769411</v>
      </c>
      <c r="L224" s="302">
        <f>D229-D224</f>
        <v>5.161220035677383E-2</v>
      </c>
      <c r="M224" s="302">
        <f>F229-F224</f>
        <v>0.1863849397704147</v>
      </c>
      <c r="N224" s="302">
        <f>SUM(K224:M224)</f>
        <v>-0.27782262694975257</v>
      </c>
    </row>
    <row r="225" spans="1:14" x14ac:dyDescent="0.2">
      <c r="A225" s="282" t="s">
        <v>365</v>
      </c>
      <c r="B225" s="302">
        <f>'Ind T6'!Q89</f>
        <v>3.4895324686399931</v>
      </c>
      <c r="C225" s="299" t="str">
        <f>CONCATENATE("(",ROUND((B225/$H226)*100,1),")")</f>
        <v>(12.4)</v>
      </c>
      <c r="D225" s="302">
        <f>'Ind T6'!R89</f>
        <v>2.3909017590690165</v>
      </c>
      <c r="E225" s="299" t="str">
        <f>CONCATENATE("(",ROUND((D225/$H226)*100,1),")")</f>
        <v>(8.5)</v>
      </c>
      <c r="F225" s="302">
        <f>'Ind T6'!S89</f>
        <v>1.5028270970785975</v>
      </c>
      <c r="G225" s="299" t="str">
        <f>CONCATENATE("(",ROUND((F225/$H226)*100,1),")")</f>
        <v>(5.3)</v>
      </c>
      <c r="H225" s="302">
        <f t="shared" ref="H225" si="176">SUM(B225,D225,F225)</f>
        <v>7.3832613247876075</v>
      </c>
      <c r="I225" s="299" t="str">
        <f>CONCATENATE("(",ROUND((H225/$H226)*100,1),")")</f>
        <v>(26.1)</v>
      </c>
      <c r="K225" s="302">
        <f t="shared" ref="K225:K226" si="177">B230-B225</f>
        <v>0.13949056277259908</v>
      </c>
      <c r="L225" s="302">
        <f t="shared" ref="L225:L226" si="178">D230-D225</f>
        <v>0.18344615977321244</v>
      </c>
      <c r="M225" s="302">
        <f t="shared" ref="M225:M226" si="179">F230-F225</f>
        <v>-7.1140955960964369E-3</v>
      </c>
      <c r="N225" s="302">
        <f t="shared" ref="N225:N226" si="180">SUM(K225:M225)</f>
        <v>0.31582262694971508</v>
      </c>
    </row>
    <row r="226" spans="1:14" x14ac:dyDescent="0.2">
      <c r="A226" s="282" t="s">
        <v>363</v>
      </c>
      <c r="B226" s="302">
        <f>SUM(B224:B225)</f>
        <v>18.409631938723983</v>
      </c>
      <c r="C226" s="299" t="str">
        <f>CONCATENATE("(",ROUND((B226/$H226)*100,1),")")</f>
        <v>(65.2)</v>
      </c>
      <c r="D226" s="302">
        <f>SUM(D224:D225)</f>
        <v>4.5262872994764445</v>
      </c>
      <c r="E226" s="299" t="str">
        <f>CONCATENATE("(",ROUND((D226/$H226)*100,1),")")</f>
        <v>(16)</v>
      </c>
      <c r="F226" s="302">
        <f>SUM(F224:F225)</f>
        <v>5.3070807617996074</v>
      </c>
      <c r="G226" s="299" t="str">
        <f>CONCATENATE("(",ROUND((F226/$H226)*100,1),")")</f>
        <v>(18.8)</v>
      </c>
      <c r="H226" s="302">
        <f>SUM(H224:H225)</f>
        <v>28.243000000000034</v>
      </c>
      <c r="I226" s="299" t="str">
        <f>CONCATENATE("(",ROUND((H226/$H226)*100,1),")")</f>
        <v>(100)</v>
      </c>
      <c r="K226" s="302">
        <f t="shared" si="177"/>
        <v>-0.37632920430434069</v>
      </c>
      <c r="L226" s="302">
        <f t="shared" si="178"/>
        <v>0.23505836012998582</v>
      </c>
      <c r="M226" s="302">
        <f t="shared" si="179"/>
        <v>0.17927084417431871</v>
      </c>
      <c r="N226" s="302">
        <f t="shared" si="180"/>
        <v>3.799999999996384E-2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14.404279703007049</v>
      </c>
      <c r="C229" s="299" t="str">
        <f>CONCATENATE("(",ROUND((B229/$H231)*100,1),")")</f>
        <v>(50.9)</v>
      </c>
      <c r="D229" s="302">
        <f>'Ind T6'!W90</f>
        <v>2.1869977407642018</v>
      </c>
      <c r="E229" s="299" t="str">
        <f>CONCATENATE("(",ROUND((D229/$H231)*100,1),")")</f>
        <v>(7.7)</v>
      </c>
      <c r="F229" s="302">
        <f>'Ind T6'!X90</f>
        <v>3.9906386044914246</v>
      </c>
      <c r="G229" s="299" t="str">
        <f>CONCATENATE("(",ROUND((F229/$H231)*100,1),")")</f>
        <v>(14.1)</v>
      </c>
      <c r="H229" s="302">
        <f>SUM(B229,D229,F229)</f>
        <v>20.581916048262677</v>
      </c>
      <c r="I229" s="299" t="str">
        <f>CONCATENATE("(",ROUND((H229/$H231)*100,1),")")</f>
        <v>(72.8)</v>
      </c>
      <c r="K229" s="302">
        <f>B229-B219</f>
        <v>-0.3273725648444028</v>
      </c>
      <c r="L229" s="302">
        <f>D229-D219</f>
        <v>9.5622034873068973E-2</v>
      </c>
      <c r="M229" s="302">
        <f>F229-F219</f>
        <v>0.35373670075247432</v>
      </c>
      <c r="N229" s="302">
        <f>SUM(K229:M229)</f>
        <v>0.12198617078114049</v>
      </c>
    </row>
    <row r="230" spans="1:14" x14ac:dyDescent="0.2">
      <c r="A230" s="282" t="s">
        <v>365</v>
      </c>
      <c r="B230" s="302">
        <f>'Ind T6'!V89</f>
        <v>3.6290230314125922</v>
      </c>
      <c r="C230" s="299" t="str">
        <f>CONCATENATE("(",ROUND((B230/$H231)*100,1),")")</f>
        <v>(12.8)</v>
      </c>
      <c r="D230" s="302">
        <f>'Ind T6'!W89</f>
        <v>2.5743479188422289</v>
      </c>
      <c r="E230" s="299" t="str">
        <f>CONCATENATE("(",ROUND((D230/$H231)*100,1),")")</f>
        <v>(9.1)</v>
      </c>
      <c r="F230" s="302">
        <f>'Ind T6'!X89</f>
        <v>1.4957130014825011</v>
      </c>
      <c r="G230" s="299" t="str">
        <f>CONCATENATE("(",ROUND((F230/$H231)*100,1),")")</f>
        <v>(5.3)</v>
      </c>
      <c r="H230" s="302">
        <f t="shared" ref="H230" si="181">SUM(B230,D230,F230)</f>
        <v>7.6990839517373217</v>
      </c>
      <c r="I230" s="299" t="str">
        <f>CONCATENATE("(",ROUND((H230/$H231)*100,1),")")</f>
        <v>(27.2)</v>
      </c>
      <c r="K230" s="302">
        <f t="shared" ref="K230:K231" si="182">B230-B220</f>
        <v>0.35302820390336898</v>
      </c>
      <c r="L230" s="302">
        <f t="shared" ref="L230:L231" si="183">D230-D220</f>
        <v>0.35458984508712055</v>
      </c>
      <c r="M230" s="302">
        <f t="shared" ref="M230:M231" si="184">F230-F220</f>
        <v>2.739578022839595E-2</v>
      </c>
      <c r="N230" s="302">
        <f t="shared" ref="N230:N231" si="185">SUM(K230:M230)</f>
        <v>0.73501382921888547</v>
      </c>
    </row>
    <row r="231" spans="1:14" x14ac:dyDescent="0.2">
      <c r="A231" s="282" t="s">
        <v>363</v>
      </c>
      <c r="B231" s="302">
        <f>SUM(B229:B230)</f>
        <v>18.033302734419642</v>
      </c>
      <c r="C231" s="299" t="str">
        <f>CONCATENATE("(",ROUND((B231/$H231)*100,1),")")</f>
        <v>(63.8)</v>
      </c>
      <c r="D231" s="302">
        <f>SUM(D229:D230)</f>
        <v>4.7613456596064303</v>
      </c>
      <c r="E231" s="299" t="str">
        <f>CONCATENATE("(",ROUND((D231/$H231)*100,1),")")</f>
        <v>(16.8)</v>
      </c>
      <c r="F231" s="302">
        <f>SUM(F229:F230)</f>
        <v>5.4863516059739261</v>
      </c>
      <c r="G231" s="299" t="str">
        <f>CONCATENATE("(",ROUND((F231/$H231)*100,1),")")</f>
        <v>(19.4)</v>
      </c>
      <c r="H231" s="302">
        <f>SUM(H229:H230)</f>
        <v>28.280999999999999</v>
      </c>
      <c r="I231" s="299" t="str">
        <f>CONCATENATE("(",ROUND((H231/$H231)*100,1),")")</f>
        <v>(100)</v>
      </c>
      <c r="K231" s="302">
        <f t="shared" si="182"/>
        <v>2.5655639058967949E-2</v>
      </c>
      <c r="L231" s="302">
        <f t="shared" si="183"/>
        <v>0.45021187996018952</v>
      </c>
      <c r="M231" s="302">
        <f t="shared" si="184"/>
        <v>0.38113248098087027</v>
      </c>
      <c r="N231" s="302">
        <f t="shared" si="185"/>
        <v>0.85700000000002774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6.9884154932491303</v>
      </c>
      <c r="C240" s="299" t="str">
        <f>CONCATENATE("(",ROUND((B240/$H242)*100,1),")")</f>
        <v>(20.6)</v>
      </c>
      <c r="D240" s="302">
        <f>'Ind T6'!M99</f>
        <v>6.6951007513956275</v>
      </c>
      <c r="E240" s="299" t="str">
        <f>CONCATENATE("(",ROUND((D240/$H242)*100,1),")")</f>
        <v>(19.7)</v>
      </c>
      <c r="F240" s="302">
        <f>'Ind T6'!N99</f>
        <v>0.82296153598562261</v>
      </c>
      <c r="G240" s="299" t="str">
        <f>CONCATENATE("(",ROUND((F240/$H242)*100,1),")")</f>
        <v>(2.4)</v>
      </c>
      <c r="H240" s="302">
        <f>SUM(B240,D240,F240)</f>
        <v>14.50647778063038</v>
      </c>
      <c r="I240" s="299" t="str">
        <f>CONCATENATE("(",ROUND((H240/$H242)*100,1),")")</f>
        <v>(42.8)</v>
      </c>
      <c r="K240" s="302">
        <f>B245-B240</f>
        <v>0.2148083440127424</v>
      </c>
      <c r="L240" s="302">
        <f>D245-D240</f>
        <v>0.15793603651496024</v>
      </c>
      <c r="M240" s="302">
        <f>F245-F240</f>
        <v>2.0836364518486694E-2</v>
      </c>
      <c r="N240" s="302">
        <f>SUM(K240:M240)</f>
        <v>0.39358074504618934</v>
      </c>
    </row>
    <row r="241" spans="1:14" x14ac:dyDescent="0.2">
      <c r="A241" s="282" t="s">
        <v>365</v>
      </c>
      <c r="B241" s="302">
        <f>'Ind T6'!L98</f>
        <v>6.9387382766123418</v>
      </c>
      <c r="C241" s="299" t="str">
        <f>CONCATENATE("(",ROUND((B241/$H242)*100,1),")")</f>
        <v>(20.4)</v>
      </c>
      <c r="D241" s="302">
        <f>'Ind T6'!M98</f>
        <v>10.961131723019335</v>
      </c>
      <c r="E241" s="299" t="str">
        <f>CONCATENATE("(",ROUND((D241/$H242)*100,1),")")</f>
        <v>(32.3)</v>
      </c>
      <c r="F241" s="302">
        <f>'Ind T6'!N98</f>
        <v>1.5246522197379959</v>
      </c>
      <c r="G241" s="299" t="str">
        <f>CONCATENATE("(",ROUND((F241/$H242)*100,1),")")</f>
        <v>(4.5)</v>
      </c>
      <c r="H241" s="302">
        <f t="shared" ref="H241" si="186">SUM(B241,D241,F241)</f>
        <v>19.42452221936967</v>
      </c>
      <c r="I241" s="299" t="str">
        <f>CONCATENATE("(",ROUND((H241/$H242)*100,1),")")</f>
        <v>(57.2)</v>
      </c>
      <c r="K241" s="302">
        <f t="shared" ref="K241:K242" si="187">B246-B241</f>
        <v>0.17493668969481035</v>
      </c>
      <c r="L241" s="302">
        <f t="shared" ref="L241:L242" si="188">D246-D241</f>
        <v>0.24412581561523439</v>
      </c>
      <c r="M241" s="302">
        <f t="shared" ref="M241:M242" si="189">F246-F241</f>
        <v>3.7356749643696396E-2</v>
      </c>
      <c r="N241" s="302">
        <f t="shared" ref="N241:N242" si="190">SUM(K241:M241)</f>
        <v>0.45641925495374114</v>
      </c>
    </row>
    <row r="242" spans="1:14" x14ac:dyDescent="0.2">
      <c r="A242" s="282" t="s">
        <v>363</v>
      </c>
      <c r="B242" s="302">
        <f>SUM(B240:B241)</f>
        <v>13.927153769861473</v>
      </c>
      <c r="C242" s="299" t="str">
        <f>CONCATENATE("(",ROUND((B242/$H242)*100,1),")")</f>
        <v>(41)</v>
      </c>
      <c r="D242" s="302">
        <f>SUM(D240:D241)</f>
        <v>17.656232474414963</v>
      </c>
      <c r="E242" s="299" t="str">
        <f>CONCATENATE("(",ROUND((D242/$H242)*100,1),")")</f>
        <v>(52)</v>
      </c>
      <c r="F242" s="302">
        <f>SUM(F240:F241)</f>
        <v>2.3476137557236187</v>
      </c>
      <c r="G242" s="299" t="str">
        <f>CONCATENATE("(",ROUND((F242/$H242)*100,1),")")</f>
        <v>(6.9)</v>
      </c>
      <c r="H242" s="302">
        <f>SUM(H240:H241)</f>
        <v>33.931000000000054</v>
      </c>
      <c r="I242" s="299" t="str">
        <f>CONCATENATE("(",ROUND((H242/$H242)*100,1),")")</f>
        <v>(100)</v>
      </c>
      <c r="K242" s="302">
        <f t="shared" si="187"/>
        <v>0.38974503370755187</v>
      </c>
      <c r="L242" s="302">
        <f t="shared" si="188"/>
        <v>0.40206185213019552</v>
      </c>
      <c r="M242" s="302">
        <f t="shared" si="189"/>
        <v>5.8193114162182979E-2</v>
      </c>
      <c r="N242" s="302">
        <f t="shared" si="190"/>
        <v>0.84999999999993037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7.2032238372618727</v>
      </c>
      <c r="C245" s="299" t="str">
        <f>CONCATENATE("(",ROUND((B245/$H247)*100,1),")")</f>
        <v>(20.7)</v>
      </c>
      <c r="D245" s="302">
        <f>'Ind T6'!R99</f>
        <v>6.8530367879105878</v>
      </c>
      <c r="E245" s="299" t="str">
        <f>CONCATENATE("(",ROUND((D245/$H247)*100,1),")")</f>
        <v>(19.7)</v>
      </c>
      <c r="F245" s="302">
        <f>'Ind T6'!S99</f>
        <v>0.8437979005041093</v>
      </c>
      <c r="G245" s="299" t="str">
        <f>CONCATENATE("(",ROUND((F245/$H247)*100,1),")")</f>
        <v>(2.4)</v>
      </c>
      <c r="H245" s="302">
        <f>SUM(B245,D245,F245)</f>
        <v>14.900058525676569</v>
      </c>
      <c r="I245" s="299" t="str">
        <f>CONCATENATE("(",ROUND((H245/$H247)*100,1),")")</f>
        <v>(42.8)</v>
      </c>
      <c r="K245" s="302">
        <f>B250-B245</f>
        <v>1.0153551977399262</v>
      </c>
      <c r="L245" s="302">
        <f>D250-D245</f>
        <v>0.78025954938382736</v>
      </c>
      <c r="M245" s="302">
        <f>F250-F245</f>
        <v>0.11396939868486122</v>
      </c>
      <c r="N245" s="302">
        <f>SUM(K245:M245)</f>
        <v>1.9095841458086147</v>
      </c>
    </row>
    <row r="246" spans="1:14" x14ac:dyDescent="0.2">
      <c r="A246" s="282" t="s">
        <v>365</v>
      </c>
      <c r="B246" s="302">
        <f>'Ind T6'!Q98</f>
        <v>7.1136749663071521</v>
      </c>
      <c r="C246" s="299" t="str">
        <f>CONCATENATE("(",ROUND((B246/$H247)*100,1),")")</f>
        <v>(20.5)</v>
      </c>
      <c r="D246" s="302">
        <f>'Ind T6'!R98</f>
        <v>11.205257538634569</v>
      </c>
      <c r="E246" s="299" t="str">
        <f>CONCATENATE("(",ROUND((D246/$H247)*100,1),")")</f>
        <v>(32.2)</v>
      </c>
      <c r="F246" s="302">
        <f>'Ind T6'!S98</f>
        <v>1.5620089693816923</v>
      </c>
      <c r="G246" s="299" t="str">
        <f>CONCATENATE("(",ROUND((F246/$H247)*100,1),")")</f>
        <v>(4.5)</v>
      </c>
      <c r="H246" s="302">
        <f t="shared" ref="H246" si="191">SUM(B246,D246,F246)</f>
        <v>19.880941474323414</v>
      </c>
      <c r="I246" s="299" t="str">
        <f>CONCATENATE("(",ROUND((H246/$H247)*100,1),")")</f>
        <v>(57.2)</v>
      </c>
      <c r="K246" s="302">
        <f t="shared" ref="K246:K247" si="192">B251-B246</f>
        <v>0.92587228191505577</v>
      </c>
      <c r="L246" s="302">
        <f t="shared" ref="L246:L247" si="193">D251-D246</f>
        <v>1.2636557023390829</v>
      </c>
      <c r="M246" s="302">
        <f t="shared" ref="M246:M247" si="194">F251-F246</f>
        <v>0.21388786993719422</v>
      </c>
      <c r="N246" s="302">
        <f t="shared" ref="N246:N247" si="195">SUM(K246:M246)</f>
        <v>2.4034158541913326</v>
      </c>
    </row>
    <row r="247" spans="1:14" x14ac:dyDescent="0.2">
      <c r="A247" s="282" t="s">
        <v>363</v>
      </c>
      <c r="B247" s="302">
        <f>SUM(B245:B246)</f>
        <v>14.316898803569025</v>
      </c>
      <c r="C247" s="299" t="str">
        <f>CONCATENATE("(",ROUND((B247/$H247)*100,1),")")</f>
        <v>(41.2)</v>
      </c>
      <c r="D247" s="302">
        <f>SUM(D245:D246)</f>
        <v>18.058294326545159</v>
      </c>
      <c r="E247" s="299" t="str">
        <f>CONCATENATE("(",ROUND((D247/$H247)*100,1),")")</f>
        <v>(51.9)</v>
      </c>
      <c r="F247" s="302">
        <f>SUM(F245:F246)</f>
        <v>2.4058068698858017</v>
      </c>
      <c r="G247" s="299" t="str">
        <f>CONCATENATE("(",ROUND((F247/$H247)*100,1),")")</f>
        <v>(6.9)</v>
      </c>
      <c r="H247" s="302">
        <f>SUM(H245:H246)</f>
        <v>34.780999999999985</v>
      </c>
      <c r="I247" s="299" t="str">
        <f>CONCATENATE("(",ROUND((H247/$H247)*100,1),")")</f>
        <v>(100)</v>
      </c>
      <c r="K247" s="302">
        <f t="shared" si="192"/>
        <v>1.9412274796549838</v>
      </c>
      <c r="L247" s="302">
        <f t="shared" si="193"/>
        <v>2.0439152517229076</v>
      </c>
      <c r="M247" s="302">
        <f t="shared" si="194"/>
        <v>0.32785726862205511</v>
      </c>
      <c r="N247" s="302">
        <f t="shared" si="195"/>
        <v>4.3129999999999464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8.2185790350017989</v>
      </c>
      <c r="C250" s="299" t="str">
        <f>CONCATENATE("(",ROUND((B250/$H252)*100,1),")")</f>
        <v>(21)</v>
      </c>
      <c r="D250" s="302">
        <f>'Ind T6'!W99</f>
        <v>7.6332963372944151</v>
      </c>
      <c r="E250" s="299" t="str">
        <f>CONCATENATE("(",ROUND((D250/$H252)*100,1),")")</f>
        <v>(19.5)</v>
      </c>
      <c r="F250" s="302">
        <f>'Ind T6'!X99</f>
        <v>0.95776729918897052</v>
      </c>
      <c r="G250" s="299" t="str">
        <f>CONCATENATE("(",ROUND((F250/$H252)*100,1),")")</f>
        <v>(2.4)</v>
      </c>
      <c r="H250" s="302">
        <f>SUM(B250,D250,F250)</f>
        <v>16.809642671485182</v>
      </c>
      <c r="I250" s="299" t="str">
        <f>CONCATENATE("(",ROUND((H250/$H252)*100,1),")")</f>
        <v>(43)</v>
      </c>
      <c r="K250" s="302">
        <f>B250-B240</f>
        <v>1.2301635417526686</v>
      </c>
      <c r="L250" s="302">
        <f>D250-D240</f>
        <v>0.9381955858987876</v>
      </c>
      <c r="M250" s="302">
        <f>F250-F240</f>
        <v>0.13480576320334792</v>
      </c>
      <c r="N250" s="302">
        <f>SUM(K250:M250)</f>
        <v>2.3031648908548039</v>
      </c>
    </row>
    <row r="251" spans="1:14" x14ac:dyDescent="0.2">
      <c r="A251" s="282" t="s">
        <v>365</v>
      </c>
      <c r="B251" s="302">
        <f>'Ind T6'!V98</f>
        <v>8.0395472482222079</v>
      </c>
      <c r="C251" s="299" t="str">
        <f>CONCATENATE("(",ROUND((B251/$H252)*100,1),")")</f>
        <v>(20.6)</v>
      </c>
      <c r="D251" s="302">
        <f>'Ind T6'!W98</f>
        <v>12.468913240973652</v>
      </c>
      <c r="E251" s="299" t="str">
        <f>CONCATENATE("(",ROUND((D251/$H252)*100,1),")")</f>
        <v>(31.9)</v>
      </c>
      <c r="F251" s="302">
        <f>'Ind T6'!X98</f>
        <v>1.7758968393188865</v>
      </c>
      <c r="G251" s="299" t="str">
        <f>CONCATENATE("(",ROUND((F251/$H252)*100,1),")")</f>
        <v>(4.5)</v>
      </c>
      <c r="H251" s="302">
        <f t="shared" ref="H251" si="196">SUM(B251,D251,F251)</f>
        <v>22.284357328514748</v>
      </c>
      <c r="I251" s="299" t="str">
        <f>CONCATENATE("(",ROUND((H251/$H252)*100,1),")")</f>
        <v>(57)</v>
      </c>
      <c r="K251" s="302">
        <f t="shared" ref="K251:K252" si="197">B251-B241</f>
        <v>1.1008089716098661</v>
      </c>
      <c r="L251" s="302">
        <f t="shared" ref="L251:L252" si="198">D251-D241</f>
        <v>1.5077815179543173</v>
      </c>
      <c r="M251" s="302">
        <f t="shared" ref="M251:M252" si="199">F251-F241</f>
        <v>0.25124461958089062</v>
      </c>
      <c r="N251" s="302">
        <f t="shared" ref="N251:N252" si="200">SUM(K251:M251)</f>
        <v>2.8598351091450738</v>
      </c>
    </row>
    <row r="252" spans="1:14" x14ac:dyDescent="0.2">
      <c r="A252" s="282" t="s">
        <v>363</v>
      </c>
      <c r="B252" s="302">
        <f>SUM(B250:B251)</f>
        <v>16.258126283224009</v>
      </c>
      <c r="C252" s="299" t="str">
        <f>CONCATENATE("(",ROUND((B252/$H252)*100,1),")")</f>
        <v>(41.6)</v>
      </c>
      <c r="D252" s="302">
        <f>SUM(D250:D251)</f>
        <v>20.102209578268067</v>
      </c>
      <c r="E252" s="299" t="str">
        <f>CONCATENATE("(",ROUND((D252/$H252)*100,1),")")</f>
        <v>(51.4)</v>
      </c>
      <c r="F252" s="302">
        <f>SUM(F250:F251)</f>
        <v>2.7336641385078568</v>
      </c>
      <c r="G252" s="299" t="str">
        <f>CONCATENATE("(",ROUND((F252/$H252)*100,1),")")</f>
        <v>(7)</v>
      </c>
      <c r="H252" s="302">
        <f>SUM(H250:H251)</f>
        <v>39.09399999999993</v>
      </c>
      <c r="I252" s="299" t="str">
        <f>CONCATENATE("(",ROUND((H252/$H252)*100,1),")")</f>
        <v>(100)</v>
      </c>
      <c r="K252" s="302">
        <f t="shared" si="197"/>
        <v>2.3309725133625356</v>
      </c>
      <c r="L252" s="302">
        <f t="shared" si="198"/>
        <v>2.4459771038531031</v>
      </c>
      <c r="M252" s="302">
        <f t="shared" si="199"/>
        <v>0.38605038278423809</v>
      </c>
      <c r="N252" s="302">
        <f t="shared" si="200"/>
        <v>5.1629999999998768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0.90770635188251014</v>
      </c>
      <c r="C261" s="299" t="str">
        <f>CONCATENATE("(",ROUND((B261/$H263)*100,1),")")</f>
        <v>(31.3)</v>
      </c>
      <c r="D261" s="302">
        <f>'Ind T6'!M108</f>
        <v>0.21911275997822077</v>
      </c>
      <c r="E261" s="299" t="str">
        <f>CONCATENATE("(",ROUND((D261/$H263)*100,1),")")</f>
        <v>(7.6)</v>
      </c>
      <c r="F261" s="302">
        <f>'Ind T6'!N108</f>
        <v>0.19957818999778648</v>
      </c>
      <c r="G261" s="299" t="str">
        <f>CONCATENATE("(",ROUND((F261/$H263)*100,1),")")</f>
        <v>(6.9)</v>
      </c>
      <c r="H261" s="302">
        <f>SUM(B261,D261,F261)</f>
        <v>1.3263973018585173</v>
      </c>
      <c r="I261" s="299" t="str">
        <f>CONCATENATE("(",ROUND((H261/$H263)*100,1),")")</f>
        <v>(45.8)</v>
      </c>
      <c r="K261" s="302">
        <f>B266-B261</f>
        <v>-2.2603881609615573E-2</v>
      </c>
      <c r="L261" s="302">
        <f>D266-D261</f>
        <v>5.7318191609888047E-3</v>
      </c>
      <c r="M261" s="302">
        <f>F266-F261</f>
        <v>-2.6364013319244983E-3</v>
      </c>
      <c r="N261" s="302">
        <f>SUM(K261:M261)</f>
        <v>-1.9508463780551266E-2</v>
      </c>
    </row>
    <row r="262" spans="1:14" x14ac:dyDescent="0.2">
      <c r="A262" s="282" t="s">
        <v>365</v>
      </c>
      <c r="B262" s="302">
        <f>'Ind T6'!L107</f>
        <v>0.37018010117988265</v>
      </c>
      <c r="C262" s="299" t="str">
        <f>CONCATENATE("(",ROUND((B262/$H263)*100,1),")")</f>
        <v>(12.8)</v>
      </c>
      <c r="D262" s="302">
        <f>'Ind T6'!M107</f>
        <v>0.16929960652123624</v>
      </c>
      <c r="E262" s="299" t="str">
        <f>CONCATENATE("(",ROUND((D262/$H263)*100,1),")")</f>
        <v>(5.8)</v>
      </c>
      <c r="F262" s="302">
        <f>'Ind T6'!N107</f>
        <v>1.0301229904403655</v>
      </c>
      <c r="G262" s="299" t="str">
        <f>CONCATENATE("(",ROUND((F262/$H263)*100,1),")")</f>
        <v>(35.6)</v>
      </c>
      <c r="H262" s="302">
        <f t="shared" ref="H262" si="201">SUM(B262,D262,F262)</f>
        <v>1.5696026981414843</v>
      </c>
      <c r="I262" s="299" t="str">
        <f>CONCATENATE("(",ROUND((H262/$H263)*100,1),")")</f>
        <v>(54.2)</v>
      </c>
      <c r="K262" s="302">
        <f t="shared" ref="K262:K263" si="202">B267-B262</f>
        <v>-7.7682759218819508E-3</v>
      </c>
      <c r="L262" s="302">
        <f t="shared" ref="L262:L263" si="203">D267-D262</f>
        <v>-1.2339615027426587E-3</v>
      </c>
      <c r="M262" s="302">
        <f t="shared" ref="M262:M263" si="204">F267-F262</f>
        <v>-3.0489298794828645E-2</v>
      </c>
      <c r="N262" s="302">
        <f t="shared" ref="N262:N263" si="205">SUM(K262:M262)</f>
        <v>-3.9491536219453255E-2</v>
      </c>
    </row>
    <row r="263" spans="1:14" x14ac:dyDescent="0.2">
      <c r="A263" s="282" t="s">
        <v>363</v>
      </c>
      <c r="B263" s="302">
        <f>SUM(B261:B262)</f>
        <v>1.2778864530623928</v>
      </c>
      <c r="C263" s="299" t="str">
        <f>CONCATENATE("(",ROUND((B263/$H263)*100,1),")")</f>
        <v>(44.1)</v>
      </c>
      <c r="D263" s="302">
        <f>SUM(D261:D262)</f>
        <v>0.38841236649945698</v>
      </c>
      <c r="E263" s="299" t="str">
        <f>CONCATENATE("(",ROUND((D263/$H263)*100,1),")")</f>
        <v>(13.4)</v>
      </c>
      <c r="F263" s="302">
        <f>SUM(F261:F262)</f>
        <v>1.2297011804381519</v>
      </c>
      <c r="G263" s="299" t="str">
        <f>CONCATENATE("(",ROUND((F263/$H263)*100,1),")")</f>
        <v>(42.5)</v>
      </c>
      <c r="H263" s="302">
        <f>SUM(H261:H262)</f>
        <v>2.8960000000000017</v>
      </c>
      <c r="I263" s="299" t="str">
        <f>CONCATENATE("(",ROUND((H263/$H263)*100,1),")")</f>
        <v>(100)</v>
      </c>
      <c r="K263" s="302">
        <f t="shared" si="202"/>
        <v>-3.0372157531497468E-2</v>
      </c>
      <c r="L263" s="302">
        <f t="shared" si="203"/>
        <v>4.4978576582461738E-3</v>
      </c>
      <c r="M263" s="302">
        <f t="shared" si="204"/>
        <v>-3.3125700126753088E-2</v>
      </c>
      <c r="N263" s="302">
        <f t="shared" si="205"/>
        <v>-5.9000000000004382E-2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0.88510247027289457</v>
      </c>
      <c r="C266" s="299" t="str">
        <f>CONCATENATE("(",ROUND((B266/$H268)*100,1),")")</f>
        <v>(31.2)</v>
      </c>
      <c r="D266" s="302">
        <f>'Ind T6'!R108</f>
        <v>0.22484457913920958</v>
      </c>
      <c r="E266" s="299" t="str">
        <f>CONCATENATE("(",ROUND((D266/$H268)*100,1),")")</f>
        <v>(7.9)</v>
      </c>
      <c r="F266" s="302">
        <f>'Ind T6'!S108</f>
        <v>0.19694178866586198</v>
      </c>
      <c r="G266" s="299" t="str">
        <f>CONCATENATE("(",ROUND((F266/$H268)*100,1),")")</f>
        <v>(6.9)</v>
      </c>
      <c r="H266" s="302">
        <f>SUM(B266,D266,F266)</f>
        <v>1.3068888380779662</v>
      </c>
      <c r="I266" s="299" t="str">
        <f>CONCATENATE("(",ROUND((H266/$H268)*100,1),")")</f>
        <v>(46.1)</v>
      </c>
      <c r="K266" s="302">
        <f>B271-B266</f>
        <v>1.6991181231232777E-2</v>
      </c>
      <c r="L266" s="302">
        <f>D271-D266</f>
        <v>2.2215303793041541E-2</v>
      </c>
      <c r="M266" s="302">
        <f>F271-F266</f>
        <v>7.5327723483443187E-3</v>
      </c>
      <c r="N266" s="302">
        <f>SUM(K266:M266)</f>
        <v>4.6739257372618637E-2</v>
      </c>
    </row>
    <row r="267" spans="1:14" x14ac:dyDescent="0.2">
      <c r="A267" s="282" t="s">
        <v>365</v>
      </c>
      <c r="B267" s="302">
        <f>'Ind T6'!Q107</f>
        <v>0.3624118252580007</v>
      </c>
      <c r="C267" s="299" t="str">
        <f>CONCATENATE("(",ROUND((B267/$H268)*100,1),")")</f>
        <v>(12.8)</v>
      </c>
      <c r="D267" s="302">
        <f>'Ind T6'!R107</f>
        <v>0.16806564501849358</v>
      </c>
      <c r="E267" s="299" t="str">
        <f>CONCATENATE("(",ROUND((D267/$H268)*100,1),")")</f>
        <v>(5.9)</v>
      </c>
      <c r="F267" s="302">
        <f>'Ind T6'!S107</f>
        <v>0.99963369164553684</v>
      </c>
      <c r="G267" s="299" t="str">
        <f>CONCATENATE("(",ROUND((F267/$H268)*100,1),")")</f>
        <v>(35.2)</v>
      </c>
      <c r="H267" s="302">
        <f t="shared" ref="H267" si="206">SUM(B267,D267,F267)</f>
        <v>1.5301111619220311</v>
      </c>
      <c r="I267" s="299" t="str">
        <f>CONCATENATE("(",ROUND((H267/$H268)*100,1),")")</f>
        <v>(53.9)</v>
      </c>
      <c r="K267" s="302">
        <f t="shared" ref="K267:K268" si="207">B272-B267</f>
        <v>1.3704338631391977E-2</v>
      </c>
      <c r="L267" s="302">
        <f t="shared" ref="L267:L268" si="208">D272-D267</f>
        <v>5.201351828900469E-3</v>
      </c>
      <c r="M267" s="302">
        <f t="shared" ref="M267:M268" si="209">F272-F267</f>
        <v>-1.4644947832911592E-2</v>
      </c>
      <c r="N267" s="302">
        <f t="shared" ref="N267:N268" si="210">SUM(K267:M267)</f>
        <v>4.2607426273808535E-3</v>
      </c>
    </row>
    <row r="268" spans="1:14" x14ac:dyDescent="0.2">
      <c r="A268" s="282" t="s">
        <v>363</v>
      </c>
      <c r="B268" s="302">
        <f>SUM(B266:B267)</f>
        <v>1.2475142955308953</v>
      </c>
      <c r="C268" s="299" t="str">
        <f>CONCATENATE("(",ROUND((B268/$H268)*100,1),")")</f>
        <v>(44)</v>
      </c>
      <c r="D268" s="302">
        <f>SUM(D266:D267)</f>
        <v>0.39291022415770316</v>
      </c>
      <c r="E268" s="299" t="str">
        <f>CONCATENATE("(",ROUND((D268/$H268)*100,1),")")</f>
        <v>(13.8)</v>
      </c>
      <c r="F268" s="302">
        <f>SUM(F266:F267)</f>
        <v>1.1965754803113988</v>
      </c>
      <c r="G268" s="299" t="str">
        <f>CONCATENATE("(",ROUND((F268/$H268)*100,1),")")</f>
        <v>(42.2)</v>
      </c>
      <c r="H268" s="302">
        <f>SUM(H266:H267)</f>
        <v>2.8369999999999971</v>
      </c>
      <c r="I268" s="299" t="str">
        <f>CONCATENATE("(",ROUND((H268/$H268)*100,1),")")</f>
        <v>(100)</v>
      </c>
      <c r="K268" s="302">
        <f t="shared" si="207"/>
        <v>3.0695519862624643E-2</v>
      </c>
      <c r="L268" s="302">
        <f t="shared" si="208"/>
        <v>2.741665562194201E-2</v>
      </c>
      <c r="M268" s="302">
        <f t="shared" si="209"/>
        <v>-7.1121754845673291E-3</v>
      </c>
      <c r="N268" s="302">
        <f t="shared" si="210"/>
        <v>5.0999999999999324E-2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0.90209365150412735</v>
      </c>
      <c r="C271" s="299" t="str">
        <f>CONCATENATE("(",ROUND((B271/$H273)*100,1),")")</f>
        <v>(31.2)</v>
      </c>
      <c r="D271" s="302">
        <f>'Ind T6'!W108</f>
        <v>0.24705988293225112</v>
      </c>
      <c r="E271" s="299" t="str">
        <f>CONCATENATE("(",ROUND((D271/$H273)*100,1),")")</f>
        <v>(8.6)</v>
      </c>
      <c r="F271" s="302">
        <f>'Ind T6'!X108</f>
        <v>0.2044745610142063</v>
      </c>
      <c r="G271" s="299" t="str">
        <f>CONCATENATE("(",ROUND((F271/$H273)*100,1),")")</f>
        <v>(7.1)</v>
      </c>
      <c r="H271" s="302">
        <f>SUM(B271,D271,F271)</f>
        <v>1.3536280954505846</v>
      </c>
      <c r="I271" s="299" t="str">
        <f>CONCATENATE("(",ROUND((H271/$H273)*100,1),")")</f>
        <v>(46.9)</v>
      </c>
      <c r="K271" s="302">
        <f>B271-B261</f>
        <v>-5.6127003783827956E-3</v>
      </c>
      <c r="L271" s="302">
        <f>D271-D261</f>
        <v>2.7947122954030346E-2</v>
      </c>
      <c r="M271" s="302">
        <f>F271-F261</f>
        <v>4.8963710164198204E-3</v>
      </c>
      <c r="N271" s="302">
        <f>SUM(K271:M271)</f>
        <v>2.723079359206737E-2</v>
      </c>
    </row>
    <row r="272" spans="1:14" x14ac:dyDescent="0.2">
      <c r="A272" s="282" t="s">
        <v>365</v>
      </c>
      <c r="B272" s="302">
        <f>'Ind T6'!V107</f>
        <v>0.37611616388939267</v>
      </c>
      <c r="C272" s="299" t="str">
        <f>CONCATENATE("(",ROUND((B272/$H273)*100,1),")")</f>
        <v>(13)</v>
      </c>
      <c r="D272" s="302">
        <f>'Ind T6'!W107</f>
        <v>0.17326699684739405</v>
      </c>
      <c r="E272" s="299" t="str">
        <f>CONCATENATE("(",ROUND((D272/$H273)*100,1),")")</f>
        <v>(6)</v>
      </c>
      <c r="F272" s="302">
        <f>'Ind T6'!X107</f>
        <v>0.98498874381262524</v>
      </c>
      <c r="G272" s="299" t="str">
        <f>CONCATENATE("(",ROUND((F272/$H273)*100,1),")")</f>
        <v>(34.1)</v>
      </c>
      <c r="H272" s="302">
        <f t="shared" ref="H272" si="211">SUM(B272,D272,F272)</f>
        <v>1.534371904549412</v>
      </c>
      <c r="I272" s="299" t="str">
        <f>CONCATENATE("(",ROUND((H272/$H273)*100,1),")")</f>
        <v>(53.1)</v>
      </c>
      <c r="K272" s="302">
        <f t="shared" ref="K272:K273" si="212">B272-B262</f>
        <v>5.936062709510026E-3</v>
      </c>
      <c r="L272" s="302">
        <f t="shared" ref="L272:L273" si="213">D272-D262</f>
        <v>3.9673903261578103E-3</v>
      </c>
      <c r="M272" s="302">
        <f t="shared" ref="M272:M273" si="214">F272-F262</f>
        <v>-4.5134246627740238E-2</v>
      </c>
      <c r="N272" s="302">
        <f t="shared" ref="N272:N273" si="215">SUM(K272:M272)</f>
        <v>-3.5230793592072401E-2</v>
      </c>
    </row>
    <row r="273" spans="1:14" x14ac:dyDescent="0.2">
      <c r="A273" s="282" t="s">
        <v>363</v>
      </c>
      <c r="B273" s="302">
        <f>SUM(B271:B272)</f>
        <v>1.27820981539352</v>
      </c>
      <c r="C273" s="299" t="str">
        <f>CONCATENATE("(",ROUND((B273/$H273)*100,1),")")</f>
        <v>(44.3)</v>
      </c>
      <c r="D273" s="302">
        <f>SUM(D271:D272)</f>
        <v>0.42032687977964517</v>
      </c>
      <c r="E273" s="299" t="str">
        <f>CONCATENATE("(",ROUND((D273/$H273)*100,1),")")</f>
        <v>(14.6)</v>
      </c>
      <c r="F273" s="302">
        <f>SUM(F271:F272)</f>
        <v>1.1894633048268315</v>
      </c>
      <c r="G273" s="299" t="str">
        <f>CONCATENATE("(",ROUND((F273/$H273)*100,1),")")</f>
        <v>(41.2)</v>
      </c>
      <c r="H273" s="302">
        <f>SUM(H271:H272)</f>
        <v>2.8879999999999963</v>
      </c>
      <c r="I273" s="299" t="str">
        <f>CONCATENATE("(",ROUND((H273/$H273)*100,1),")")</f>
        <v>(100)</v>
      </c>
      <c r="K273" s="302">
        <f t="shared" si="212"/>
        <v>3.2336233112717494E-4</v>
      </c>
      <c r="L273" s="302">
        <f t="shared" si="213"/>
        <v>3.1914513280188184E-2</v>
      </c>
      <c r="M273" s="302">
        <f t="shared" si="214"/>
        <v>-4.0237875611320417E-2</v>
      </c>
      <c r="N273" s="302">
        <f t="shared" si="215"/>
        <v>-8.0000000000050586E-3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3.7508454170655319</v>
      </c>
      <c r="C282" s="299" t="str">
        <f>CONCATENATE("(",ROUND((B282/$H284)*100,1),")")</f>
        <v>(66.5)</v>
      </c>
      <c r="D282" s="302">
        <f>'Ind T6'!M117</f>
        <v>0.27438194308343755</v>
      </c>
      <c r="E282" s="299" t="str">
        <f>CONCATENATE("(",ROUND((D282/$H284)*100,1),")")</f>
        <v>(4.9)</v>
      </c>
      <c r="F282" s="302">
        <f>'Ind T6'!N117</f>
        <v>0.1170548773319733</v>
      </c>
      <c r="G282" s="299" t="str">
        <f>CONCATENATE("(",ROUND((F282/$H284)*100,1),")")</f>
        <v>(2.1)</v>
      </c>
      <c r="H282" s="302">
        <f>SUM(B282,D282,F282)</f>
        <v>4.1422822374809432</v>
      </c>
      <c r="I282" s="299" t="str">
        <f>CONCATENATE("(",ROUND((H282/$H284)*100,1),")")</f>
        <v>(73.5)</v>
      </c>
      <c r="K282" s="302">
        <f>B287-B282</f>
        <v>0.2913033423830611</v>
      </c>
      <c r="L282" s="302">
        <f>D287-D282</f>
        <v>2.5933483017197334E-2</v>
      </c>
      <c r="M282" s="302">
        <f>F287-F282</f>
        <v>1.2846956543039703E-2</v>
      </c>
      <c r="N282" s="302">
        <f>SUM(K282:M282)</f>
        <v>0.33008378194329813</v>
      </c>
    </row>
    <row r="283" spans="1:14" x14ac:dyDescent="0.2">
      <c r="A283" s="282" t="s">
        <v>365</v>
      </c>
      <c r="B283" s="302">
        <f>'Ind T6'!L116</f>
        <v>1.0672129931328747</v>
      </c>
      <c r="C283" s="299" t="str">
        <f>CONCATENATE("(",ROUND((B283/$H284)*100,1),")")</f>
        <v>(18.9)</v>
      </c>
      <c r="D283" s="302">
        <f>'Ind T6'!M116</f>
        <v>0.19715670265343821</v>
      </c>
      <c r="E283" s="299" t="str">
        <f>CONCATENATE("(",ROUND((D283/$H284)*100,1),")")</f>
        <v>(3.5)</v>
      </c>
      <c r="F283" s="302">
        <f>'Ind T6'!N116</f>
        <v>0.23034806673273958</v>
      </c>
      <c r="G283" s="299" t="str">
        <f>CONCATENATE("(",ROUND((F283/$H284)*100,1),")")</f>
        <v>(4.1)</v>
      </c>
      <c r="H283" s="302">
        <f t="shared" ref="H283" si="216">SUM(B283,D283,F283)</f>
        <v>1.4947177625190524</v>
      </c>
      <c r="I283" s="299" t="str">
        <f>CONCATENATE("(",ROUND((H283/$H284)*100,1),")")</f>
        <v>(26.5)</v>
      </c>
      <c r="K283" s="302">
        <f t="shared" ref="K283:K284" si="217">B288-B283</f>
        <v>0.11819628410969174</v>
      </c>
      <c r="L283" s="302">
        <f t="shared" ref="L283:L284" si="218">D288-D283</f>
        <v>1.3988820538446634E-2</v>
      </c>
      <c r="M283" s="302">
        <f t="shared" ref="M283:M284" si="219">F288-F283</f>
        <v>2.3731113408571342E-2</v>
      </c>
      <c r="N283" s="302">
        <f t="shared" ref="N283:N284" si="220">SUM(K283:M283)</f>
        <v>0.15591621805670972</v>
      </c>
    </row>
    <row r="284" spans="1:14" x14ac:dyDescent="0.2">
      <c r="A284" s="282" t="s">
        <v>363</v>
      </c>
      <c r="B284" s="302">
        <f>SUM(B282:B283)</f>
        <v>4.8180584101984065</v>
      </c>
      <c r="C284" s="299" t="str">
        <f>CONCATENATE("(",ROUND((B284/$H284)*100,1),")")</f>
        <v>(85.5)</v>
      </c>
      <c r="D284" s="302">
        <f>SUM(D282:D283)</f>
        <v>0.47153864573687576</v>
      </c>
      <c r="E284" s="299" t="str">
        <f>CONCATENATE("(",ROUND((D284/$H284)*100,1),")")</f>
        <v>(8.4)</v>
      </c>
      <c r="F284" s="302">
        <f>SUM(F282:F283)</f>
        <v>0.34740294406471289</v>
      </c>
      <c r="G284" s="299" t="str">
        <f>CONCATENATE("(",ROUND((F284/$H284)*100,1),")")</f>
        <v>(6.2)</v>
      </c>
      <c r="H284" s="302">
        <f>SUM(H282:H283)</f>
        <v>5.6369999999999951</v>
      </c>
      <c r="I284" s="299" t="str">
        <f>CONCATENATE("(",ROUND((H284/$H284)*100,1),")")</f>
        <v>(100)</v>
      </c>
      <c r="K284" s="302">
        <f t="shared" si="217"/>
        <v>0.40949962649275307</v>
      </c>
      <c r="L284" s="302">
        <f t="shared" si="218"/>
        <v>3.9922303555643968E-2</v>
      </c>
      <c r="M284" s="302">
        <f t="shared" si="219"/>
        <v>3.6578069951611003E-2</v>
      </c>
      <c r="N284" s="302">
        <f t="shared" si="220"/>
        <v>0.48600000000000804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4.042148759448593</v>
      </c>
      <c r="C287" s="299" t="str">
        <f>CONCATENATE("(",ROUND((B287/$H289)*100,1),")")</f>
        <v>(66)</v>
      </c>
      <c r="D287" s="302">
        <f>'Ind T6'!R117</f>
        <v>0.30031542610063489</v>
      </c>
      <c r="E287" s="299" t="str">
        <f>CONCATENATE("(",ROUND((D287/$H289)*100,1),")")</f>
        <v>(4.9)</v>
      </c>
      <c r="F287" s="302">
        <f>'Ind T6'!S117</f>
        <v>0.129901833875013</v>
      </c>
      <c r="G287" s="299" t="str">
        <f>CONCATENATE("(",ROUND((F287/$H289)*100,1),")")</f>
        <v>(2.1)</v>
      </c>
      <c r="H287" s="302">
        <f>SUM(B287,D287,F287)</f>
        <v>4.4723660194242409</v>
      </c>
      <c r="I287" s="299" t="str">
        <f>CONCATENATE("(",ROUND((H287/$H289)*100,1),")")</f>
        <v>(73)</v>
      </c>
      <c r="K287" s="302">
        <f>B292-B287</f>
        <v>0.33969294280740314</v>
      </c>
      <c r="L287" s="302">
        <f>D292-D287</f>
        <v>3.1277489923508761E-2</v>
      </c>
      <c r="M287" s="302">
        <f>F292-F287</f>
        <v>1.5867725252005055E-2</v>
      </c>
      <c r="N287" s="302">
        <f>SUM(K287:M287)</f>
        <v>0.38683815798291699</v>
      </c>
    </row>
    <row r="288" spans="1:14" x14ac:dyDescent="0.2">
      <c r="A288" s="282" t="s">
        <v>365</v>
      </c>
      <c r="B288" s="302">
        <f>'Ind T6'!Q116</f>
        <v>1.1854092772425664</v>
      </c>
      <c r="C288" s="299" t="str">
        <f>CONCATENATE("(",ROUND((B288/$H289)*100,1),")")</f>
        <v>(19.4)</v>
      </c>
      <c r="D288" s="302">
        <f>'Ind T6'!R116</f>
        <v>0.21114552319188484</v>
      </c>
      <c r="E288" s="299" t="str">
        <f>CONCATENATE("(",ROUND((D288/$H289)*100,1),")")</f>
        <v>(3.4)</v>
      </c>
      <c r="F288" s="302">
        <f>'Ind T6'!S116</f>
        <v>0.25407918014131092</v>
      </c>
      <c r="G288" s="299" t="str">
        <f>CONCATENATE("(",ROUND((F288/$H289)*100,1),")")</f>
        <v>(4.1)</v>
      </c>
      <c r="H288" s="302">
        <f t="shared" ref="H288" si="221">SUM(B288,D288,F288)</f>
        <v>1.6506339805757622</v>
      </c>
      <c r="I288" s="299" t="str">
        <f>CONCATENATE("(",ROUND((H288/$H289)*100,1),")")</f>
        <v>(27)</v>
      </c>
      <c r="K288" s="302">
        <f t="shared" ref="K288:K289" si="222">B293-B288</f>
        <v>0.16963477761964207</v>
      </c>
      <c r="L288" s="302">
        <f t="shared" ref="L288:L289" si="223">D293-D288</f>
        <v>1.2324026156978529E-2</v>
      </c>
      <c r="M288" s="302">
        <f t="shared" ref="M288:M289" si="224">F293-F288</f>
        <v>2.5203038240448727E-2</v>
      </c>
      <c r="N288" s="302">
        <f t="shared" ref="N288:N289" si="225">SUM(K288:M288)</f>
        <v>0.20716184201706933</v>
      </c>
    </row>
    <row r="289" spans="1:14" x14ac:dyDescent="0.2">
      <c r="A289" s="282" t="s">
        <v>363</v>
      </c>
      <c r="B289" s="302">
        <f>SUM(B287:B288)</f>
        <v>5.2275580366911596</v>
      </c>
      <c r="C289" s="299" t="str">
        <f>CONCATENATE("(",ROUND((B289/$H289)*100,1),")")</f>
        <v>(85.4)</v>
      </c>
      <c r="D289" s="302">
        <f>SUM(D287:D288)</f>
        <v>0.51146094929251973</v>
      </c>
      <c r="E289" s="299" t="str">
        <f>CONCATENATE("(",ROUND((D289/$H289)*100,1),")")</f>
        <v>(8.4)</v>
      </c>
      <c r="F289" s="302">
        <f>SUM(F287:F288)</f>
        <v>0.3839810140163239</v>
      </c>
      <c r="G289" s="299" t="str">
        <f>CONCATENATE("(",ROUND((F289/$H289)*100,1),")")</f>
        <v>(6.3)</v>
      </c>
      <c r="H289" s="302">
        <f>SUM(H287:H288)</f>
        <v>6.1230000000000029</v>
      </c>
      <c r="I289" s="299" t="str">
        <f>CONCATENATE("(",ROUND((H289/$H289)*100,1),")")</f>
        <v>(100)</v>
      </c>
      <c r="K289" s="302">
        <f t="shared" si="222"/>
        <v>0.50932772042704499</v>
      </c>
      <c r="L289" s="302">
        <f t="shared" si="223"/>
        <v>4.3601516080487235E-2</v>
      </c>
      <c r="M289" s="302">
        <f t="shared" si="224"/>
        <v>4.107076349245381E-2</v>
      </c>
      <c r="N289" s="302">
        <f t="shared" si="225"/>
        <v>0.59399999999998609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4.3818417022559961</v>
      </c>
      <c r="C292" s="299" t="str">
        <f>CONCATENATE("(",ROUND((B292/$H294)*100,1),")")</f>
        <v>(65.2)</v>
      </c>
      <c r="D292" s="302">
        <f>'Ind T6'!W117</f>
        <v>0.33159291602414365</v>
      </c>
      <c r="E292" s="299" t="str">
        <f>CONCATENATE("(",ROUND((D292/$H294)*100,1),")")</f>
        <v>(4.9)</v>
      </c>
      <c r="F292" s="302">
        <f>'Ind T6'!X117</f>
        <v>0.14576955912701806</v>
      </c>
      <c r="G292" s="299" t="str">
        <f>CONCATENATE("(",ROUND((F292/$H294)*100,1),")")</f>
        <v>(2.2)</v>
      </c>
      <c r="H292" s="302">
        <f>SUM(B292,D292,F292)</f>
        <v>4.8592041774071575</v>
      </c>
      <c r="I292" s="299" t="str">
        <f>CONCATENATE("(",ROUND((H292/$H294)*100,1),")")</f>
        <v>(72.3)</v>
      </c>
      <c r="K292" s="302">
        <f>B292-B282</f>
        <v>0.63099628519046425</v>
      </c>
      <c r="L292" s="302">
        <f>D292-D282</f>
        <v>5.7210972940706095E-2</v>
      </c>
      <c r="M292" s="302">
        <f>F292-F282</f>
        <v>2.8714681795044758E-2</v>
      </c>
      <c r="N292" s="302">
        <f>SUM(K292:M292)</f>
        <v>0.71692193992621511</v>
      </c>
    </row>
    <row r="293" spans="1:14" x14ac:dyDescent="0.2">
      <c r="A293" s="282" t="s">
        <v>365</v>
      </c>
      <c r="B293" s="302">
        <f>'Ind T6'!V116</f>
        <v>1.3550440548622085</v>
      </c>
      <c r="C293" s="299" t="str">
        <f>CONCATENATE("(",ROUND((B293/$H294)*100,1),")")</f>
        <v>(20.2)</v>
      </c>
      <c r="D293" s="302">
        <f>'Ind T6'!W116</f>
        <v>0.22346954934886337</v>
      </c>
      <c r="E293" s="299" t="str">
        <f>CONCATENATE("(",ROUND((D293/$H294)*100,1),")")</f>
        <v>(3.3)</v>
      </c>
      <c r="F293" s="302">
        <f>'Ind T6'!X116</f>
        <v>0.27928221838175965</v>
      </c>
      <c r="G293" s="299" t="str">
        <f>CONCATENATE("(",ROUND((F293/$H294)*100,1),")")</f>
        <v>(4.2)</v>
      </c>
      <c r="H293" s="302">
        <f t="shared" ref="H293" si="226">SUM(B293,D293,F293)</f>
        <v>1.8577958225928315</v>
      </c>
      <c r="I293" s="299" t="str">
        <f>CONCATENATE("(",ROUND((H293/$H294)*100,1),")")</f>
        <v>(27.7)</v>
      </c>
      <c r="K293" s="302">
        <f t="shared" ref="K293:K294" si="227">B293-B283</f>
        <v>0.28783106172933381</v>
      </c>
      <c r="L293" s="302">
        <f t="shared" ref="L293:L294" si="228">D293-D283</f>
        <v>2.6312846695425163E-2</v>
      </c>
      <c r="M293" s="302">
        <f t="shared" ref="M293:M294" si="229">F293-F283</f>
        <v>4.8934151649020069E-2</v>
      </c>
      <c r="N293" s="302">
        <f t="shared" ref="N293:N294" si="230">SUM(K293:M293)</f>
        <v>0.36307806007377907</v>
      </c>
    </row>
    <row r="294" spans="1:14" x14ac:dyDescent="0.2">
      <c r="A294" s="282" t="s">
        <v>363</v>
      </c>
      <c r="B294" s="302">
        <f>SUM(B292:B293)</f>
        <v>5.7368857571182046</v>
      </c>
      <c r="C294" s="299" t="str">
        <f>CONCATENATE("(",ROUND((B294/$H294)*100,1),")")</f>
        <v>(85.4)</v>
      </c>
      <c r="D294" s="302">
        <f>SUM(D292:D293)</f>
        <v>0.55506246537300696</v>
      </c>
      <c r="E294" s="299" t="str">
        <f>CONCATENATE("(",ROUND((D294/$H294)*100,1),")")</f>
        <v>(8.3)</v>
      </c>
      <c r="F294" s="302">
        <f>SUM(F292:F293)</f>
        <v>0.42505177750877771</v>
      </c>
      <c r="G294" s="299" t="str">
        <f>CONCATENATE("(",ROUND((F294/$H294)*100,1),")")</f>
        <v>(6.3)</v>
      </c>
      <c r="H294" s="302">
        <f>SUM(H292:H293)</f>
        <v>6.716999999999989</v>
      </c>
      <c r="I294" s="299" t="str">
        <f>CONCATENATE("(",ROUND((H294/$H294)*100,1),")")</f>
        <v>(100)</v>
      </c>
      <c r="K294" s="302">
        <f t="shared" si="227"/>
        <v>0.91882734691979806</v>
      </c>
      <c r="L294" s="302">
        <f t="shared" si="228"/>
        <v>8.3523819636131202E-2</v>
      </c>
      <c r="M294" s="302">
        <f t="shared" si="229"/>
        <v>7.7648833444064813E-2</v>
      </c>
      <c r="N294" s="302">
        <f t="shared" si="230"/>
        <v>1.0799999999999941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3.3476529347998953</v>
      </c>
      <c r="C303" s="299" t="str">
        <f>CONCATENATE("(",ROUND((B303/$H305)*100,1),")")</f>
        <v>(42)</v>
      </c>
      <c r="D303" s="302">
        <f>'Ind T6'!M126</f>
        <v>0.17163023608484698</v>
      </c>
      <c r="E303" s="299" t="str">
        <f>CONCATENATE("(",ROUND((D303/$H305)*100,1),")")</f>
        <v>(2.2)</v>
      </c>
      <c r="F303" s="302">
        <f>'Ind T6'!N126</f>
        <v>0.15712627247334862</v>
      </c>
      <c r="G303" s="299" t="str">
        <f>CONCATENATE("(",ROUND((F303/$H305)*100,1),")")</f>
        <v>(2)</v>
      </c>
      <c r="H303" s="302">
        <f>SUM(B303,D303,F303)</f>
        <v>3.6764094433580912</v>
      </c>
      <c r="I303" s="299" t="str">
        <f>CONCATENATE("(",ROUND((H303/$H305)*100,1),")")</f>
        <v>(46.1)</v>
      </c>
      <c r="K303" s="302">
        <f>B308-B303</f>
        <v>0.11165143121345755</v>
      </c>
      <c r="L303" s="302">
        <f>D308-D303</f>
        <v>1.28476407588268E-2</v>
      </c>
      <c r="M303" s="302">
        <f>F308-F303</f>
        <v>1.3240423505078786E-2</v>
      </c>
      <c r="N303" s="302">
        <f>SUM(K303:M303)</f>
        <v>0.13773949547736314</v>
      </c>
    </row>
    <row r="304" spans="1:14" x14ac:dyDescent="0.2">
      <c r="A304" s="282" t="s">
        <v>365</v>
      </c>
      <c r="B304" s="302">
        <f>'Ind T6'!L125</f>
        <v>3.1404534546176248</v>
      </c>
      <c r="C304" s="299" t="str">
        <f>CONCATENATE("(",ROUND((B304/$H305)*100,1),")")</f>
        <v>(39.4)</v>
      </c>
      <c r="D304" s="302">
        <f>'Ind T6'!M125</f>
        <v>1.1551371020242933</v>
      </c>
      <c r="E304" s="299" t="str">
        <f>CONCATENATE("(",ROUND((D304/$H305)*100,1),")")</f>
        <v>(14.5)</v>
      </c>
      <c r="F304" s="302">
        <f>'Ind T6'!N125</f>
        <v>0</v>
      </c>
      <c r="G304" s="299" t="str">
        <f>CONCATENATE("(",ROUND((F304/$H305)*100,1),")")</f>
        <v>(0)</v>
      </c>
      <c r="H304" s="302">
        <f t="shared" ref="H304" si="231">SUM(B304,D304,F304)</f>
        <v>4.2955905566419181</v>
      </c>
      <c r="I304" s="299" t="str">
        <f>CONCATENATE("(",ROUND((H304/$H305)*100,1),")")</f>
        <v>(53.9)</v>
      </c>
      <c r="K304" s="302">
        <f t="shared" ref="K304:K305" si="232">B309-B304</f>
        <v>9.135114164791247E-2</v>
      </c>
      <c r="L304" s="302">
        <f t="shared" ref="L304:L305" si="233">D309-D304</f>
        <v>2.0909362874710347E-2</v>
      </c>
      <c r="M304" s="302">
        <f t="shared" ref="M304:M305" si="234">F309-F304</f>
        <v>0</v>
      </c>
      <c r="N304" s="302">
        <f t="shared" ref="N304:N305" si="235">SUM(K304:M304)</f>
        <v>0.11226050452262282</v>
      </c>
    </row>
    <row r="305" spans="1:14" x14ac:dyDescent="0.2">
      <c r="A305" s="282" t="s">
        <v>363</v>
      </c>
      <c r="B305" s="302">
        <f>SUM(B303:B304)</f>
        <v>6.4881063894175206</v>
      </c>
      <c r="C305" s="299" t="str">
        <f>CONCATENATE("(",ROUND((B305/$H305)*100,1),")")</f>
        <v>(81.4)</v>
      </c>
      <c r="D305" s="302">
        <f>SUM(D303:D304)</f>
        <v>1.3267673381091403</v>
      </c>
      <c r="E305" s="299" t="str">
        <f>CONCATENATE("(",ROUND((D305/$H305)*100,1),")")</f>
        <v>(16.6)</v>
      </c>
      <c r="F305" s="302">
        <f>SUM(F303:F304)</f>
        <v>0.15712627247334862</v>
      </c>
      <c r="G305" s="299" t="str">
        <f>CONCATENATE("(",ROUND((F305/$H305)*100,1),")")</f>
        <v>(2)</v>
      </c>
      <c r="H305" s="302">
        <f>SUM(H303:H304)</f>
        <v>7.9720000000000093</v>
      </c>
      <c r="I305" s="299" t="str">
        <f>CONCATENATE("(",ROUND((H305/$H305)*100,1),")")</f>
        <v>(100)</v>
      </c>
      <c r="K305" s="302">
        <f t="shared" si="232"/>
        <v>0.20300257286136958</v>
      </c>
      <c r="L305" s="302">
        <f t="shared" si="233"/>
        <v>3.3757003633537286E-2</v>
      </c>
      <c r="M305" s="302">
        <f t="shared" si="234"/>
        <v>1.3240423505078786E-2</v>
      </c>
      <c r="N305" s="302">
        <f t="shared" si="235"/>
        <v>0.24999999999998565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3.4593043660133529</v>
      </c>
      <c r="C308" s="299" t="str">
        <f>CONCATENATE("(",ROUND((B308/$H310)*100,1),")")</f>
        <v>(42.1)</v>
      </c>
      <c r="D308" s="302">
        <f>'Ind T6'!R126</f>
        <v>0.18447787684367378</v>
      </c>
      <c r="E308" s="299" t="str">
        <f>CONCATENATE("(",ROUND((D308/$H310)*100,1),")")</f>
        <v>(2.2)</v>
      </c>
      <c r="F308" s="302">
        <f>'Ind T6'!S126</f>
        <v>0.17036669597842741</v>
      </c>
      <c r="G308" s="299" t="str">
        <f>CONCATENATE("(",ROUND((F308/$H310)*100,1),")")</f>
        <v>(2.1)</v>
      </c>
      <c r="H308" s="302">
        <f>SUM(B308,D308,F308)</f>
        <v>3.8141489388354541</v>
      </c>
      <c r="I308" s="299" t="str">
        <f>CONCATENATE("(",ROUND((H308/$H310)*100,1),")")</f>
        <v>(46.4)</v>
      </c>
      <c r="K308" s="302">
        <f>B313-B308</f>
        <v>-6.3058281111687542E-3</v>
      </c>
      <c r="L308" s="302">
        <f>D313-D308</f>
        <v>1.251330871669884E-2</v>
      </c>
      <c r="M308" s="302">
        <f>F313-F308</f>
        <v>6.7540743540315529E-3</v>
      </c>
      <c r="N308" s="302">
        <f>SUM(K308:M308)</f>
        <v>1.2961554959561639E-2</v>
      </c>
    </row>
    <row r="309" spans="1:14" x14ac:dyDescent="0.2">
      <c r="A309" s="282" t="s">
        <v>365</v>
      </c>
      <c r="B309" s="302">
        <f>'Ind T6'!Q125</f>
        <v>3.2318045962655373</v>
      </c>
      <c r="C309" s="299" t="str">
        <f>CONCATENATE("(",ROUND((B309/$H310)*100,1),")")</f>
        <v>(39.3)</v>
      </c>
      <c r="D309" s="302">
        <f>'Ind T6'!R125</f>
        <v>1.1760464648990037</v>
      </c>
      <c r="E309" s="299" t="str">
        <f>CONCATENATE("(",ROUND((D309/$H310)*100,1),")")</f>
        <v>(14.3)</v>
      </c>
      <c r="F309" s="302">
        <f>'Ind T6'!S125</f>
        <v>0</v>
      </c>
      <c r="G309" s="299" t="str">
        <f>CONCATENATE("(",ROUND((F309/$H310)*100,1),")")</f>
        <v>(0)</v>
      </c>
      <c r="H309" s="302">
        <f t="shared" ref="H309" si="236">SUM(B309,D309,F309)</f>
        <v>4.407851061164541</v>
      </c>
      <c r="I309" s="299" t="str">
        <f>CONCATENATE("(",ROUND((H309/$H310)*100,1),")")</f>
        <v>(53.6)</v>
      </c>
      <c r="K309" s="302">
        <f t="shared" ref="K309:K310" si="237">B314-B309</f>
        <v>-1.6908447895256806E-2</v>
      </c>
      <c r="L309" s="302">
        <f t="shared" ref="L309:L310" si="238">D314-D309</f>
        <v>-1.7053107064298079E-2</v>
      </c>
      <c r="M309" s="302">
        <f t="shared" ref="M309:M310" si="239">F314-F309</f>
        <v>0</v>
      </c>
      <c r="N309" s="302">
        <f t="shared" ref="N309:N310" si="240">SUM(K309:M309)</f>
        <v>-3.3961554959554885E-2</v>
      </c>
    </row>
    <row r="310" spans="1:14" x14ac:dyDescent="0.2">
      <c r="A310" s="282" t="s">
        <v>363</v>
      </c>
      <c r="B310" s="302">
        <f>SUM(B308:B309)</f>
        <v>6.6911089622788902</v>
      </c>
      <c r="C310" s="299" t="str">
        <f>CONCATENATE("(",ROUND((B310/$H310)*100,1),")")</f>
        <v>(81.4)</v>
      </c>
      <c r="D310" s="302">
        <f>SUM(D308:D309)</f>
        <v>1.3605243417426776</v>
      </c>
      <c r="E310" s="299" t="str">
        <f>CONCATENATE("(",ROUND((D310/$H310)*100,1),")")</f>
        <v>(16.5)</v>
      </c>
      <c r="F310" s="302">
        <f>SUM(F308:F309)</f>
        <v>0.17036669597842741</v>
      </c>
      <c r="G310" s="299" t="str">
        <f>CONCATENATE("(",ROUND((F310/$H310)*100,1),")")</f>
        <v>(2.1)</v>
      </c>
      <c r="H310" s="302">
        <f>SUM(H308:H309)</f>
        <v>8.2219999999999942</v>
      </c>
      <c r="I310" s="299" t="str">
        <f>CONCATENATE("(",ROUND((H310/$H310)*100,1),")")</f>
        <v>(100)</v>
      </c>
      <c r="K310" s="302">
        <f t="shared" si="237"/>
        <v>-2.3214276006425116E-2</v>
      </c>
      <c r="L310" s="302">
        <f t="shared" si="238"/>
        <v>-4.539798347599433E-3</v>
      </c>
      <c r="M310" s="302">
        <f t="shared" si="239"/>
        <v>6.7540743540315529E-3</v>
      </c>
      <c r="N310" s="302">
        <f t="shared" si="240"/>
        <v>-2.0999999999992996E-2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3.4529985379021841</v>
      </c>
      <c r="C313" s="299" t="str">
        <f>CONCATENATE("(",ROUND((B313/$H315)*100,1),")")</f>
        <v>(42.1)</v>
      </c>
      <c r="D313" s="302">
        <f>'Ind T6'!W126</f>
        <v>0.19699118556037262</v>
      </c>
      <c r="E313" s="299" t="str">
        <f>CONCATENATE("(",ROUND((D313/$H315)*100,1),")")</f>
        <v>(2.4)</v>
      </c>
      <c r="F313" s="302">
        <f>'Ind T6'!X126</f>
        <v>0.17712077033245896</v>
      </c>
      <c r="G313" s="299" t="str">
        <f>CONCATENATE("(",ROUND((F313/$H315)*100,1),")")</f>
        <v>(2.2)</v>
      </c>
      <c r="H313" s="302">
        <f>SUM(B313,D313,F313)</f>
        <v>3.8271104937950158</v>
      </c>
      <c r="I313" s="299" t="str">
        <f>CONCATENATE("(",ROUND((H313/$H315)*100,1),")")</f>
        <v>(46.7)</v>
      </c>
      <c r="K313" s="302">
        <f>B313-B303</f>
        <v>0.1053456031022888</v>
      </c>
      <c r="L313" s="302">
        <f>D313-D303</f>
        <v>2.536094947552564E-2</v>
      </c>
      <c r="M313" s="302">
        <f>F313-F303</f>
        <v>1.9994497859110338E-2</v>
      </c>
      <c r="N313" s="302">
        <f>SUM(K313:M313)</f>
        <v>0.15070105043692478</v>
      </c>
    </row>
    <row r="314" spans="1:14" x14ac:dyDescent="0.2">
      <c r="A314" s="282" t="s">
        <v>365</v>
      </c>
      <c r="B314" s="302">
        <f>'Ind T6'!V125</f>
        <v>3.2148961483702805</v>
      </c>
      <c r="C314" s="299" t="str">
        <f>CONCATENATE("(",ROUND((B314/$H315)*100,1),")")</f>
        <v>(39.2)</v>
      </c>
      <c r="D314" s="302">
        <f>'Ind T6'!W125</f>
        <v>1.1589933578347056</v>
      </c>
      <c r="E314" s="299" t="str">
        <f>CONCATENATE("(",ROUND((D314/$H315)*100,1),")")</f>
        <v>(14.1)</v>
      </c>
      <c r="F314" s="302">
        <f>'Ind T6'!X125</f>
        <v>0</v>
      </c>
      <c r="G314" s="299" t="str">
        <f>CONCATENATE("(",ROUND((F314/$H315)*100,1),")")</f>
        <v>(0)</v>
      </c>
      <c r="H314" s="302">
        <f t="shared" ref="H314" si="241">SUM(B314,D314,F314)</f>
        <v>4.3738895062049856</v>
      </c>
      <c r="I314" s="299" t="str">
        <f>CONCATENATE("(",ROUND((H314/$H315)*100,1),")")</f>
        <v>(53.3)</v>
      </c>
      <c r="K314" s="302">
        <f t="shared" ref="K314:K315" si="242">B314-B304</f>
        <v>7.4442693752655664E-2</v>
      </c>
      <c r="L314" s="302">
        <f t="shared" ref="L314:L315" si="243">D314-D304</f>
        <v>3.8562558104122679E-3</v>
      </c>
      <c r="M314" s="302">
        <f t="shared" ref="M314:M315" si="244">F314-F304</f>
        <v>0</v>
      </c>
      <c r="N314" s="302">
        <f t="shared" ref="N314:N315" si="245">SUM(K314:M314)</f>
        <v>7.8298949563067932E-2</v>
      </c>
    </row>
    <row r="315" spans="1:14" x14ac:dyDescent="0.2">
      <c r="A315" s="282" t="s">
        <v>363</v>
      </c>
      <c r="B315" s="302">
        <f>SUM(B313:B314)</f>
        <v>6.6678946862724651</v>
      </c>
      <c r="C315" s="299" t="str">
        <f>CONCATENATE("(",ROUND((B315/$H315)*100,1),")")</f>
        <v>(81.3)</v>
      </c>
      <c r="D315" s="302">
        <f>SUM(D313:D314)</f>
        <v>1.3559845433950781</v>
      </c>
      <c r="E315" s="299" t="str">
        <f>CONCATENATE("(",ROUND((D315/$H315)*100,1),")")</f>
        <v>(16.5)</v>
      </c>
      <c r="F315" s="302">
        <f>SUM(F313:F314)</f>
        <v>0.17712077033245896</v>
      </c>
      <c r="G315" s="299" t="str">
        <f>CONCATENATE("(",ROUND((F315/$H315)*100,1),")")</f>
        <v>(2.2)</v>
      </c>
      <c r="H315" s="302">
        <f>SUM(H313:H314)</f>
        <v>8.2010000000000005</v>
      </c>
      <c r="I315" s="299" t="str">
        <f>CONCATENATE("(",ROUND((H315/$H315)*100,1),")")</f>
        <v>(100)</v>
      </c>
      <c r="K315" s="302">
        <f t="shared" si="242"/>
        <v>0.17978829685494446</v>
      </c>
      <c r="L315" s="302">
        <f t="shared" si="243"/>
        <v>2.9217205285937853E-2</v>
      </c>
      <c r="M315" s="302">
        <f t="shared" si="244"/>
        <v>1.9994497859110338E-2</v>
      </c>
      <c r="N315" s="302">
        <f t="shared" si="245"/>
        <v>0.22899999999999265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2.561415419405829</v>
      </c>
      <c r="C324" s="299" t="str">
        <f>CONCATENATE("(",ROUND((B324/$H326)*100,1),")")</f>
        <v>(37.8)</v>
      </c>
      <c r="D324" s="302">
        <f>'Ind T6'!M135</f>
        <v>0.53711219984809422</v>
      </c>
      <c r="E324" s="299" t="str">
        <f>CONCATENATE("(",ROUND((D324/$H326)*100,1),")")</f>
        <v>(7.9)</v>
      </c>
      <c r="F324" s="302">
        <f>'Ind T6'!N135</f>
        <v>3.6513405836153927E-4</v>
      </c>
      <c r="G324" s="299" t="str">
        <f>CONCATENATE("(",ROUND((F324/$H326)*100,1),")")</f>
        <v>(0)</v>
      </c>
      <c r="H324" s="302">
        <f>SUM(B324,D324,F324)</f>
        <v>3.0988927533122848</v>
      </c>
      <c r="I324" s="299" t="str">
        <f>CONCATENATE("(",ROUND((H324/$H326)*100,1),")")</f>
        <v>(45.7)</v>
      </c>
      <c r="K324" s="302">
        <f>B329-B324</f>
        <v>-2.2288435312435961E-2</v>
      </c>
      <c r="L324" s="302">
        <f>D329-D324</f>
        <v>-3.0010887414415599E-3</v>
      </c>
      <c r="M324" s="302">
        <f>F329-F324</f>
        <v>-5.469329448311213E-8</v>
      </c>
      <c r="N324" s="302">
        <f>SUM(K324:M324)</f>
        <v>-2.5289578747172005E-2</v>
      </c>
    </row>
    <row r="325" spans="1:14" x14ac:dyDescent="0.2">
      <c r="A325" s="282" t="s">
        <v>365</v>
      </c>
      <c r="B325" s="302">
        <f>'Ind T6'!L134</f>
        <v>2.0637376978471549</v>
      </c>
      <c r="C325" s="299" t="str">
        <f>CONCATENATE("(",ROUND((B325/$H326)*100,1),")")</f>
        <v>(30.4)</v>
      </c>
      <c r="D325" s="302">
        <f>'Ind T6'!M134</f>
        <v>1.0709381931872479</v>
      </c>
      <c r="E325" s="299" t="str">
        <f>CONCATENATE("(",ROUND((D325/$H326)*100,1),")")</f>
        <v>(15.8)</v>
      </c>
      <c r="F325" s="302">
        <f>'Ind T6'!N134</f>
        <v>0.5484313556533098</v>
      </c>
      <c r="G325" s="299" t="str">
        <f>CONCATENATE("(",ROUND((F325/$H326)*100,1),")")</f>
        <v>(8.1)</v>
      </c>
      <c r="H325" s="302">
        <f t="shared" ref="H325" si="246">SUM(B325,D325,F325)</f>
        <v>3.6831072466877126</v>
      </c>
      <c r="I325" s="299" t="str">
        <f>CONCATENATE("(",ROUND((H325/$H326)*100,1),")")</f>
        <v>(54.3)</v>
      </c>
      <c r="K325" s="302">
        <f t="shared" ref="K325:K326" si="247">B330-B325</f>
        <v>5.6643254557298572E-2</v>
      </c>
      <c r="L325" s="302">
        <f t="shared" ref="L325:L326" si="248">D330-D325</f>
        <v>-5.4922320144803916E-2</v>
      </c>
      <c r="M325" s="302">
        <f t="shared" ref="M325:M326" si="249">F330-F325</f>
        <v>3.5686443346912844E-3</v>
      </c>
      <c r="N325" s="302">
        <f t="shared" ref="N325:N326" si="250">SUM(K325:M325)</f>
        <v>5.2895787471859412E-3</v>
      </c>
    </row>
    <row r="326" spans="1:14" x14ac:dyDescent="0.2">
      <c r="A326" s="282" t="s">
        <v>363</v>
      </c>
      <c r="B326" s="302">
        <f>SUM(B324:B325)</f>
        <v>4.6251531172529834</v>
      </c>
      <c r="C326" s="299" t="str">
        <f>CONCATENATE("(",ROUND((B326/$H326)*100,1),")")</f>
        <v>(68.2)</v>
      </c>
      <c r="D326" s="302">
        <f>SUM(D324:D325)</f>
        <v>1.608050393035342</v>
      </c>
      <c r="E326" s="299" t="str">
        <f>CONCATENATE("(",ROUND((D326/$H326)*100,1),")")</f>
        <v>(23.7)</v>
      </c>
      <c r="F326" s="302">
        <f>SUM(F324:F325)</f>
        <v>0.54879648971167139</v>
      </c>
      <c r="G326" s="299" t="str">
        <f>CONCATENATE("(",ROUND((F326/$H326)*100,1),")")</f>
        <v>(8.1)</v>
      </c>
      <c r="H326" s="302">
        <f>SUM(H324:H325)</f>
        <v>6.7819999999999974</v>
      </c>
      <c r="I326" s="299" t="str">
        <f>CONCATENATE("(",ROUND((H326/$H326)*100,1),")")</f>
        <v>(100)</v>
      </c>
      <c r="K326" s="302">
        <f t="shared" si="247"/>
        <v>3.4354819244862611E-2</v>
      </c>
      <c r="L326" s="302">
        <f t="shared" si="248"/>
        <v>-5.7923408886245475E-2</v>
      </c>
      <c r="M326" s="302">
        <f t="shared" si="249"/>
        <v>3.5685896413967244E-3</v>
      </c>
      <c r="N326" s="302">
        <f t="shared" si="250"/>
        <v>-1.999999999998614E-2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2.539126984093393</v>
      </c>
      <c r="C329" s="299" t="str">
        <f>CONCATENATE("(",ROUND((B329/$H331)*100,1),")")</f>
        <v>(37.5)</v>
      </c>
      <c r="D329" s="302">
        <f>'Ind T6'!R135</f>
        <v>0.53411111110665266</v>
      </c>
      <c r="E329" s="299" t="str">
        <f>CONCATENATE("(",ROUND((D329/$H331)*100,1),")")</f>
        <v>(7.9)</v>
      </c>
      <c r="F329" s="302">
        <f>'Ind T6'!S135</f>
        <v>3.6507936506705615E-4</v>
      </c>
      <c r="G329" s="299" t="str">
        <f>CONCATENATE("(",ROUND((F329/$H331)*100,1),")")</f>
        <v>(0)</v>
      </c>
      <c r="H329" s="302">
        <f>SUM(B329,D329,F329)</f>
        <v>3.0736031745651125</v>
      </c>
      <c r="I329" s="299" t="str">
        <f>CONCATENATE("(",ROUND((H329/$H331)*100,1),")")</f>
        <v>(45.5)</v>
      </c>
      <c r="K329" s="302">
        <f>B334-B329</f>
        <v>0.37207497844159043</v>
      </c>
      <c r="L329" s="302">
        <f>D334-D329</f>
        <v>8.9427125440640465E-2</v>
      </c>
      <c r="M329" s="302">
        <f>F334-F329</f>
        <v>4.9730008290824299E-6</v>
      </c>
      <c r="N329" s="302">
        <f>SUM(K329:M329)</f>
        <v>0.46150707688305997</v>
      </c>
    </row>
    <row r="330" spans="1:14" x14ac:dyDescent="0.2">
      <c r="A330" s="282" t="s">
        <v>365</v>
      </c>
      <c r="B330" s="302">
        <f>'Ind T6'!Q134</f>
        <v>2.1203809524044535</v>
      </c>
      <c r="C330" s="299" t="str">
        <f>CONCATENATE("(",ROUND((B330/$H331)*100,1),")")</f>
        <v>(31.4)</v>
      </c>
      <c r="D330" s="302">
        <f>'Ind T6'!R134</f>
        <v>1.016015873042444</v>
      </c>
      <c r="E330" s="299" t="str">
        <f>CONCATENATE("(",ROUND((D330/$H331)*100,1),")")</f>
        <v>(15)</v>
      </c>
      <c r="F330" s="302">
        <f>'Ind T6'!S134</f>
        <v>0.55199999998800109</v>
      </c>
      <c r="G330" s="299" t="str">
        <f>CONCATENATE("(",ROUND((F330/$H331)*100,1),")")</f>
        <v>(8.2)</v>
      </c>
      <c r="H330" s="302">
        <f t="shared" ref="H330" si="251">SUM(B330,D330,F330)</f>
        <v>3.6883968254348987</v>
      </c>
      <c r="I330" s="299" t="str">
        <f>CONCATENATE("(",ROUND((H330/$H331)*100,1),")")</f>
        <v>(54.5)</v>
      </c>
      <c r="K330" s="302">
        <f t="shared" ref="K330:K331" si="252">B335-B330</f>
        <v>0.48404759879876069</v>
      </c>
      <c r="L330" s="302">
        <f t="shared" ref="L330:L331" si="253">D335-D330</f>
        <v>5.0845097852942667E-2</v>
      </c>
      <c r="M330" s="302">
        <f t="shared" ref="M330:M331" si="254">F335-F330</f>
        <v>8.5600226465212481E-2</v>
      </c>
      <c r="N330" s="302">
        <f t="shared" ref="N330:N331" si="255">SUM(K330:M330)</f>
        <v>0.62049292311691584</v>
      </c>
    </row>
    <row r="331" spans="1:14" x14ac:dyDescent="0.2">
      <c r="A331" s="282" t="s">
        <v>363</v>
      </c>
      <c r="B331" s="302">
        <f>SUM(B329:B330)</f>
        <v>4.659507936497846</v>
      </c>
      <c r="C331" s="299" t="str">
        <f>CONCATENATE("(",ROUND((B331/$H331)*100,1),")")</f>
        <v>(68.9)</v>
      </c>
      <c r="D331" s="302">
        <f>SUM(D329:D330)</f>
        <v>1.5501269841490966</v>
      </c>
      <c r="E331" s="299" t="str">
        <f>CONCATENATE("(",ROUND((D331/$H331)*100,1),")")</f>
        <v>(22.9)</v>
      </c>
      <c r="F331" s="302">
        <f>SUM(F329:F330)</f>
        <v>0.55236507935306811</v>
      </c>
      <c r="G331" s="299" t="str">
        <f>CONCATENATE("(",ROUND((F331/$H331)*100,1),")")</f>
        <v>(8.2)</v>
      </c>
      <c r="H331" s="302">
        <f>SUM(H329:H330)</f>
        <v>6.7620000000000111</v>
      </c>
      <c r="I331" s="299" t="str">
        <f>CONCATENATE("(",ROUND((H331/$H331)*100,1),")")</f>
        <v>(100)</v>
      </c>
      <c r="K331" s="302">
        <f t="shared" si="252"/>
        <v>0.85612257724035157</v>
      </c>
      <c r="L331" s="302">
        <f t="shared" si="253"/>
        <v>0.14027222329358313</v>
      </c>
      <c r="M331" s="302">
        <f t="shared" si="254"/>
        <v>8.5605199466041615E-2</v>
      </c>
      <c r="N331" s="302">
        <f t="shared" si="255"/>
        <v>1.0819999999999763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2.9112019625349834</v>
      </c>
      <c r="C334" s="299" t="str">
        <f>CONCATENATE("(",ROUND((B334/$H336)*100,1),")")</f>
        <v>(37.1)</v>
      </c>
      <c r="D334" s="302">
        <f>'Ind T6'!W135</f>
        <v>0.62353823654729312</v>
      </c>
      <c r="E334" s="299" t="str">
        <f>CONCATENATE("(",ROUND((D334/$H336)*100,1),")")</f>
        <v>(7.9)</v>
      </c>
      <c r="F334" s="302">
        <f>'Ind T6'!X135</f>
        <v>3.7005236589613858E-4</v>
      </c>
      <c r="G334" s="299" t="str">
        <f>CONCATENATE("(",ROUND((F334/$H336)*100,1),")")</f>
        <v>(0)</v>
      </c>
      <c r="H334" s="302">
        <f>SUM(B334,D334,F334)</f>
        <v>3.5351102514481729</v>
      </c>
      <c r="I334" s="299" t="str">
        <f>CONCATENATE("(",ROUND((H334/$H336)*100,1),")")</f>
        <v>(45.1)</v>
      </c>
      <c r="K334" s="302">
        <f>B334-B324</f>
        <v>0.34978654312915447</v>
      </c>
      <c r="L334" s="302">
        <f>D334-D324</f>
        <v>8.6426036699198905E-2</v>
      </c>
      <c r="M334" s="302">
        <f>F334-F324</f>
        <v>4.9183075345993177E-6</v>
      </c>
      <c r="N334" s="302">
        <f>SUM(K334:M334)</f>
        <v>0.43621749813588795</v>
      </c>
    </row>
    <row r="335" spans="1:14" x14ac:dyDescent="0.2">
      <c r="A335" s="282" t="s">
        <v>365</v>
      </c>
      <c r="B335" s="302">
        <f>'Ind T6'!V134</f>
        <v>2.6044285512032141</v>
      </c>
      <c r="C335" s="299" t="str">
        <f>CONCATENATE("(",ROUND((B335/$H336)*100,1),")")</f>
        <v>(33.2)</v>
      </c>
      <c r="D335" s="302">
        <f>'Ind T6'!W134</f>
        <v>1.0668609708953867</v>
      </c>
      <c r="E335" s="299" t="str">
        <f>CONCATENATE("(",ROUND((D335/$H336)*100,1),")")</f>
        <v>(13.6)</v>
      </c>
      <c r="F335" s="302">
        <f>'Ind T6'!X134</f>
        <v>0.63760022645321357</v>
      </c>
      <c r="G335" s="299" t="str">
        <f>CONCATENATE("(",ROUND((F335/$H336)*100,1),")")</f>
        <v>(8.1)</v>
      </c>
      <c r="H335" s="302">
        <f>SUM(B335,D335,F335)</f>
        <v>4.3088897485518141</v>
      </c>
      <c r="I335" s="299" t="str">
        <f>CONCATENATE("(",ROUND((H335/$H336)*100,1),")")</f>
        <v>(54.9)</v>
      </c>
      <c r="K335" s="302">
        <f t="shared" ref="K335:K336" si="256">B335-B325</f>
        <v>0.54069085335605926</v>
      </c>
      <c r="L335" s="302">
        <f t="shared" ref="L335:L336" si="257">D335-D325</f>
        <v>-4.0772222918612488E-3</v>
      </c>
      <c r="M335" s="302">
        <f t="shared" ref="M335:M336" si="258">F335-F325</f>
        <v>8.9168870799903766E-2</v>
      </c>
      <c r="N335" s="302">
        <f t="shared" ref="N335:N336" si="259">SUM(K335:M335)</f>
        <v>0.62578250186410178</v>
      </c>
    </row>
    <row r="336" spans="1:14" x14ac:dyDescent="0.2">
      <c r="A336" s="282" t="s">
        <v>363</v>
      </c>
      <c r="B336" s="302">
        <f>SUM(B334:B335)</f>
        <v>5.5156305137381976</v>
      </c>
      <c r="C336" s="299" t="str">
        <f>CONCATENATE("(",ROUND((B336/$H336)*100,1),")")</f>
        <v>(70.3)</v>
      </c>
      <c r="D336" s="302">
        <f>SUM(D334:D335)</f>
        <v>1.6903992074426797</v>
      </c>
      <c r="E336" s="299" t="str">
        <f>CONCATENATE("(",ROUND((D336/$H336)*100,1),")")</f>
        <v>(21.6)</v>
      </c>
      <c r="F336" s="302">
        <f>SUM(F334:F335)</f>
        <v>0.63797027881910973</v>
      </c>
      <c r="G336" s="299" t="str">
        <f>CONCATENATE("(",ROUND((F336/$H336)*100,1),")")</f>
        <v>(8.1)</v>
      </c>
      <c r="H336" s="302">
        <f>SUM(H334:H335)</f>
        <v>7.843999999999987</v>
      </c>
      <c r="I336" s="299" t="str">
        <f>CONCATENATE("(",ROUND((H336/$H336)*100,1),")")</f>
        <v>(100)</v>
      </c>
      <c r="K336" s="302">
        <f t="shared" si="256"/>
        <v>0.89047739648521418</v>
      </c>
      <c r="L336" s="302">
        <f t="shared" si="257"/>
        <v>8.2348814407337656E-2</v>
      </c>
      <c r="M336" s="302">
        <f t="shared" si="258"/>
        <v>8.9173789107438339E-2</v>
      </c>
      <c r="N336" s="302">
        <f t="shared" si="259"/>
        <v>1.0619999999999901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9.7599584861905964</v>
      </c>
      <c r="C345" s="299" t="str">
        <f>CONCATENATE("(",ROUND((B345/$H347)*100,1),")")</f>
        <v>(42.3)</v>
      </c>
      <c r="D345" s="302">
        <f>'Ind T6'!M144</f>
        <v>1.4413248955862061</v>
      </c>
      <c r="E345" s="299" t="str">
        <f>CONCATENATE("(",ROUND((D345/$H347)*100,1),")")</f>
        <v>(6.2)</v>
      </c>
      <c r="F345" s="302">
        <f>'Ind T6'!N144</f>
        <v>2.6910360714141635</v>
      </c>
      <c r="G345" s="299" t="str">
        <f>CONCATENATE("(",ROUND((F345/$H347)*100,1),")")</f>
        <v>(11.7)</v>
      </c>
      <c r="H345" s="302">
        <f>SUM(B345,D345,F345)</f>
        <v>13.892319453190966</v>
      </c>
      <c r="I345" s="299" t="str">
        <f>CONCATENATE("(",ROUND((H345/$H347)*100,1),")")</f>
        <v>(60.2)</v>
      </c>
      <c r="K345" s="302">
        <f>B350-B345</f>
        <v>7.3409587748445304E-2</v>
      </c>
      <c r="L345" s="302">
        <f>D350-D345</f>
        <v>7.2029534770950976E-2</v>
      </c>
      <c r="M345" s="302">
        <f>F350-F345</f>
        <v>0.15472468135089423</v>
      </c>
      <c r="N345" s="302">
        <f>SUM(K345:M345)</f>
        <v>0.30016380387029051</v>
      </c>
    </row>
    <row r="346" spans="1:14" x14ac:dyDescent="0.2">
      <c r="A346" s="282" t="s">
        <v>365</v>
      </c>
      <c r="B346" s="302">
        <f>'Ind T6'!L143</f>
        <v>5.7990755600681245</v>
      </c>
      <c r="C346" s="299" t="str">
        <f>CONCATENATE("(",ROUND((B346/$H347)*100,1),")")</f>
        <v>(25.1)</v>
      </c>
      <c r="D346" s="302">
        <f>'Ind T6'!M143</f>
        <v>2.8686847234783306</v>
      </c>
      <c r="E346" s="299" t="str">
        <f>CONCATENATE("(",ROUND((D346/$H347)*100,1),")")</f>
        <v>(12.4)</v>
      </c>
      <c r="F346" s="302">
        <f>'Ind T6'!N143</f>
        <v>0.53392026326261111</v>
      </c>
      <c r="G346" s="299" t="str">
        <f>CONCATENATE("(",ROUND((F346/$H347)*100,1),")")</f>
        <v>(2.3)</v>
      </c>
      <c r="H346" s="302">
        <f t="shared" ref="H346" si="260">SUM(B346,D346,F346)</f>
        <v>9.201680546809067</v>
      </c>
      <c r="I346" s="299" t="str">
        <f>CONCATENATE("(",ROUND((H346/$H347)*100,1),")")</f>
        <v>(39.8)</v>
      </c>
      <c r="K346" s="302">
        <f t="shared" ref="K346:K347" si="261">B351-B346</f>
        <v>0.28542727940779944</v>
      </c>
      <c r="L346" s="302">
        <f t="shared" ref="L346:L347" si="262">D351-D346</f>
        <v>0.16424116084600415</v>
      </c>
      <c r="M346" s="302">
        <f t="shared" ref="M346:M347" si="263">F351-F346</f>
        <v>6.7167755875875756E-2</v>
      </c>
      <c r="N346" s="302">
        <f t="shared" ref="N346:N347" si="264">SUM(K346:M346)</f>
        <v>0.51683619612967935</v>
      </c>
    </row>
    <row r="347" spans="1:14" x14ac:dyDescent="0.2">
      <c r="A347" s="282" t="s">
        <v>363</v>
      </c>
      <c r="B347" s="302">
        <f>SUM(B345:B346)</f>
        <v>15.55903404625872</v>
      </c>
      <c r="C347" s="299" t="str">
        <f>CONCATENATE("(",ROUND((B347/$H347)*100,1),")")</f>
        <v>(67.4)</v>
      </c>
      <c r="D347" s="302">
        <f>SUM(D345:D346)</f>
        <v>4.3100096190645365</v>
      </c>
      <c r="E347" s="299" t="str">
        <f>CONCATENATE("(",ROUND((D347/$H347)*100,1),")")</f>
        <v>(18.7)</v>
      </c>
      <c r="F347" s="302">
        <f>SUM(F345:F346)</f>
        <v>3.2249563346767744</v>
      </c>
      <c r="G347" s="299" t="str">
        <f>CONCATENATE("(",ROUND((F347/$H347)*100,1),")")</f>
        <v>(14)</v>
      </c>
      <c r="H347" s="302">
        <f>SUM(H345:H346)</f>
        <v>23.094000000000033</v>
      </c>
      <c r="I347" s="299" t="str">
        <f>CONCATENATE("(",ROUND((H347/$H347)*100,1),")")</f>
        <v>(100)</v>
      </c>
      <c r="K347" s="302">
        <f t="shared" si="261"/>
        <v>0.35883686715624563</v>
      </c>
      <c r="L347" s="302">
        <f t="shared" si="262"/>
        <v>0.23627069561695535</v>
      </c>
      <c r="M347" s="302">
        <f t="shared" si="263"/>
        <v>0.22189243722677032</v>
      </c>
      <c r="N347" s="302">
        <f t="shared" si="264"/>
        <v>0.8169999999999713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9.8333680739390417</v>
      </c>
      <c r="C350" s="299" t="str">
        <f>CONCATENATE("(",ROUND((B350/$H352)*100,1),")")</f>
        <v>(41.1)</v>
      </c>
      <c r="D350" s="302">
        <f>'Ind T6'!R144</f>
        <v>1.5133544303571571</v>
      </c>
      <c r="E350" s="299" t="str">
        <f>CONCATENATE("(",ROUND((D350/$H352)*100,1),")")</f>
        <v>(6.3)</v>
      </c>
      <c r="F350" s="302">
        <f>'Ind T6'!S144</f>
        <v>2.8457607527650577</v>
      </c>
      <c r="G350" s="299" t="str">
        <f>CONCATENATE("(",ROUND((F350/$H352)*100,1),")")</f>
        <v>(11.9)</v>
      </c>
      <c r="H350" s="302">
        <f>SUM(B350,D350,F350)</f>
        <v>14.192483257061257</v>
      </c>
      <c r="I350" s="299" t="str">
        <f>CONCATENATE("(",ROUND((H350/$H352)*100,1),")")</f>
        <v>(59.4)</v>
      </c>
      <c r="K350" s="302">
        <f>B355-B350</f>
        <v>0.38528634348516277</v>
      </c>
      <c r="L350" s="302">
        <f>D355-D350</f>
        <v>0.14966912558623147</v>
      </c>
      <c r="M350" s="302">
        <f>F355-F350</f>
        <v>0.27593317543050944</v>
      </c>
      <c r="N350" s="302">
        <f>SUM(K350:M350)</f>
        <v>0.81088864450190368</v>
      </c>
    </row>
    <row r="351" spans="1:14" x14ac:dyDescent="0.2">
      <c r="A351" s="282" t="s">
        <v>365</v>
      </c>
      <c r="B351" s="302">
        <f>'Ind T6'!Q143</f>
        <v>6.084502839475924</v>
      </c>
      <c r="C351" s="299" t="str">
        <f>CONCATENATE("(",ROUND((B351/$H352)*100,1),")")</f>
        <v>(25.4)</v>
      </c>
      <c r="D351" s="302">
        <f>'Ind T6'!R143</f>
        <v>3.0329258843243347</v>
      </c>
      <c r="E351" s="299" t="str">
        <f>CONCATENATE("(",ROUND((D351/$H352)*100,1),")")</f>
        <v>(12.7)</v>
      </c>
      <c r="F351" s="302">
        <f>'Ind T6'!S143</f>
        <v>0.60108801913848686</v>
      </c>
      <c r="G351" s="299" t="str">
        <f>CONCATENATE("(",ROUND((F351/$H352)*100,1),")")</f>
        <v>(2.5)</v>
      </c>
      <c r="H351" s="302">
        <f t="shared" ref="H351" si="265">SUM(B351,D351,F351)</f>
        <v>9.7185167429387462</v>
      </c>
      <c r="I351" s="299" t="str">
        <f>CONCATENATE("(",ROUND((H351/$H352)*100,1),")")</f>
        <v>(40.6)</v>
      </c>
      <c r="K351" s="302">
        <f t="shared" ref="K351:K352" si="266">B356-B351</f>
        <v>0.49394462002425321</v>
      </c>
      <c r="L351" s="302">
        <f t="shared" ref="L351:L352" si="267">D356-D351</f>
        <v>0.24700906434889847</v>
      </c>
      <c r="M351" s="302">
        <f t="shared" ref="M351:M352" si="268">F356-F351</f>
        <v>0.11215767112496433</v>
      </c>
      <c r="N351" s="302">
        <f t="shared" ref="N351:N352" si="269">SUM(K351:M351)</f>
        <v>0.85311135549811601</v>
      </c>
    </row>
    <row r="352" spans="1:14" x14ac:dyDescent="0.2">
      <c r="A352" s="282" t="s">
        <v>363</v>
      </c>
      <c r="B352" s="302">
        <f>SUM(B350:B351)</f>
        <v>15.917870913414966</v>
      </c>
      <c r="C352" s="299" t="str">
        <f>CONCATENATE("(",ROUND((B352/$H352)*100,1),")")</f>
        <v>(66.6)</v>
      </c>
      <c r="D352" s="302">
        <f>SUM(D350:D351)</f>
        <v>4.5462803146814919</v>
      </c>
      <c r="E352" s="299" t="str">
        <f>CONCATENATE("(",ROUND((D352/$H352)*100,1),")")</f>
        <v>(19)</v>
      </c>
      <c r="F352" s="302">
        <f>SUM(F350:F351)</f>
        <v>3.4468487719035448</v>
      </c>
      <c r="G352" s="299" t="str">
        <f>CONCATENATE("(",ROUND((F352/$H352)*100,1),")")</f>
        <v>(14.4)</v>
      </c>
      <c r="H352" s="302">
        <f>SUM(H350:H351)</f>
        <v>23.911000000000001</v>
      </c>
      <c r="I352" s="299" t="str">
        <f>CONCATENATE("(",ROUND((H352/$H352)*100,1),")")</f>
        <v>(100)</v>
      </c>
      <c r="K352" s="302">
        <f t="shared" si="266"/>
        <v>0.87923096350941421</v>
      </c>
      <c r="L352" s="302">
        <f t="shared" si="267"/>
        <v>0.39667818993512949</v>
      </c>
      <c r="M352" s="302">
        <f t="shared" si="268"/>
        <v>0.38809084655547377</v>
      </c>
      <c r="N352" s="302">
        <f t="shared" si="269"/>
        <v>1.6640000000000175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10.218654417424204</v>
      </c>
      <c r="C355" s="299" t="str">
        <f>CONCATENATE("(",ROUND((B355/$H357)*100,1),")")</f>
        <v>(40)</v>
      </c>
      <c r="D355" s="302">
        <f>'Ind T6'!W144</f>
        <v>1.6630235559433886</v>
      </c>
      <c r="E355" s="299" t="str">
        <f>CONCATENATE("(",ROUND((D355/$H357)*100,1),")")</f>
        <v>(6.5)</v>
      </c>
      <c r="F355" s="302">
        <f>'Ind T6'!X144</f>
        <v>3.1216939281955671</v>
      </c>
      <c r="G355" s="299" t="str">
        <f>CONCATENATE("(",ROUND((F355/$H357)*100,1),")")</f>
        <v>(12.2)</v>
      </c>
      <c r="H355" s="302">
        <f>SUM(B355,D355,F355)</f>
        <v>15.00337190156316</v>
      </c>
      <c r="I355" s="299" t="str">
        <f>CONCATENATE("(",ROUND((H355/$H357)*100,1),")")</f>
        <v>(58.7)</v>
      </c>
      <c r="K355" s="302">
        <f>B355-B345</f>
        <v>0.45869593123360808</v>
      </c>
      <c r="L355" s="302">
        <f>D355-D345</f>
        <v>0.22169866035718244</v>
      </c>
      <c r="M355" s="302">
        <f>F355-F345</f>
        <v>0.43065785678140367</v>
      </c>
      <c r="N355" s="302">
        <f>SUM(K355:M355)</f>
        <v>1.1110524483721942</v>
      </c>
    </row>
    <row r="356" spans="1:14" x14ac:dyDescent="0.2">
      <c r="A356" s="282" t="s">
        <v>365</v>
      </c>
      <c r="B356" s="302">
        <f>'Ind T6'!V143</f>
        <v>6.5784474595001772</v>
      </c>
      <c r="C356" s="299" t="str">
        <f>CONCATENATE("(",ROUND((B356/$H357)*100,1),")")</f>
        <v>(25.7)</v>
      </c>
      <c r="D356" s="302">
        <f>'Ind T6'!W143</f>
        <v>3.2799349486732332</v>
      </c>
      <c r="E356" s="299" t="str">
        <f>CONCATENATE("(",ROUND((D356/$H357)*100,1),")")</f>
        <v>(12.8)</v>
      </c>
      <c r="F356" s="302">
        <f>'Ind T6'!X143</f>
        <v>0.71324569026345119</v>
      </c>
      <c r="G356" s="299" t="str">
        <f>CONCATENATE("(",ROUND((F356/$H357)*100,1),")")</f>
        <v>(2.8)</v>
      </c>
      <c r="H356" s="302">
        <f t="shared" ref="H356" si="270">SUM(B356,D356,F356)</f>
        <v>10.571628098436861</v>
      </c>
      <c r="I356" s="299" t="str">
        <f>CONCATENATE("(",ROUND((H356/$H357)*100,1),")")</f>
        <v>(41.3)</v>
      </c>
      <c r="K356" s="302">
        <f t="shared" ref="K356:K357" si="271">B356-B346</f>
        <v>0.77937189943205265</v>
      </c>
      <c r="L356" s="302">
        <f t="shared" ref="L356:L357" si="272">D356-D346</f>
        <v>0.41125022519490262</v>
      </c>
      <c r="M356" s="302">
        <f t="shared" ref="M356:M357" si="273">F356-F346</f>
        <v>0.17932542700084009</v>
      </c>
      <c r="N356" s="302">
        <f t="shared" ref="N356:N357" si="274">SUM(K356:M356)</f>
        <v>1.3699475516277952</v>
      </c>
    </row>
    <row r="357" spans="1:14" x14ac:dyDescent="0.2">
      <c r="A357" s="282" t="s">
        <v>363</v>
      </c>
      <c r="B357" s="302">
        <f>SUM(B355:B356)</f>
        <v>16.79710187692438</v>
      </c>
      <c r="C357" s="299" t="str">
        <f>CONCATENATE("(",ROUND((B357/$H357)*100,1),")")</f>
        <v>(65.7)</v>
      </c>
      <c r="D357" s="302">
        <f>SUM(D355:D356)</f>
        <v>4.9429585046166213</v>
      </c>
      <c r="E357" s="299" t="str">
        <f>CONCATENATE("(",ROUND((D357/$H357)*100,1),")")</f>
        <v>(19.3)</v>
      </c>
      <c r="F357" s="302">
        <f>SUM(F355:F356)</f>
        <v>3.8349396184590185</v>
      </c>
      <c r="G357" s="299" t="str">
        <f>CONCATENATE("(",ROUND((F357/$H357)*100,1),")")</f>
        <v>(15)</v>
      </c>
      <c r="H357" s="302">
        <f>SUM(H355:H356)</f>
        <v>25.575000000000021</v>
      </c>
      <c r="I357" s="299" t="str">
        <f>CONCATENATE("(",ROUND((H357/$H357)*100,1),")")</f>
        <v>(100)</v>
      </c>
      <c r="K357" s="302">
        <f t="shared" si="271"/>
        <v>1.2380678306656598</v>
      </c>
      <c r="L357" s="302">
        <f t="shared" si="272"/>
        <v>0.63294888555208484</v>
      </c>
      <c r="M357" s="302">
        <f t="shared" si="273"/>
        <v>0.60998328378224409</v>
      </c>
      <c r="N357" s="302">
        <f t="shared" si="274"/>
        <v>2.4809999999999888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14.569407953420523</v>
      </c>
      <c r="C366" s="299" t="str">
        <f>CONCATENATE("(",ROUND((B366/$H368)*100,1),")")</f>
        <v>(41.4)</v>
      </c>
      <c r="D366" s="302">
        <f>'Ind T6'!M153</f>
        <v>4.0465886184509703</v>
      </c>
      <c r="E366" s="299" t="str">
        <f>CONCATENATE("(",ROUND((D366/$H368)*100,1),")")</f>
        <v>(11.5)</v>
      </c>
      <c r="F366" s="302">
        <f>'Ind T6'!N153</f>
        <v>1.8795344532213301</v>
      </c>
      <c r="G366" s="299" t="str">
        <f>CONCATENATE("(",ROUND((F366/$H368)*100,1),")")</f>
        <v>(5.3)</v>
      </c>
      <c r="H366" s="302">
        <f>SUM(B366,D366,F366)</f>
        <v>20.49553102509282</v>
      </c>
      <c r="I366" s="299" t="str">
        <f>CONCATENATE("(",ROUND((H366/$H368)*100,1),")")</f>
        <v>(58.2)</v>
      </c>
      <c r="K366" s="302">
        <f>B371-B366</f>
        <v>0.36964002616091918</v>
      </c>
      <c r="L366" s="302">
        <f>D371-D366</f>
        <v>9.4081866201605635E-2</v>
      </c>
      <c r="M366" s="302">
        <f>F371-F366</f>
        <v>1.7936278076449375E-2</v>
      </c>
      <c r="N366" s="302">
        <f>SUM(K366:M366)</f>
        <v>0.48165817043897419</v>
      </c>
    </row>
    <row r="367" spans="1:14" x14ac:dyDescent="0.2">
      <c r="A367" s="282" t="s">
        <v>365</v>
      </c>
      <c r="B367" s="302">
        <f>'Ind T6'!L152</f>
        <v>7.2531371271050693</v>
      </c>
      <c r="C367" s="299" t="str">
        <f>CONCATENATE("(",ROUND((B367/$H368)*100,1),")")</f>
        <v>(20.6)</v>
      </c>
      <c r="D367" s="302">
        <f>'Ind T6'!M152</f>
        <v>6.5337346589222447</v>
      </c>
      <c r="E367" s="299" t="str">
        <f>CONCATENATE("(",ROUND((D367/$H368)*100,1),")")</f>
        <v>(18.6)</v>
      </c>
      <c r="F367" s="302">
        <f>'Ind T6'!N152</f>
        <v>0.90759718887989926</v>
      </c>
      <c r="G367" s="299" t="str">
        <f>CONCATENATE("(",ROUND((F367/$H368)*100,1),")")</f>
        <v>(2.6)</v>
      </c>
      <c r="H367" s="302">
        <f t="shared" ref="H367" si="275">SUM(B367,D367,F367)</f>
        <v>14.694468974907213</v>
      </c>
      <c r="I367" s="299" t="str">
        <f>CONCATENATE("(",ROUND((H367/$H368)*100,1),")")</f>
        <v>(41.8)</v>
      </c>
      <c r="K367" s="302">
        <f t="shared" ref="K367:K368" si="276">B372-B367</f>
        <v>0.31776301320451861</v>
      </c>
      <c r="L367" s="302">
        <f t="shared" ref="L367:L368" si="277">D372-D367</f>
        <v>4.0367319339948082E-2</v>
      </c>
      <c r="M367" s="302">
        <f t="shared" ref="M367:M368" si="278">F372-F367</f>
        <v>7.2114970165370051E-3</v>
      </c>
      <c r="N367" s="302">
        <f t="shared" ref="N367:N368" si="279">SUM(K367:M367)</f>
        <v>0.36534182956100369</v>
      </c>
    </row>
    <row r="368" spans="1:14" x14ac:dyDescent="0.2">
      <c r="A368" s="282" t="s">
        <v>363</v>
      </c>
      <c r="B368" s="302">
        <f>SUM(B366:B367)</f>
        <v>21.822545080525593</v>
      </c>
      <c r="C368" s="299" t="str">
        <f>CONCATENATE("(",ROUND((B368/$H368)*100,1),")")</f>
        <v>(62)</v>
      </c>
      <c r="D368" s="302">
        <f>SUM(D366:D367)</f>
        <v>10.580323277373214</v>
      </c>
      <c r="E368" s="299" t="str">
        <f>CONCATENATE("(",ROUND((D368/$H368)*100,1),")")</f>
        <v>(30.1)</v>
      </c>
      <c r="F368" s="302">
        <f>SUM(F366:F367)</f>
        <v>2.7871316421012295</v>
      </c>
      <c r="G368" s="299" t="str">
        <f>CONCATENATE("(",ROUND((F368/$H368)*100,1),")")</f>
        <v>(7.9)</v>
      </c>
      <c r="H368" s="302">
        <f>SUM(H366:H367)</f>
        <v>35.190000000000033</v>
      </c>
      <c r="I368" s="299" t="str">
        <f>CONCATENATE("(",ROUND((H368/$H368)*100,1),")")</f>
        <v>(100)</v>
      </c>
      <c r="K368" s="302">
        <f t="shared" si="276"/>
        <v>0.68740303936543512</v>
      </c>
      <c r="L368" s="302">
        <f t="shared" si="277"/>
        <v>0.13444918554155549</v>
      </c>
      <c r="M368" s="302">
        <f t="shared" si="278"/>
        <v>2.5147775092986269E-2</v>
      </c>
      <c r="N368" s="302">
        <f t="shared" si="279"/>
        <v>0.84699999999997688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14.939047979581442</v>
      </c>
      <c r="C371" s="299" t="str">
        <f>CONCATENATE("(",ROUND((B371/$H373)*100,1),")")</f>
        <v>(41.5)</v>
      </c>
      <c r="D371" s="302">
        <f>'Ind T6'!R153</f>
        <v>4.1406704846525759</v>
      </c>
      <c r="E371" s="299" t="str">
        <f>CONCATENATE("(",ROUND((D371/$H373)*100,1),")")</f>
        <v>(11.5)</v>
      </c>
      <c r="F371" s="302">
        <f>'Ind T6'!S153</f>
        <v>1.8974707312977794</v>
      </c>
      <c r="G371" s="299" t="str">
        <f>CONCATENATE("(",ROUND((F371/$H373)*100,1),")")</f>
        <v>(5.3)</v>
      </c>
      <c r="H371" s="302">
        <f>SUM(B371,D371,F371)</f>
        <v>20.9771891955318</v>
      </c>
      <c r="I371" s="299" t="str">
        <f>CONCATENATE("(",ROUND((H371/$H373)*100,1),")")</f>
        <v>(58.2)</v>
      </c>
      <c r="K371" s="302">
        <f>B376-B371</f>
        <v>0.71820153963418676</v>
      </c>
      <c r="L371" s="302">
        <f>D376-D371</f>
        <v>0.15991267762275019</v>
      </c>
      <c r="M371" s="302">
        <f>F376-F371</f>
        <v>9.7091127292352475E-2</v>
      </c>
      <c r="N371" s="302">
        <f>SUM(K371:M371)</f>
        <v>0.97520534454928942</v>
      </c>
    </row>
    <row r="372" spans="1:14" x14ac:dyDescent="0.2">
      <c r="A372" s="282" t="s">
        <v>365</v>
      </c>
      <c r="B372" s="302">
        <f>'Ind T6'!Q152</f>
        <v>7.5709001403095879</v>
      </c>
      <c r="C372" s="299" t="str">
        <f>CONCATENATE("(",ROUND((B372/$H373)*100,1),")")</f>
        <v>(21)</v>
      </c>
      <c r="D372" s="302">
        <f>'Ind T6'!R152</f>
        <v>6.5741019782621928</v>
      </c>
      <c r="E372" s="299" t="str">
        <f>CONCATENATE("(",ROUND((D372/$H373)*100,1),")")</f>
        <v>(18.2)</v>
      </c>
      <c r="F372" s="302">
        <f>'Ind T6'!S152</f>
        <v>0.91480868589643627</v>
      </c>
      <c r="G372" s="299" t="str">
        <f>CONCATENATE("(",ROUND((F372/$H373)*100,1),")")</f>
        <v>(2.5)</v>
      </c>
      <c r="H372" s="302">
        <f t="shared" ref="H372" si="280">SUM(B372,D372,F372)</f>
        <v>15.059810804468217</v>
      </c>
      <c r="I372" s="299" t="str">
        <f>CONCATENATE("(",ROUND((H372/$H373)*100,1),")")</f>
        <v>(41.8)</v>
      </c>
      <c r="K372" s="302">
        <f t="shared" ref="K372:K373" si="281">B377-B372</f>
        <v>0.54129521218029808</v>
      </c>
      <c r="L372" s="302">
        <f t="shared" ref="L372:L373" si="282">D377-D372</f>
        <v>8.0544598276739876E-2</v>
      </c>
      <c r="M372" s="302">
        <f t="shared" ref="M372:M373" si="283">F377-F372</f>
        <v>5.2954844993629457E-2</v>
      </c>
      <c r="N372" s="302">
        <f t="shared" ref="N372:N373" si="284">SUM(K372:M372)</f>
        <v>0.67479465545066741</v>
      </c>
    </row>
    <row r="373" spans="1:14" x14ac:dyDescent="0.2">
      <c r="A373" s="282" t="s">
        <v>363</v>
      </c>
      <c r="B373" s="302">
        <f>SUM(B371:B372)</f>
        <v>22.509948119891028</v>
      </c>
      <c r="C373" s="299" t="str">
        <f>CONCATENATE("(",ROUND((B373/$H373)*100,1),")")</f>
        <v>(62.5)</v>
      </c>
      <c r="D373" s="302">
        <f>SUM(D371:D372)</f>
        <v>10.71477246291477</v>
      </c>
      <c r="E373" s="299" t="str">
        <f>CONCATENATE("(",ROUND((D373/$H373)*100,1),")")</f>
        <v>(29.7)</v>
      </c>
      <c r="F373" s="302">
        <f>SUM(F371:F372)</f>
        <v>2.8122794171942158</v>
      </c>
      <c r="G373" s="299" t="str">
        <f>CONCATENATE("(",ROUND((F373/$H373)*100,1),")")</f>
        <v>(7.8)</v>
      </c>
      <c r="H373" s="302">
        <f>SUM(H371:H372)</f>
        <v>36.03700000000002</v>
      </c>
      <c r="I373" s="299" t="str">
        <f>CONCATENATE("(",ROUND((H373/$H373)*100,1),")")</f>
        <v>(100)</v>
      </c>
      <c r="K373" s="302">
        <f t="shared" si="281"/>
        <v>1.2594967518144884</v>
      </c>
      <c r="L373" s="302">
        <f t="shared" si="282"/>
        <v>0.24045727589948918</v>
      </c>
      <c r="M373" s="302">
        <f t="shared" si="283"/>
        <v>0.15004597228598193</v>
      </c>
      <c r="N373" s="302">
        <f t="shared" si="284"/>
        <v>1.6499999999999595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15.657249519215629</v>
      </c>
      <c r="C376" s="299" t="str">
        <f>CONCATENATE("(",ROUND((B376/$H378)*100,1),")")</f>
        <v>(41.5)</v>
      </c>
      <c r="D376" s="302">
        <f>'Ind T6'!W153</f>
        <v>4.3005831622753261</v>
      </c>
      <c r="E376" s="299" t="str">
        <f>CONCATENATE("(",ROUND((D376/$H378)*100,1),")")</f>
        <v>(11.4)</v>
      </c>
      <c r="F376" s="302">
        <f>'Ind T6'!X153</f>
        <v>1.9945618585901319</v>
      </c>
      <c r="G376" s="299" t="str">
        <f>CONCATENATE("(",ROUND((F376/$H378)*100,1),")")</f>
        <v>(5.3)</v>
      </c>
      <c r="H376" s="302">
        <f>SUM(B376,D376,F376)</f>
        <v>21.952394540081087</v>
      </c>
      <c r="I376" s="299" t="str">
        <f>CONCATENATE("(",ROUND((H376/$H378)*100,1),")")</f>
        <v>(58.2)</v>
      </c>
      <c r="K376" s="302">
        <f>B376-B366</f>
        <v>1.0878415657951059</v>
      </c>
      <c r="L376" s="302">
        <f>D376-D366</f>
        <v>0.25399454382435582</v>
      </c>
      <c r="M376" s="302">
        <f>F376-F366</f>
        <v>0.11502740536880185</v>
      </c>
      <c r="N376" s="302">
        <f>SUM(K376:M376)</f>
        <v>1.4568635149882636</v>
      </c>
    </row>
    <row r="377" spans="1:14" x14ac:dyDescent="0.2">
      <c r="A377" s="282" t="s">
        <v>365</v>
      </c>
      <c r="B377" s="302">
        <f>'Ind T6'!V152</f>
        <v>8.112195352489886</v>
      </c>
      <c r="C377" s="299" t="str">
        <f>CONCATENATE("(",ROUND((B377/$H378)*100,1),")")</f>
        <v>(21.5)</v>
      </c>
      <c r="D377" s="302">
        <f>'Ind T6'!W152</f>
        <v>6.6546465765389327</v>
      </c>
      <c r="E377" s="299" t="str">
        <f>CONCATENATE("(",ROUND((D377/$H378)*100,1),")")</f>
        <v>(17.7)</v>
      </c>
      <c r="F377" s="302">
        <f>'Ind T6'!X152</f>
        <v>0.96776353089006573</v>
      </c>
      <c r="G377" s="299" t="str">
        <f>CONCATENATE("(",ROUND((F377/$H378)*100,1),")")</f>
        <v>(2.6)</v>
      </c>
      <c r="H377" s="302">
        <f t="shared" ref="H377" si="285">SUM(B377,D377,F377)</f>
        <v>15.734605459918884</v>
      </c>
      <c r="I377" s="299" t="str">
        <f>CONCATENATE("(",ROUND((H377/$H378)*100,1),")")</f>
        <v>(41.8)</v>
      </c>
      <c r="K377" s="302">
        <f t="shared" ref="K377:K378" si="286">B377-B367</f>
        <v>0.85905822538481669</v>
      </c>
      <c r="L377" s="302">
        <f t="shared" ref="L377:L378" si="287">D377-D367</f>
        <v>0.12091191761668796</v>
      </c>
      <c r="M377" s="302">
        <f t="shared" ref="M377:M378" si="288">F377-F367</f>
        <v>6.0166342010166463E-2</v>
      </c>
      <c r="N377" s="302">
        <f t="shared" ref="N377:N378" si="289">SUM(K377:M377)</f>
        <v>1.0401364850116712</v>
      </c>
    </row>
    <row r="378" spans="1:14" x14ac:dyDescent="0.2">
      <c r="A378" s="282" t="s">
        <v>363</v>
      </c>
      <c r="B378" s="302">
        <f>SUM(B376:B377)</f>
        <v>23.769444871705517</v>
      </c>
      <c r="C378" s="299" t="str">
        <f>CONCATENATE("(",ROUND((B378/$H378)*100,1),")")</f>
        <v>(63.1)</v>
      </c>
      <c r="D378" s="302">
        <f>SUM(D376:D377)</f>
        <v>10.955229738814259</v>
      </c>
      <c r="E378" s="299" t="str">
        <f>CONCATENATE("(",ROUND((D378/$H378)*100,1),")")</f>
        <v>(29.1)</v>
      </c>
      <c r="F378" s="302">
        <f>SUM(F376:F377)</f>
        <v>2.9623253894801977</v>
      </c>
      <c r="G378" s="299" t="str">
        <f>CONCATENATE("(",ROUND((F378/$H378)*100,1),")")</f>
        <v>(7.9)</v>
      </c>
      <c r="H378" s="302">
        <f>SUM(H376:H377)</f>
        <v>37.686999999999969</v>
      </c>
      <c r="I378" s="299" t="str">
        <f>CONCATENATE("(",ROUND((H378/$H378)*100,1),")")</f>
        <v>(100)</v>
      </c>
      <c r="K378" s="302">
        <f t="shared" si="286"/>
        <v>1.9468997911799235</v>
      </c>
      <c r="L378" s="302">
        <f t="shared" si="287"/>
        <v>0.37490646144104467</v>
      </c>
      <c r="M378" s="302">
        <f t="shared" si="288"/>
        <v>0.1751937473789682</v>
      </c>
      <c r="N378" s="302">
        <f t="shared" si="289"/>
        <v>2.4969999999999364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10.730112878007395</v>
      </c>
      <c r="C387" s="299" t="str">
        <f>CONCATENATE("(",ROUND((B387/$H389)*100,1),")")</f>
        <v>(33.9)</v>
      </c>
      <c r="D387" s="302">
        <f>'Ind T6'!M162</f>
        <v>1.6065352238526376</v>
      </c>
      <c r="E387" s="299" t="str">
        <f>CONCATENATE("(",ROUND((D387/$H389)*100,1),")")</f>
        <v>(5.1)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12.336648101860032</v>
      </c>
      <c r="I387" s="299" t="str">
        <f>CONCATENATE("(",ROUND((H387/$H389)*100,1),")")</f>
        <v>(39)</v>
      </c>
      <c r="K387" s="302">
        <f>B392-B387</f>
        <v>-0.5504748520942897</v>
      </c>
      <c r="L387" s="302">
        <f>D392-D387</f>
        <v>3.2923669510295239E-2</v>
      </c>
      <c r="M387" s="302">
        <f>F392-F387</f>
        <v>0</v>
      </c>
      <c r="N387" s="302">
        <f>SUM(K387:M387)</f>
        <v>-0.51755118258399446</v>
      </c>
    </row>
    <row r="388" spans="1:14" x14ac:dyDescent="0.2">
      <c r="A388" s="282" t="s">
        <v>365</v>
      </c>
      <c r="B388" s="302">
        <f>'Ind T6'!L161</f>
        <v>9.8230459626689921</v>
      </c>
      <c r="C388" s="299" t="str">
        <f>CONCATENATE("(",ROUND((B388/$H389)*100,1),")")</f>
        <v>(31.1)</v>
      </c>
      <c r="D388" s="302">
        <f>'Ind T6'!M161</f>
        <v>8.3066345400944765</v>
      </c>
      <c r="E388" s="299" t="str">
        <f>CONCATENATE("(",ROUND((D388/$H389)*100,1),")")</f>
        <v>(26.3)</v>
      </c>
      <c r="F388" s="302">
        <f>'Ind T6'!N161</f>
        <v>1.1406713953765177</v>
      </c>
      <c r="G388" s="299" t="str">
        <f>CONCATENATE("(",ROUND((F388/$H389)*100,1),")")</f>
        <v>(3.6)</v>
      </c>
      <c r="H388" s="302">
        <f t="shared" ref="H388" si="290">SUM(B388,D388,F388)</f>
        <v>19.270351898139989</v>
      </c>
      <c r="I388" s="299" t="str">
        <f>CONCATENATE("(",ROUND((H388/$H389)*100,1),")")</f>
        <v>(61)</v>
      </c>
      <c r="K388" s="302">
        <f t="shared" ref="K388:K389" si="291">B393-B388</f>
        <v>-0.31187778324112259</v>
      </c>
      <c r="L388" s="302">
        <f t="shared" ref="L388:L389" si="292">D393-D388</f>
        <v>-0.24729237744986854</v>
      </c>
      <c r="M388" s="302">
        <f t="shared" ref="M388:M389" si="293">F393-F388</f>
        <v>-3.5278656725067137E-2</v>
      </c>
      <c r="N388" s="302">
        <f t="shared" ref="N388:N389" si="294">SUM(K388:M388)</f>
        <v>-0.59444881741605826</v>
      </c>
    </row>
    <row r="389" spans="1:14" x14ac:dyDescent="0.2">
      <c r="A389" s="282" t="s">
        <v>363</v>
      </c>
      <c r="B389" s="302">
        <f>SUM(B387:B388)</f>
        <v>20.553158840676389</v>
      </c>
      <c r="C389" s="299" t="str">
        <f>CONCATENATE("(",ROUND((B389/$H389)*100,1),")")</f>
        <v>(65)</v>
      </c>
      <c r="D389" s="302">
        <f>SUM(D387:D388)</f>
        <v>9.9131697639471135</v>
      </c>
      <c r="E389" s="299" t="str">
        <f>CONCATENATE("(",ROUND((D389/$H389)*100,1),")")</f>
        <v>(31.4)</v>
      </c>
      <c r="F389" s="302">
        <f>SUM(F387:F388)</f>
        <v>1.1406713953765177</v>
      </c>
      <c r="G389" s="299" t="str">
        <f>CONCATENATE("(",ROUND((F389/$H389)*100,1),")")</f>
        <v>(3.6)</v>
      </c>
      <c r="H389" s="302">
        <f>SUM(H387:H388)</f>
        <v>31.607000000000021</v>
      </c>
      <c r="I389" s="299" t="str">
        <f>CONCATENATE("(",ROUND((H389/$H389)*100,1),")")</f>
        <v>(100)</v>
      </c>
      <c r="K389" s="302">
        <f t="shared" si="291"/>
        <v>-0.86235263533541229</v>
      </c>
      <c r="L389" s="302">
        <f t="shared" si="292"/>
        <v>-0.21436870793957219</v>
      </c>
      <c r="M389" s="302">
        <f t="shared" si="293"/>
        <v>-3.5278656725067137E-2</v>
      </c>
      <c r="N389" s="302">
        <f t="shared" si="294"/>
        <v>-1.1120000000000516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10.179638025913105</v>
      </c>
      <c r="C392" s="299" t="str">
        <f>CONCATENATE("(",ROUND((B392/$H394)*100,1),")")</f>
        <v>(33.4)</v>
      </c>
      <c r="D392" s="302">
        <f>'Ind T6'!R162</f>
        <v>1.6394588933629328</v>
      </c>
      <c r="E392" s="299" t="str">
        <f>CONCATENATE("(",ROUND((D392/$H394)*100,1),")")</f>
        <v>(5.4)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11.819096919276038</v>
      </c>
      <c r="I392" s="299" t="str">
        <f>CONCATENATE("(",ROUND((H392/$H394)*100,1),")")</f>
        <v>(38.8)</v>
      </c>
      <c r="K392" s="302">
        <f>B397-B392</f>
        <v>-0.29043642585208218</v>
      </c>
      <c r="L392" s="302">
        <f>D397-D392</f>
        <v>0.1918910685129529</v>
      </c>
      <c r="M392" s="302">
        <f>F397-F392</f>
        <v>0</v>
      </c>
      <c r="N392" s="302">
        <f>SUM(K392:M392)</f>
        <v>-9.854535733912928E-2</v>
      </c>
    </row>
    <row r="393" spans="1:14" x14ac:dyDescent="0.2">
      <c r="A393" s="282" t="s">
        <v>365</v>
      </c>
      <c r="B393" s="302">
        <f>'Ind T6'!Q161</f>
        <v>9.5111681794278695</v>
      </c>
      <c r="C393" s="299" t="str">
        <f>CONCATENATE("(",ROUND((B393/$H394)*100,1),")")</f>
        <v>(31.2)</v>
      </c>
      <c r="D393" s="302">
        <f>'Ind T6'!R161</f>
        <v>8.059342162644608</v>
      </c>
      <c r="E393" s="299" t="str">
        <f>CONCATENATE("(",ROUND((D393/$H394)*100,1),")")</f>
        <v>(26.4)</v>
      </c>
      <c r="F393" s="302">
        <f>'Ind T6'!S161</f>
        <v>1.1053927386514506</v>
      </c>
      <c r="G393" s="299" t="str">
        <f>CONCATENATE("(",ROUND((F393/$H394)*100,1),")")</f>
        <v>(3.6)</v>
      </c>
      <c r="H393" s="302">
        <f t="shared" ref="H393" si="295">SUM(B393,D393,F393)</f>
        <v>18.675903080723927</v>
      </c>
      <c r="I393" s="299" t="str">
        <f>CONCATENATE("(",ROUND((H393/$H394)*100,1),")")</f>
        <v>(61.2)</v>
      </c>
      <c r="K393" s="302">
        <f t="shared" ref="K393:K394" si="296">B398-B393</f>
        <v>0.12094769272925632</v>
      </c>
      <c r="L393" s="302">
        <f t="shared" ref="L393:L394" si="297">D398-D393</f>
        <v>0.10610624665148549</v>
      </c>
      <c r="M393" s="302">
        <f t="shared" ref="M393:M394" si="298">F398-F393</f>
        <v>2.349141795840537E-2</v>
      </c>
      <c r="N393" s="302">
        <f t="shared" ref="N393:N394" si="299">SUM(K393:M393)</f>
        <v>0.25054535733914718</v>
      </c>
    </row>
    <row r="394" spans="1:14" x14ac:dyDescent="0.2">
      <c r="A394" s="282" t="s">
        <v>363</v>
      </c>
      <c r="B394" s="302">
        <f>SUM(B392:B393)</f>
        <v>19.690806205340976</v>
      </c>
      <c r="C394" s="299" t="str">
        <f>CONCATENATE("(",ROUND((B394/$H394)*100,1),")")</f>
        <v>(64.6)</v>
      </c>
      <c r="D394" s="302">
        <f>SUM(D392:D393)</f>
        <v>9.6988010560075413</v>
      </c>
      <c r="E394" s="299" t="str">
        <f>CONCATENATE("(",ROUND((D394/$H394)*100,1),")")</f>
        <v>(31.8)</v>
      </c>
      <c r="F394" s="302">
        <f>SUM(F392:F393)</f>
        <v>1.1053927386514506</v>
      </c>
      <c r="G394" s="299" t="str">
        <f>CONCATENATE("(",ROUND((F394/$H394)*100,1),")")</f>
        <v>(3.6)</v>
      </c>
      <c r="H394" s="302">
        <f>SUM(H392:H393)</f>
        <v>30.494999999999965</v>
      </c>
      <c r="I394" s="299" t="str">
        <f>CONCATENATE("(",ROUND((H394/$H394)*100,1),")")</f>
        <v>(100)</v>
      </c>
      <c r="K394" s="302">
        <f t="shared" si="296"/>
        <v>-0.16948873312282586</v>
      </c>
      <c r="L394" s="302">
        <f t="shared" si="297"/>
        <v>0.29799731516443728</v>
      </c>
      <c r="M394" s="302">
        <f t="shared" si="298"/>
        <v>2.349141795840537E-2</v>
      </c>
      <c r="N394" s="302">
        <f t="shared" si="299"/>
        <v>0.15200000000001679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9.889201600061023</v>
      </c>
      <c r="C397" s="299" t="str">
        <f>CONCATENATE("(",ROUND((B397/$H399)*100,1),")")</f>
        <v>(32.3)</v>
      </c>
      <c r="D397" s="302">
        <f>'Ind T6'!W162</f>
        <v>1.8313499618758857</v>
      </c>
      <c r="E397" s="299" t="str">
        <f>CONCATENATE("(",ROUND((D397/$H399)*100,1),")")</f>
        <v>(6)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11.720551561936908</v>
      </c>
      <c r="I397" s="299" t="str">
        <f>CONCATENATE("(",ROUND((H397/$H399)*100,1),")")</f>
        <v>(38.2)</v>
      </c>
      <c r="K397" s="302">
        <f>B397-B387</f>
        <v>-0.84091127794637188</v>
      </c>
      <c r="L397" s="302">
        <f>D397-D387</f>
        <v>0.22481473802324814</v>
      </c>
      <c r="M397" s="302">
        <f>F397-F387</f>
        <v>0</v>
      </c>
      <c r="N397" s="302">
        <f>SUM(K397:M397)</f>
        <v>-0.61609653992312374</v>
      </c>
    </row>
    <row r="398" spans="1:14" x14ac:dyDescent="0.2">
      <c r="A398" s="282" t="s">
        <v>365</v>
      </c>
      <c r="B398" s="302">
        <f>'Ind T6'!V161</f>
        <v>9.6321158721571258</v>
      </c>
      <c r="C398" s="299" t="str">
        <f>CONCATENATE("(",ROUND((B398/$H399)*100,1),")")</f>
        <v>(31.4)</v>
      </c>
      <c r="D398" s="302">
        <f>'Ind T6'!W161</f>
        <v>8.1654484092960935</v>
      </c>
      <c r="E398" s="299" t="str">
        <f>CONCATENATE("(",ROUND((D398/$H399)*100,1),")")</f>
        <v>(26.6)</v>
      </c>
      <c r="F398" s="302">
        <f>'Ind T6'!X161</f>
        <v>1.128884156609856</v>
      </c>
      <c r="G398" s="299" t="str">
        <f>CONCATENATE("(",ROUND((F398/$H399)*100,1),")")</f>
        <v>(3.7)</v>
      </c>
      <c r="H398" s="302">
        <f t="shared" ref="H398" si="300">SUM(B398,D398,F398)</f>
        <v>18.926448438063076</v>
      </c>
      <c r="I398" s="299" t="str">
        <f>CONCATENATE("(",ROUND((H398/$H399)*100,1),")")</f>
        <v>(61.8)</v>
      </c>
      <c r="K398" s="302">
        <f t="shared" ref="K398:K399" si="301">B398-B388</f>
        <v>-0.19093009051186627</v>
      </c>
      <c r="L398" s="302">
        <f t="shared" ref="L398:L399" si="302">D398-D388</f>
        <v>-0.14118613079838305</v>
      </c>
      <c r="M398" s="302">
        <f t="shared" ref="M398:M399" si="303">F398-F388</f>
        <v>-1.1787238766661767E-2</v>
      </c>
      <c r="N398" s="302">
        <f t="shared" ref="N398:N399" si="304">SUM(K398:M398)</f>
        <v>-0.34390346007691108</v>
      </c>
    </row>
    <row r="399" spans="1:14" x14ac:dyDescent="0.2">
      <c r="A399" s="282" t="s">
        <v>363</v>
      </c>
      <c r="B399" s="302">
        <f>SUM(B397:B398)</f>
        <v>19.521317472218151</v>
      </c>
      <c r="C399" s="299" t="str">
        <f>CONCATENATE("(",ROUND((B399/$H399)*100,1),")")</f>
        <v>(63.7)</v>
      </c>
      <c r="D399" s="302">
        <f>SUM(D397:D398)</f>
        <v>9.9967983711719786</v>
      </c>
      <c r="E399" s="299" t="str">
        <f>CONCATENATE("(",ROUND((D399/$H399)*100,1),")")</f>
        <v>(32.6)</v>
      </c>
      <c r="F399" s="302">
        <f>SUM(F397:F398)</f>
        <v>1.128884156609856</v>
      </c>
      <c r="G399" s="299" t="str">
        <f>CONCATENATE("(",ROUND((F399/$H399)*100,1),")")</f>
        <v>(3.7)</v>
      </c>
      <c r="H399" s="302">
        <f>SUM(H397:H398)</f>
        <v>30.646999999999984</v>
      </c>
      <c r="I399" s="299" t="str">
        <f>CONCATENATE("(",ROUND((H399/$H399)*100,1),")")</f>
        <v>(100)</v>
      </c>
      <c r="K399" s="302">
        <f t="shared" si="301"/>
        <v>-1.0318413684582382</v>
      </c>
      <c r="L399" s="302">
        <f t="shared" si="302"/>
        <v>8.3628607224865092E-2</v>
      </c>
      <c r="M399" s="302">
        <f t="shared" si="303"/>
        <v>-1.1787238766661767E-2</v>
      </c>
      <c r="N399" s="302">
        <f t="shared" si="304"/>
        <v>-0.96000000000003483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8.9691465422950625</v>
      </c>
      <c r="C408" s="299" t="str">
        <f>CONCATENATE("(",ROUND((B408/$H410)*100,1),")")</f>
        <v>(20.9)</v>
      </c>
      <c r="D408" s="302">
        <f>'Ind T6'!M171</f>
        <v>2.1033747973595518</v>
      </c>
      <c r="E408" s="299" t="str">
        <f>CONCATENATE("(",ROUND((D408/$H410)*100,1),")")</f>
        <v>(4.9)</v>
      </c>
      <c r="F408" s="302">
        <f>'Ind T6'!N171</f>
        <v>1.6958175704504679</v>
      </c>
      <c r="G408" s="299" t="str">
        <f>CONCATENATE("(",ROUND((F408/$H410)*100,1),")")</f>
        <v>(3.9)</v>
      </c>
      <c r="H408" s="302">
        <f>SUM(B408,D408,F408)</f>
        <v>12.768338910105081</v>
      </c>
      <c r="I408" s="299" t="str">
        <f>CONCATENATE("(",ROUND((H408/$H410)*100,1),")")</f>
        <v>(29.7)</v>
      </c>
      <c r="K408" s="302">
        <f>B413-B408</f>
        <v>0.41776451145464577</v>
      </c>
      <c r="L408" s="302">
        <f>D413-D408</f>
        <v>0.15716846853369137</v>
      </c>
      <c r="M408" s="302">
        <f>F413-F408</f>
        <v>0.13729995319571331</v>
      </c>
      <c r="N408" s="302">
        <f>SUM(K408:M408)</f>
        <v>0.71223293318405045</v>
      </c>
    </row>
    <row r="409" spans="1:14" x14ac:dyDescent="0.2">
      <c r="A409" s="282" t="s">
        <v>365</v>
      </c>
      <c r="B409" s="302">
        <f>'Ind T6'!L170</f>
        <v>15.808517819556295</v>
      </c>
      <c r="C409" s="299" t="str">
        <f>CONCATENATE("(",ROUND((B409/$H410)*100,1),")")</f>
        <v>(36.8)</v>
      </c>
      <c r="D409" s="302">
        <f>'Ind T6'!M170</f>
        <v>12.947367083955131</v>
      </c>
      <c r="E409" s="299" t="str">
        <f>CONCATENATE("(",ROUND((D409/$H410)*100,1),")")</f>
        <v>(30.1)</v>
      </c>
      <c r="F409" s="302">
        <f>'Ind T6'!N170</f>
        <v>1.4767761863835336</v>
      </c>
      <c r="G409" s="299" t="str">
        <f>CONCATENATE("(",ROUND((F409/$H410)*100,1),")")</f>
        <v>(3.4)</v>
      </c>
      <c r="H409" s="302">
        <f t="shared" ref="H409" si="305">SUM(B409,D409,F409)</f>
        <v>30.232661089894961</v>
      </c>
      <c r="I409" s="299" t="str">
        <f>CONCATENATE("(",ROUND((H409/$H410)*100,1),")")</f>
        <v>(70.3)</v>
      </c>
      <c r="K409" s="302">
        <f t="shared" ref="K409:K410" si="306">B414-B409</f>
        <v>1.3280045219397163</v>
      </c>
      <c r="L409" s="302">
        <f t="shared" ref="L409:L410" si="307">D414-D409</f>
        <v>0.48671860870845052</v>
      </c>
      <c r="M409" s="302">
        <f t="shared" ref="M409:M410" si="308">F414-F409</f>
        <v>0.10704393616771313</v>
      </c>
      <c r="N409" s="302">
        <f t="shared" ref="N409:N410" si="309">SUM(K409:M409)</f>
        <v>1.9217670668158799</v>
      </c>
    </row>
    <row r="410" spans="1:14" x14ac:dyDescent="0.2">
      <c r="A410" s="282" t="s">
        <v>363</v>
      </c>
      <c r="B410" s="302">
        <f>SUM(B408:B409)</f>
        <v>24.777664361851357</v>
      </c>
      <c r="C410" s="299" t="str">
        <f>CONCATENATE("(",ROUND((B410/$H410)*100,1),")")</f>
        <v>(57.6)</v>
      </c>
      <c r="D410" s="302">
        <f>SUM(D408:D409)</f>
        <v>15.050741881314682</v>
      </c>
      <c r="E410" s="299" t="str">
        <f>CONCATENATE("(",ROUND((D410/$H410)*100,1),")")</f>
        <v>(35)</v>
      </c>
      <c r="F410" s="302">
        <f>SUM(F408:F409)</f>
        <v>3.1725937568340017</v>
      </c>
      <c r="G410" s="299" t="str">
        <f>CONCATENATE("(",ROUND((F410/$H410)*100,1),")")</f>
        <v>(7.4)</v>
      </c>
      <c r="H410" s="302">
        <f>SUM(H408:H409)</f>
        <v>43.00100000000004</v>
      </c>
      <c r="I410" s="299" t="str">
        <f>CONCATENATE("(",ROUND((H410/$H410)*100,1),")")</f>
        <v>(100)</v>
      </c>
      <c r="K410" s="302">
        <f t="shared" si="306"/>
        <v>1.7457690333943603</v>
      </c>
      <c r="L410" s="302">
        <f t="shared" si="307"/>
        <v>0.64388707724214278</v>
      </c>
      <c r="M410" s="302">
        <f t="shared" si="308"/>
        <v>0.24434388936342621</v>
      </c>
      <c r="N410" s="302">
        <f t="shared" si="309"/>
        <v>2.6339999999999293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9.3869110537497082</v>
      </c>
      <c r="C413" s="299" t="str">
        <f>CONCATENATE("(",ROUND((B413/$H415)*100,1),")")</f>
        <v>(20.6)</v>
      </c>
      <c r="D413" s="302">
        <f>'Ind T6'!R171</f>
        <v>2.2605432658932432</v>
      </c>
      <c r="E413" s="299" t="str">
        <f>CONCATENATE("(",ROUND((D413/$H415)*100,1),")")</f>
        <v>(5)</v>
      </c>
      <c r="F413" s="302">
        <f>'Ind T6'!S171</f>
        <v>1.8331175236461812</v>
      </c>
      <c r="G413" s="299" t="str">
        <f>CONCATENATE("(",ROUND((F413/$H415)*100,1),")")</f>
        <v>(4)</v>
      </c>
      <c r="H413" s="302">
        <f>SUM(B413,D413,F413)</f>
        <v>13.480571843289134</v>
      </c>
      <c r="I413" s="299" t="str">
        <f>CONCATENATE("(",ROUND((H413/$H415)*100,1),")")</f>
        <v>(29.5)</v>
      </c>
      <c r="K413" s="302">
        <f>B418-B413</f>
        <v>4.8307606822930893E-2</v>
      </c>
      <c r="L413" s="302">
        <f>D418-D413</f>
        <v>0.12105872772600268</v>
      </c>
      <c r="M413" s="302">
        <f>F418-F413</f>
        <v>0.11512984705762563</v>
      </c>
      <c r="N413" s="302">
        <f>SUM(K413:M413)</f>
        <v>0.28449618160655921</v>
      </c>
    </row>
    <row r="414" spans="1:14" x14ac:dyDescent="0.2">
      <c r="A414" s="282" t="s">
        <v>365</v>
      </c>
      <c r="B414" s="302">
        <f>'Ind T6'!Q170</f>
        <v>17.136522341496011</v>
      </c>
      <c r="C414" s="299" t="str">
        <f>CONCATENATE("(",ROUND((B414/$H415)*100,1),")")</f>
        <v>(37.6)</v>
      </c>
      <c r="D414" s="302">
        <f>'Ind T6'!R170</f>
        <v>13.434085692663581</v>
      </c>
      <c r="E414" s="299" t="str">
        <f>CONCATENATE("(",ROUND((D414/$H415)*100,1),")")</f>
        <v>(29.4)</v>
      </c>
      <c r="F414" s="302">
        <f>'Ind T6'!S170</f>
        <v>1.5838201225512467</v>
      </c>
      <c r="G414" s="299" t="str">
        <f>CONCATENATE("(",ROUND((F414/$H415)*100,1),")")</f>
        <v>(3.5)</v>
      </c>
      <c r="H414" s="302">
        <f t="shared" ref="H414" si="310">SUM(B414,D414,F414)</f>
        <v>32.154428156710836</v>
      </c>
      <c r="I414" s="299" t="str">
        <f>CONCATENATE("(",ROUND((H414/$H415)*100,1),")")</f>
        <v>(70.5)</v>
      </c>
      <c r="K414" s="302">
        <f t="shared" ref="K414:K415" si="311">B419-B414</f>
        <v>1.3539595044074808</v>
      </c>
      <c r="L414" s="302">
        <f t="shared" ref="L414:L415" si="312">D419-D414</f>
        <v>-0.1828817753188563</v>
      </c>
      <c r="M414" s="302">
        <f t="shared" ref="M414:M415" si="313">F419-F414</f>
        <v>5.1426089304886791E-2</v>
      </c>
      <c r="N414" s="302">
        <f t="shared" ref="N414:N415" si="314">SUM(K414:M414)</f>
        <v>1.2225038183935113</v>
      </c>
    </row>
    <row r="415" spans="1:14" x14ac:dyDescent="0.2">
      <c r="A415" s="282" t="s">
        <v>363</v>
      </c>
      <c r="B415" s="302">
        <f>SUM(B413:B414)</f>
        <v>26.523433395245718</v>
      </c>
      <c r="C415" s="299" t="str">
        <f>CONCATENATE("(",ROUND((B415/$H415)*100,1),")")</f>
        <v>(58.1)</v>
      </c>
      <c r="D415" s="302">
        <f>SUM(D413:D414)</f>
        <v>15.694628958556825</v>
      </c>
      <c r="E415" s="299" t="str">
        <f>CONCATENATE("(",ROUND((D415/$H415)*100,1),")")</f>
        <v>(34.4)</v>
      </c>
      <c r="F415" s="302">
        <f>SUM(F413:F414)</f>
        <v>3.4169376461974279</v>
      </c>
      <c r="G415" s="299" t="str">
        <f>CONCATENATE("(",ROUND((F415/$H415)*100,1),")")</f>
        <v>(7.5)</v>
      </c>
      <c r="H415" s="302">
        <f>SUM(H413:H414)</f>
        <v>45.63499999999997</v>
      </c>
      <c r="I415" s="299" t="str">
        <f>CONCATENATE("(",ROUND((H415/$H415)*100,1),")")</f>
        <v>(100)</v>
      </c>
      <c r="K415" s="302">
        <f t="shared" si="311"/>
        <v>1.4022671112304153</v>
      </c>
      <c r="L415" s="302">
        <f t="shared" si="312"/>
        <v>-6.1823047592854508E-2</v>
      </c>
      <c r="M415" s="302">
        <f t="shared" si="313"/>
        <v>0.16655593636251265</v>
      </c>
      <c r="N415" s="302">
        <f t="shared" si="314"/>
        <v>1.5070000000000734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9.4352186605726391</v>
      </c>
      <c r="C418" s="299" t="str">
        <f>CONCATENATE("(",ROUND((B418/$H420)*100,1),")")</f>
        <v>(20)</v>
      </c>
      <c r="D418" s="302">
        <f>'Ind T6'!W171</f>
        <v>2.3816019936192458</v>
      </c>
      <c r="E418" s="299" t="str">
        <f>CONCATENATE("(",ROUND((D418/$H420)*100,1),")")</f>
        <v>(5.1)</v>
      </c>
      <c r="F418" s="302">
        <f>'Ind T6'!X171</f>
        <v>1.9482473707038068</v>
      </c>
      <c r="G418" s="299" t="str">
        <f>CONCATENATE("(",ROUND((F418/$H420)*100,1),")")</f>
        <v>(4.1)</v>
      </c>
      <c r="H418" s="302">
        <f>SUM(B418,D418,F418)</f>
        <v>13.765068024895692</v>
      </c>
      <c r="I418" s="299" t="str">
        <f>CONCATENATE("(",ROUND((H418/$H420)*100,1),")")</f>
        <v>(29.2)</v>
      </c>
      <c r="K418" s="302">
        <f>B418-B408</f>
        <v>0.46607211827757666</v>
      </c>
      <c r="L418" s="302">
        <f>D418-D408</f>
        <v>0.27822719625969405</v>
      </c>
      <c r="M418" s="302">
        <f>F418-F408</f>
        <v>0.25242980025333894</v>
      </c>
      <c r="N418" s="302">
        <f>SUM(K418:M418)</f>
        <v>0.99672911479060966</v>
      </c>
    </row>
    <row r="419" spans="1:14" x14ac:dyDescent="0.2">
      <c r="A419" s="282" t="s">
        <v>365</v>
      </c>
      <c r="B419" s="302">
        <f>'Ind T6'!V170</f>
        <v>18.490481845903492</v>
      </c>
      <c r="C419" s="299" t="str">
        <f>CONCATENATE("(",ROUND((B419/$H420)*100,1),")")</f>
        <v>(39.2)</v>
      </c>
      <c r="D419" s="302">
        <f>'Ind T6'!W170</f>
        <v>13.251203917344725</v>
      </c>
      <c r="E419" s="299" t="str">
        <f>CONCATENATE("(",ROUND((D419/$H420)*100,1),")")</f>
        <v>(28.1)</v>
      </c>
      <c r="F419" s="302">
        <f>'Ind T6'!X170</f>
        <v>1.6352462118561335</v>
      </c>
      <c r="G419" s="299" t="str">
        <f>CONCATENATE("(",ROUND((F419/$H420)*100,1),")")</f>
        <v>(3.5)</v>
      </c>
      <c r="H419" s="302">
        <f t="shared" ref="H419" si="315">SUM(B419,D419,F419)</f>
        <v>33.376931975104348</v>
      </c>
      <c r="I419" s="299" t="str">
        <f>CONCATENATE("(",ROUND((H419/$H420)*100,1),")")</f>
        <v>(70.8)</v>
      </c>
      <c r="K419" s="302">
        <f t="shared" ref="K419:K420" si="316">B419-B409</f>
        <v>2.6819640263471971</v>
      </c>
      <c r="L419" s="302">
        <f t="shared" ref="L419:L420" si="317">D419-D409</f>
        <v>0.30383683338959422</v>
      </c>
      <c r="M419" s="302">
        <f t="shared" ref="M419:M420" si="318">F419-F409</f>
        <v>0.15847002547259992</v>
      </c>
      <c r="N419" s="302">
        <f t="shared" ref="N419:N420" si="319">SUM(K419:M419)</f>
        <v>3.1442708852093912</v>
      </c>
    </row>
    <row r="420" spans="1:14" x14ac:dyDescent="0.2">
      <c r="A420" s="282" t="s">
        <v>363</v>
      </c>
      <c r="B420" s="302">
        <f>SUM(B418:B419)</f>
        <v>27.925700506476133</v>
      </c>
      <c r="C420" s="299" t="str">
        <f>CONCATENATE("(",ROUND((B420/$H420)*100,1),")")</f>
        <v>(59.2)</v>
      </c>
      <c r="D420" s="302">
        <f>SUM(D418:D419)</f>
        <v>15.63280591096397</v>
      </c>
      <c r="E420" s="299" t="str">
        <f>CONCATENATE("(",ROUND((D420/$H420)*100,1),")")</f>
        <v>(33.2)</v>
      </c>
      <c r="F420" s="302">
        <f>SUM(F418:F419)</f>
        <v>3.5834935825599405</v>
      </c>
      <c r="G420" s="299" t="str">
        <f>CONCATENATE("(",ROUND((F420/$H420)*100,1),")")</f>
        <v>(7.6)</v>
      </c>
      <c r="H420" s="302">
        <f>SUM(H418:H419)</f>
        <v>47.142000000000039</v>
      </c>
      <c r="I420" s="299" t="str">
        <f>CONCATENATE("(",ROUND((H420/$H420)*100,1),")")</f>
        <v>(100)</v>
      </c>
      <c r="K420" s="302">
        <f t="shared" si="316"/>
        <v>3.1480361446247755</v>
      </c>
      <c r="L420" s="302">
        <f t="shared" si="317"/>
        <v>0.58206402964928827</v>
      </c>
      <c r="M420" s="302">
        <f t="shared" si="318"/>
        <v>0.41089982572593886</v>
      </c>
      <c r="N420" s="302">
        <f t="shared" si="319"/>
        <v>4.1410000000000027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8.9477363326373833</v>
      </c>
      <c r="C429" s="299" t="str">
        <f>CONCATENATE("(",ROUND((B429/$H431)*100,1),")")</f>
        <v>(13.6)</v>
      </c>
      <c r="D429" s="302">
        <f>'Ind T6'!M180</f>
        <v>3.185374918578602</v>
      </c>
      <c r="E429" s="299" t="str">
        <f>CONCATENATE("(",ROUND((D429/$H431)*100,1),")")</f>
        <v>(4.8)</v>
      </c>
      <c r="F429" s="302">
        <f>'Ind T6'!N180</f>
        <v>0.89559717093067059</v>
      </c>
      <c r="G429" s="299" t="str">
        <f>CONCATENATE("(",ROUND((F429/$H431)*100,1),")")</f>
        <v>(1.4)</v>
      </c>
      <c r="H429" s="302">
        <f>SUM(B429,D429,F429)</f>
        <v>13.028708422146657</v>
      </c>
      <c r="I429" s="299" t="str">
        <f>CONCATENATE("(",ROUND((H429/$H431)*100,1),")")</f>
        <v>(19.8)</v>
      </c>
      <c r="K429" s="302">
        <f>B434-B429</f>
        <v>0.46541515166436831</v>
      </c>
      <c r="L429" s="302">
        <f>D434-D429</f>
        <v>0.20769061278695755</v>
      </c>
      <c r="M429" s="302">
        <f>F434-F429</f>
        <v>6.4683165098551321E-3</v>
      </c>
      <c r="N429" s="302">
        <f>SUM(K429:M429)</f>
        <v>0.67957408096118099</v>
      </c>
    </row>
    <row r="430" spans="1:14" x14ac:dyDescent="0.2">
      <c r="A430" s="282" t="s">
        <v>365</v>
      </c>
      <c r="B430" s="302">
        <f>'Ind T6'!L179</f>
        <v>26.647275670808714</v>
      </c>
      <c r="C430" s="299" t="str">
        <f>CONCATENATE("(",ROUND((B430/$H431)*100,1),")")</f>
        <v>(40.5)</v>
      </c>
      <c r="D430" s="302">
        <f>'Ind T6'!M179</f>
        <v>23.907297352493913</v>
      </c>
      <c r="E430" s="299" t="str">
        <f>CONCATENATE("(",ROUND((D430/$H431)*100,1),")")</f>
        <v>(36.3)</v>
      </c>
      <c r="F430" s="302">
        <f>'Ind T6'!N179</f>
        <v>2.2527185545507407</v>
      </c>
      <c r="G430" s="299" t="str">
        <f>CONCATENATE("(",ROUND((F430/$H431)*100,1),")")</f>
        <v>(3.4)</v>
      </c>
      <c r="H430" s="302">
        <f t="shared" ref="H430" si="320">SUM(B430,D430,F430)</f>
        <v>52.807291577853363</v>
      </c>
      <c r="I430" s="299" t="str">
        <f>CONCATENATE("(",ROUND((H430/$H431)*100,1),")")</f>
        <v>(80.2)</v>
      </c>
      <c r="K430" s="302">
        <f t="shared" ref="K430:K431" si="321">B435-B430</f>
        <v>1.9975330400277969</v>
      </c>
      <c r="L430" s="302">
        <f t="shared" ref="L430:L431" si="322">D435-D430</f>
        <v>0.3946716992868744</v>
      </c>
      <c r="M430" s="302">
        <f t="shared" ref="M430:M431" si="323">F435-F430</f>
        <v>0.23422117972407808</v>
      </c>
      <c r="N430" s="302">
        <f t="shared" ref="N430:N431" si="324">SUM(K430:M430)</f>
        <v>2.6264259190387493</v>
      </c>
    </row>
    <row r="431" spans="1:14" x14ac:dyDescent="0.2">
      <c r="A431" s="282" t="s">
        <v>363</v>
      </c>
      <c r="B431" s="302">
        <f>SUM(B429:B430)</f>
        <v>35.595012003446101</v>
      </c>
      <c r="C431" s="299" t="str">
        <f>CONCATENATE("(",ROUND((B431/$H431)*100,1),")")</f>
        <v>(54.1)</v>
      </c>
      <c r="D431" s="302">
        <f>SUM(D429:D430)</f>
        <v>27.092672271072516</v>
      </c>
      <c r="E431" s="299" t="str">
        <f>CONCATENATE("(",ROUND((D431/$H431)*100,1),")")</f>
        <v>(41.2)</v>
      </c>
      <c r="F431" s="302">
        <f>SUM(F429:F430)</f>
        <v>3.1483157254814111</v>
      </c>
      <c r="G431" s="299" t="str">
        <f>CONCATENATE("(",ROUND((F431/$H431)*100,1),")")</f>
        <v>(4.8)</v>
      </c>
      <c r="H431" s="302">
        <f>SUM(H429:H430)</f>
        <v>65.836000000000013</v>
      </c>
      <c r="I431" s="299" t="str">
        <f>CONCATENATE("(",ROUND((H431/$H431)*100,1),")")</f>
        <v>(100)</v>
      </c>
      <c r="K431" s="302">
        <f t="shared" si="321"/>
        <v>2.4629481916921634</v>
      </c>
      <c r="L431" s="302">
        <f t="shared" si="322"/>
        <v>0.60236231207382929</v>
      </c>
      <c r="M431" s="302">
        <f t="shared" si="323"/>
        <v>0.24068949623393321</v>
      </c>
      <c r="N431" s="302">
        <f t="shared" si="324"/>
        <v>3.3059999999999259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9.4131514843017516</v>
      </c>
      <c r="C434" s="299" t="str">
        <f>CONCATENATE("(",ROUND((B434/$H436)*100,1),")")</f>
        <v>(13.6)</v>
      </c>
      <c r="D434" s="302">
        <f>'Ind T6'!R180</f>
        <v>3.3930655313655596</v>
      </c>
      <c r="E434" s="299" t="str">
        <f>CONCATENATE("(",ROUND((D434/$H436)*100,1),")")</f>
        <v>(4.9)</v>
      </c>
      <c r="F434" s="302">
        <f>'Ind T6'!S180</f>
        <v>0.90206548744052573</v>
      </c>
      <c r="G434" s="299" t="str">
        <f>CONCATENATE("(",ROUND((F434/$H436)*100,1),")")</f>
        <v>(1.3)</v>
      </c>
      <c r="H434" s="302">
        <f>SUM(B434,D434,F434)</f>
        <v>13.708282503107837</v>
      </c>
      <c r="I434" s="299" t="str">
        <f>CONCATENATE("(",ROUND((H434/$H436)*100,1),")")</f>
        <v>(19.8)</v>
      </c>
      <c r="K434" s="302">
        <f>B439-B434</f>
        <v>0.5337067749200326</v>
      </c>
      <c r="L434" s="302">
        <f>D439-D434</f>
        <v>0.23697936639513184</v>
      </c>
      <c r="M434" s="302">
        <f>F439-F434</f>
        <v>-3.1145459073357529E-2</v>
      </c>
      <c r="N434" s="302">
        <f>SUM(K434:M434)</f>
        <v>0.73954068224180691</v>
      </c>
    </row>
    <row r="435" spans="1:14" x14ac:dyDescent="0.2">
      <c r="A435" s="282" t="s">
        <v>365</v>
      </c>
      <c r="B435" s="302">
        <f>'Ind T6'!Q179</f>
        <v>28.644808710836511</v>
      </c>
      <c r="C435" s="299" t="str">
        <f>CONCATENATE("(",ROUND((B435/$H436)*100,1),")")</f>
        <v>(41.4)</v>
      </c>
      <c r="D435" s="302">
        <f>'Ind T6'!R179</f>
        <v>24.301969051780787</v>
      </c>
      <c r="E435" s="299" t="str">
        <f>CONCATENATE("(",ROUND((D435/$H436)*100,1),")")</f>
        <v>(35.1)</v>
      </c>
      <c r="F435" s="302">
        <f>'Ind T6'!S179</f>
        <v>2.4869397342748187</v>
      </c>
      <c r="G435" s="299" t="str">
        <f>CONCATENATE("(",ROUND((F435/$H436)*100,1),")")</f>
        <v>(3.6)</v>
      </c>
      <c r="H435" s="302">
        <f t="shared" ref="H435" si="325">SUM(B435,D435,F435)</f>
        <v>55.433717496892122</v>
      </c>
      <c r="I435" s="299" t="str">
        <f>CONCATENATE("(",ROUND((H435/$H436)*100,1),")")</f>
        <v>(80.2)</v>
      </c>
      <c r="K435" s="302">
        <f t="shared" ref="K435:K436" si="326">B440-B435</f>
        <v>2.7707568760610322</v>
      </c>
      <c r="L435" s="302">
        <f t="shared" ref="L435:L436" si="327">D440-D435</f>
        <v>-0.49010359020678962</v>
      </c>
      <c r="M435" s="302">
        <f t="shared" ref="M435:M436" si="328">F440-F435</f>
        <v>0.31480603190401801</v>
      </c>
      <c r="N435" s="302">
        <f t="shared" ref="N435:N436" si="329">SUM(K435:M435)</f>
        <v>2.5954593177582606</v>
      </c>
    </row>
    <row r="436" spans="1:14" x14ac:dyDescent="0.2">
      <c r="A436" s="282" t="s">
        <v>363</v>
      </c>
      <c r="B436" s="302">
        <f>SUM(B434:B435)</f>
        <v>38.057960195138264</v>
      </c>
      <c r="C436" s="299" t="str">
        <f>CONCATENATE("(",ROUND((B436/$H436)*100,1),")")</f>
        <v>(55)</v>
      </c>
      <c r="D436" s="302">
        <f>SUM(D434:D435)</f>
        <v>27.695034583146345</v>
      </c>
      <c r="E436" s="299" t="str">
        <f>CONCATENATE("(",ROUND((D436/$H436)*100,1),")")</f>
        <v>(40.1)</v>
      </c>
      <c r="F436" s="302">
        <f>SUM(F434:F435)</f>
        <v>3.3890052217153444</v>
      </c>
      <c r="G436" s="299" t="str">
        <f>CONCATENATE("(",ROUND((F436/$H436)*100,1),")")</f>
        <v>(4.9)</v>
      </c>
      <c r="H436" s="302">
        <f>SUM(H434:H435)</f>
        <v>69.141999999999953</v>
      </c>
      <c r="I436" s="299" t="str">
        <f>CONCATENATE("(",ROUND((H436/$H436)*100,1),")")</f>
        <v>(100)</v>
      </c>
      <c r="K436" s="302">
        <f t="shared" si="326"/>
        <v>3.304463650981063</v>
      </c>
      <c r="L436" s="302">
        <f t="shared" si="327"/>
        <v>-0.25312422381165689</v>
      </c>
      <c r="M436" s="302">
        <f t="shared" si="328"/>
        <v>0.28366057283066048</v>
      </c>
      <c r="N436" s="302">
        <f t="shared" si="329"/>
        <v>3.3350000000000666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9.9468582592217842</v>
      </c>
      <c r="C439" s="299" t="str">
        <f>CONCATENATE("(",ROUND((B439/$H441)*100,1),")")</f>
        <v>(13.7)</v>
      </c>
      <c r="D439" s="302">
        <f>'Ind T6'!W180</f>
        <v>3.6300448977606914</v>
      </c>
      <c r="E439" s="299" t="str">
        <f>CONCATENATE("(",ROUND((D439/$H441)*100,1),")")</f>
        <v>(5)</v>
      </c>
      <c r="F439" s="302">
        <f>'Ind T6'!X180</f>
        <v>0.8709200283671682</v>
      </c>
      <c r="G439" s="299" t="str">
        <f>CONCATENATE("(",ROUND((F439/$H441)*100,1),")")</f>
        <v>(1.2)</v>
      </c>
      <c r="H439" s="302">
        <f>SUM(B439,D439,F439)</f>
        <v>14.447823185349643</v>
      </c>
      <c r="I439" s="299" t="str">
        <f>CONCATENATE("(",ROUND((H439/$H441)*100,1),")")</f>
        <v>(19.9)</v>
      </c>
      <c r="K439" s="302">
        <f>B439-B429</f>
        <v>0.99912192658440091</v>
      </c>
      <c r="L439" s="302">
        <f>D439-D429</f>
        <v>0.44466997918208939</v>
      </c>
      <c r="M439" s="302">
        <f>F439-F429</f>
        <v>-2.4677142563502397E-2</v>
      </c>
      <c r="N439" s="302">
        <f>SUM(K439:M439)</f>
        <v>1.4191147632029879</v>
      </c>
    </row>
    <row r="440" spans="1:14" x14ac:dyDescent="0.2">
      <c r="A440" s="282" t="s">
        <v>365</v>
      </c>
      <c r="B440" s="302">
        <f>'Ind T6'!V179</f>
        <v>31.415565586897543</v>
      </c>
      <c r="C440" s="299" t="str">
        <f>CONCATENATE("(",ROUND((B440/$H441)*100,1),")")</f>
        <v>(43.3)</v>
      </c>
      <c r="D440" s="302">
        <f>'Ind T6'!W179</f>
        <v>23.811865461573998</v>
      </c>
      <c r="E440" s="299" t="str">
        <f>CONCATENATE("(",ROUND((D440/$H441)*100,1),")")</f>
        <v>(32.9)</v>
      </c>
      <c r="F440" s="302">
        <f>'Ind T6'!X179</f>
        <v>2.8017457661788367</v>
      </c>
      <c r="G440" s="299" t="str">
        <f>CONCATENATE("(",ROUND((F440/$H441)*100,1),")")</f>
        <v>(3.9)</v>
      </c>
      <c r="H440" s="302">
        <f t="shared" ref="H440" si="330">SUM(B440,D440,F440)</f>
        <v>58.029176814650384</v>
      </c>
      <c r="I440" s="299" t="str">
        <f>CONCATENATE("(",ROUND((H440/$H441)*100,1),")")</f>
        <v>(80.1)</v>
      </c>
      <c r="K440" s="302">
        <f t="shared" ref="K440:K441" si="331">B440-B430</f>
        <v>4.768289916088829</v>
      </c>
      <c r="L440" s="302">
        <f t="shared" ref="L440:L441" si="332">D440-D430</f>
        <v>-9.5431890919915219E-2</v>
      </c>
      <c r="M440" s="302">
        <f t="shared" ref="M440:M441" si="333">F440-F430</f>
        <v>0.54902721162809609</v>
      </c>
      <c r="N440" s="302">
        <f t="shared" ref="N440:N441" si="334">SUM(K440:M440)</f>
        <v>5.2218852367970099</v>
      </c>
    </row>
    <row r="441" spans="1:14" x14ac:dyDescent="0.2">
      <c r="A441" s="282" t="s">
        <v>363</v>
      </c>
      <c r="B441" s="302">
        <f>SUM(B439:B440)</f>
        <v>41.362423846119327</v>
      </c>
      <c r="C441" s="299" t="str">
        <f>CONCATENATE("(",ROUND((B441/$H441)*100,1),")")</f>
        <v>(57.1)</v>
      </c>
      <c r="D441" s="302">
        <f>SUM(D439:D440)</f>
        <v>27.441910359334688</v>
      </c>
      <c r="E441" s="299" t="str">
        <f>CONCATENATE("(",ROUND((D441/$H441)*100,1),")")</f>
        <v>(37.9)</v>
      </c>
      <c r="F441" s="302">
        <f>SUM(F439:F440)</f>
        <v>3.6726657945460048</v>
      </c>
      <c r="G441" s="299" t="str">
        <f>CONCATENATE("(",ROUND((F441/$H441)*100,1),")")</f>
        <v>(5.1)</v>
      </c>
      <c r="H441" s="302">
        <f>SUM(H439:H440)</f>
        <v>72.477000000000032</v>
      </c>
      <c r="I441" s="299" t="str">
        <f>CONCATENATE("(",ROUND((H441/$H441)*100,1),")")</f>
        <v>(100)</v>
      </c>
      <c r="K441" s="302">
        <f t="shared" si="331"/>
        <v>5.7674118426732264</v>
      </c>
      <c r="L441" s="302">
        <f t="shared" si="332"/>
        <v>0.3492380882621724</v>
      </c>
      <c r="M441" s="302">
        <f t="shared" si="333"/>
        <v>0.52435006906459369</v>
      </c>
      <c r="N441" s="302">
        <f t="shared" si="334"/>
        <v>6.6409999999999929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2.2290372670682941</v>
      </c>
      <c r="C450" s="299" t="str">
        <f>CONCATENATE("(",ROUND((B450/$H452)*100,1),")")</f>
        <v>(17.7)</v>
      </c>
      <c r="D450" s="302">
        <f>'Ind T6'!M189</f>
        <v>2.3791836734570939</v>
      </c>
      <c r="E450" s="299" t="str">
        <f>CONCATENATE("(",ROUND((D450/$H452)*100,1),")")</f>
        <v>(18.9)</v>
      </c>
      <c r="F450" s="302">
        <f>'Ind T6'!N189</f>
        <v>2.1942990240044056</v>
      </c>
      <c r="G450" s="299" t="str">
        <f>CONCATENATE("(",ROUND((F450/$H452)*100,1),")")</f>
        <v>(17.4)</v>
      </c>
      <c r="H450" s="302">
        <f>SUM(B450,D450,F450)</f>
        <v>6.802519964529794</v>
      </c>
      <c r="I450" s="299" t="str">
        <f>CONCATENATE("(",ROUND((H450/$H452)*100,1),")")</f>
        <v>(53.9)</v>
      </c>
      <c r="K450" s="302">
        <f>B455-B450</f>
        <v>9.0680524297666487E-2</v>
      </c>
      <c r="L450" s="302">
        <f>D455-D450</f>
        <v>0.16768749212575518</v>
      </c>
      <c r="M450" s="302">
        <f>F455-F450</f>
        <v>-7.4200864359990959E-2</v>
      </c>
      <c r="N450" s="302">
        <f>SUM(K450:M450)</f>
        <v>0.18416715206343071</v>
      </c>
    </row>
    <row r="451" spans="1:14" x14ac:dyDescent="0.2">
      <c r="A451" s="282" t="s">
        <v>365</v>
      </c>
      <c r="B451" s="302">
        <f>'Ind T6'!L188</f>
        <v>1.7793700088635132</v>
      </c>
      <c r="C451" s="299" t="str">
        <f>CONCATENATE("(",ROUND((B451/$H452)*100,1),")")</f>
        <v>(14.1)</v>
      </c>
      <c r="D451" s="302">
        <f>'Ind T6'!M188</f>
        <v>3.5278615794075816</v>
      </c>
      <c r="E451" s="299" t="str">
        <f>CONCATENATE("(",ROUND((D451/$H452)*100,1),")")</f>
        <v>(28)</v>
      </c>
      <c r="F451" s="302">
        <f>'Ind T6'!N188</f>
        <v>0.50524844719911044</v>
      </c>
      <c r="G451" s="299" t="str">
        <f>CONCATENATE("(",ROUND((F451/$H452)*100,1),")")</f>
        <v>(4)</v>
      </c>
      <c r="H451" s="302">
        <f t="shared" ref="H451" si="335">SUM(B451,D451,F451)</f>
        <v>5.8124800354702053</v>
      </c>
      <c r="I451" s="299" t="str">
        <f>CONCATENATE("(",ROUND((H451/$H452)*100,1),")")</f>
        <v>(46.1)</v>
      </c>
      <c r="K451" s="302">
        <f t="shared" ref="K451:K452" si="336">B456-B451</f>
        <v>4.9694594191349584E-3</v>
      </c>
      <c r="L451" s="302">
        <f t="shared" ref="L451:L452" si="337">D456-D451</f>
        <v>0.12456582347093548</v>
      </c>
      <c r="M451" s="302">
        <f t="shared" ref="M451:M452" si="338">F456-F451</f>
        <v>-2.5702434953512321E-2</v>
      </c>
      <c r="N451" s="302">
        <f t="shared" ref="N451:N452" si="339">SUM(K451:M451)</f>
        <v>0.10383284793655811</v>
      </c>
    </row>
    <row r="452" spans="1:14" x14ac:dyDescent="0.2">
      <c r="A452" s="282" t="s">
        <v>363</v>
      </c>
      <c r="B452" s="302">
        <f>SUM(B450:B451)</f>
        <v>4.0084072759318072</v>
      </c>
      <c r="C452" s="299" t="str">
        <f>CONCATENATE("(",ROUND((B452/$H452)*100,1),")")</f>
        <v>(31.8)</v>
      </c>
      <c r="D452" s="302">
        <f>SUM(D450:D451)</f>
        <v>5.9070452528646751</v>
      </c>
      <c r="E452" s="299" t="str">
        <f>CONCATENATE("(",ROUND((D452/$H452)*100,1),")")</f>
        <v>(46.8)</v>
      </c>
      <c r="F452" s="302">
        <f>SUM(F450:F451)</f>
        <v>2.6995474712035161</v>
      </c>
      <c r="G452" s="299" t="str">
        <f>CONCATENATE("(",ROUND((F452/$H452)*100,1),")")</f>
        <v>(21.4)</v>
      </c>
      <c r="H452" s="302">
        <f>SUM(H450:H451)</f>
        <v>12.614999999999998</v>
      </c>
      <c r="I452" s="299" t="str">
        <f>CONCATENATE("(",ROUND((H452/$H452)*100,1),")")</f>
        <v>(100)</v>
      </c>
      <c r="K452" s="302">
        <f t="shared" si="336"/>
        <v>9.5649983716801223E-2</v>
      </c>
      <c r="L452" s="302">
        <f t="shared" si="337"/>
        <v>0.29225331559669065</v>
      </c>
      <c r="M452" s="302">
        <f t="shared" si="338"/>
        <v>-9.9903299313503169E-2</v>
      </c>
      <c r="N452" s="302">
        <f t="shared" si="339"/>
        <v>0.28799999999998871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2.3197177913659606</v>
      </c>
      <c r="C455" s="299" t="str">
        <f>CONCATENATE("(",ROUND((B455/$H457)*100,1),")")</f>
        <v>(18)</v>
      </c>
      <c r="D455" s="302">
        <f>'Ind T6'!R189</f>
        <v>2.5468711655828491</v>
      </c>
      <c r="E455" s="299" t="str">
        <f>CONCATENATE("(",ROUND((D455/$H457)*100,1),")")</f>
        <v>(19.7)</v>
      </c>
      <c r="F455" s="302">
        <f>'Ind T6'!S189</f>
        <v>2.1200981596444146</v>
      </c>
      <c r="G455" s="299" t="str">
        <f>CONCATENATE("(",ROUND((F455/$H457)*100,1),")")</f>
        <v>(16.4)</v>
      </c>
      <c r="H455" s="302">
        <f>SUM(B455,D455,F455)</f>
        <v>6.9866871165932247</v>
      </c>
      <c r="I455" s="299" t="str">
        <f>CONCATENATE("(",ROUND((H455/$H457)*100,1),")")</f>
        <v>(54.1)</v>
      </c>
      <c r="K455" s="302">
        <f>B460-B455</f>
        <v>0.19365603354375205</v>
      </c>
      <c r="L455" s="302">
        <f>D460-D455</f>
        <v>0.31144574169684525</v>
      </c>
      <c r="M455" s="302">
        <f>F460-F455</f>
        <v>0.20636818025303416</v>
      </c>
      <c r="N455" s="302">
        <f>SUM(K455:M455)</f>
        <v>0.71146995549363146</v>
      </c>
    </row>
    <row r="456" spans="1:14" x14ac:dyDescent="0.2">
      <c r="A456" s="282" t="s">
        <v>365</v>
      </c>
      <c r="B456" s="302">
        <f>'Ind T6'!Q188</f>
        <v>1.7843394682826481</v>
      </c>
      <c r="C456" s="299" t="str">
        <f>CONCATENATE("(",ROUND((B456/$H457)*100,1),")")</f>
        <v>(13.8)</v>
      </c>
      <c r="D456" s="302">
        <f>'Ind T6'!R188</f>
        <v>3.6524274028785171</v>
      </c>
      <c r="E456" s="299" t="str">
        <f>CONCATENATE("(",ROUND((D456/$H457)*100,1),")")</f>
        <v>(28.3)</v>
      </c>
      <c r="F456" s="302">
        <f>'Ind T6'!S188</f>
        <v>0.47954601224559812</v>
      </c>
      <c r="G456" s="299" t="str">
        <f>CONCATENATE("(",ROUND((F456/$H457)*100,1),")")</f>
        <v>(3.7)</v>
      </c>
      <c r="H456" s="302">
        <f t="shared" ref="H456" si="340">SUM(B456,D456,F456)</f>
        <v>5.9163128834067633</v>
      </c>
      <c r="I456" s="299" t="str">
        <f>CONCATENATE("(",ROUND((H456/$H457)*100,1),")")</f>
        <v>(45.9)</v>
      </c>
      <c r="K456" s="302">
        <f t="shared" ref="K456:K457" si="341">B461-B456</f>
        <v>2.9270967055812447E-2</v>
      </c>
      <c r="L456" s="302">
        <f t="shared" ref="L456:L457" si="342">D461-D456</f>
        <v>0.30036199376880068</v>
      </c>
      <c r="M456" s="302">
        <f t="shared" ref="M456:M457" si="343">F461-F456</f>
        <v>7.8897083681774172E-2</v>
      </c>
      <c r="N456" s="302">
        <f t="shared" ref="N456:N457" si="344">SUM(K456:M456)</f>
        <v>0.4085300445063873</v>
      </c>
    </row>
    <row r="457" spans="1:14" x14ac:dyDescent="0.2">
      <c r="A457" s="282" t="s">
        <v>363</v>
      </c>
      <c r="B457" s="302">
        <f>SUM(B455:B456)</f>
        <v>4.1040572596486085</v>
      </c>
      <c r="C457" s="299" t="str">
        <f>CONCATENATE("(",ROUND((B457/$H457)*100,1),")")</f>
        <v>(31.8)</v>
      </c>
      <c r="D457" s="302">
        <f>SUM(D455:D456)</f>
        <v>6.1992985684613657</v>
      </c>
      <c r="E457" s="299" t="str">
        <f>CONCATENATE("(",ROUND((D457/$H457)*100,1),")")</f>
        <v>(48)</v>
      </c>
      <c r="F457" s="302">
        <f>SUM(F455:F456)</f>
        <v>2.599644171890013</v>
      </c>
      <c r="G457" s="299" t="str">
        <f>CONCATENATE("(",ROUND((F457/$H457)*100,1),")")</f>
        <v>(20.1)</v>
      </c>
      <c r="H457" s="302">
        <f>SUM(H455:H456)</f>
        <v>12.902999999999988</v>
      </c>
      <c r="I457" s="299" t="str">
        <f>CONCATENATE("(",ROUND((H457/$H457)*100,1),")")</f>
        <v>(100)</v>
      </c>
      <c r="K457" s="302">
        <f t="shared" si="341"/>
        <v>0.22292700059956427</v>
      </c>
      <c r="L457" s="302">
        <f t="shared" si="342"/>
        <v>0.61180773546564637</v>
      </c>
      <c r="M457" s="302">
        <f t="shared" si="343"/>
        <v>0.28526526393480811</v>
      </c>
      <c r="N457" s="302">
        <f t="shared" si="344"/>
        <v>1.1200000000000188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2.5133738249097126</v>
      </c>
      <c r="C460" s="299" t="str">
        <f>CONCATENATE("(",ROUND((B460/$H462)*100,1),")")</f>
        <v>(17.9)</v>
      </c>
      <c r="D460" s="302">
        <f>'Ind T6'!W189</f>
        <v>2.8583169072796943</v>
      </c>
      <c r="E460" s="299" t="str">
        <f>CONCATENATE("(",ROUND((D460/$H462)*100,1),")")</f>
        <v>(20.4)</v>
      </c>
      <c r="F460" s="302">
        <f>'Ind T6'!X189</f>
        <v>2.3264663398974488</v>
      </c>
      <c r="G460" s="299" t="str">
        <f>CONCATENATE("(",ROUND((F460/$H462)*100,1),")")</f>
        <v>(16.6)</v>
      </c>
      <c r="H460" s="302">
        <f>SUM(B460,D460,F460)</f>
        <v>7.6981570720868557</v>
      </c>
      <c r="I460" s="299" t="str">
        <f>CONCATENATE("(",ROUND((H460/$H462)*100,1),")")</f>
        <v>(54.9)</v>
      </c>
      <c r="K460" s="302">
        <f>B460-B450</f>
        <v>0.28433655784141854</v>
      </c>
      <c r="L460" s="302">
        <f>D460-D450</f>
        <v>0.47913323382260042</v>
      </c>
      <c r="M460" s="302">
        <f>F460-F450</f>
        <v>0.1321673158930432</v>
      </c>
      <c r="N460" s="302">
        <f>SUM(K460:M460)</f>
        <v>0.89563710755706216</v>
      </c>
    </row>
    <row r="461" spans="1:14" x14ac:dyDescent="0.2">
      <c r="A461" s="282" t="s">
        <v>365</v>
      </c>
      <c r="B461" s="302">
        <f>'Ind T6'!V188</f>
        <v>1.8136104353384606</v>
      </c>
      <c r="C461" s="299" t="str">
        <f>CONCATENATE("(",ROUND((B461/$H462)*100,1),")")</f>
        <v>(12.9)</v>
      </c>
      <c r="D461" s="302">
        <f>'Ind T6'!W188</f>
        <v>3.9527893966473178</v>
      </c>
      <c r="E461" s="299" t="str">
        <f>CONCATENATE("(",ROUND((D461/$H462)*100,1),")")</f>
        <v>(28.2)</v>
      </c>
      <c r="F461" s="302">
        <f>'Ind T6'!X188</f>
        <v>0.55844309592737229</v>
      </c>
      <c r="G461" s="299" t="str">
        <f>CONCATENATE("(",ROUND((F461/$H462)*100,1),")")</f>
        <v>(4)</v>
      </c>
      <c r="H461" s="302">
        <f t="shared" ref="H461" si="345">SUM(B461,D461,F461)</f>
        <v>6.3248429279131502</v>
      </c>
      <c r="I461" s="299" t="str">
        <f>CONCATENATE("(",ROUND((H461/$H462)*100,1),")")</f>
        <v>(45.1)</v>
      </c>
      <c r="K461" s="302">
        <f t="shared" ref="K461:K462" si="346">B461-B451</f>
        <v>3.4240426474947405E-2</v>
      </c>
      <c r="L461" s="302">
        <f t="shared" ref="L461:L462" si="347">D461-D451</f>
        <v>0.42492781723973616</v>
      </c>
      <c r="M461" s="302">
        <f t="shared" ref="M461:M462" si="348">F461-F451</f>
        <v>5.3194648728261851E-2</v>
      </c>
      <c r="N461" s="302">
        <f t="shared" ref="N461:N462" si="349">SUM(K461:M461)</f>
        <v>0.51236289244294542</v>
      </c>
    </row>
    <row r="462" spans="1:14" x14ac:dyDescent="0.2">
      <c r="A462" s="282" t="s">
        <v>363</v>
      </c>
      <c r="B462" s="302">
        <f>SUM(B460:B461)</f>
        <v>4.3269842602481727</v>
      </c>
      <c r="C462" s="299" t="str">
        <f>CONCATENATE("(",ROUND((B462/$H462)*100,1),")")</f>
        <v>(30.9)</v>
      </c>
      <c r="D462" s="302">
        <f>SUM(D460:D461)</f>
        <v>6.8111063039270121</v>
      </c>
      <c r="E462" s="299" t="str">
        <f>CONCATENATE("(",ROUND((D462/$H462)*100,1),")")</f>
        <v>(48.6)</v>
      </c>
      <c r="F462" s="302">
        <f>SUM(F460:F461)</f>
        <v>2.8849094358248211</v>
      </c>
      <c r="G462" s="299" t="str">
        <f>CONCATENATE("(",ROUND((F462/$H462)*100,1),")")</f>
        <v>(20.6)</v>
      </c>
      <c r="H462" s="302">
        <f>SUM(H460:H461)</f>
        <v>14.023000000000007</v>
      </c>
      <c r="I462" s="299" t="str">
        <f>CONCATENATE("(",ROUND((H462/$H462)*100,1),")")</f>
        <v>(100)</v>
      </c>
      <c r="K462" s="302">
        <f t="shared" si="346"/>
        <v>0.3185769843163655</v>
      </c>
      <c r="L462" s="302">
        <f t="shared" si="347"/>
        <v>0.90406105106233703</v>
      </c>
      <c r="M462" s="302">
        <f t="shared" si="348"/>
        <v>0.18536196462130494</v>
      </c>
      <c r="N462" s="302">
        <f t="shared" si="349"/>
        <v>1.4080000000000075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3.2086065564066808</v>
      </c>
      <c r="C471" s="299" t="str">
        <f>CONCATENATE("(",ROUND((B471/$H473)*100,1),")")</f>
        <v>(24)</v>
      </c>
      <c r="D471" s="302">
        <f>'Ind T6'!M198</f>
        <v>1.234597901483008</v>
      </c>
      <c r="E471" s="299" t="str">
        <f>CONCATENATE("(",ROUND((D471/$H473)*100,1),")")</f>
        <v>(9.2)</v>
      </c>
      <c r="F471" s="302">
        <f>'Ind T6'!N198</f>
        <v>0</v>
      </c>
      <c r="G471" s="299" t="str">
        <f>CONCATENATE("(",ROUND((F471/$H473)*100,1),")")</f>
        <v>(0)</v>
      </c>
      <c r="H471" s="302">
        <f>SUM(B471,D471,F471)</f>
        <v>4.4432044578896885</v>
      </c>
      <c r="I471" s="299" t="str">
        <f>CONCATENATE("(",ROUND((H471/$H473)*100,1),")")</f>
        <v>(33.2)</v>
      </c>
      <c r="K471" s="302">
        <f>B476-B471</f>
        <v>-0.49918556561674965</v>
      </c>
      <c r="L471" s="302">
        <f>D476-D471</f>
        <v>-0.22855538066034886</v>
      </c>
      <c r="M471" s="302">
        <f>F476-F471</f>
        <v>0</v>
      </c>
      <c r="N471" s="302">
        <f>SUM(K471:M471)</f>
        <v>-0.72774094627709851</v>
      </c>
    </row>
    <row r="472" spans="1:14" x14ac:dyDescent="0.2">
      <c r="A472" s="282" t="s">
        <v>365</v>
      </c>
      <c r="B472" s="302">
        <f>'Ind T6'!L197</f>
        <v>2.0172235461525023</v>
      </c>
      <c r="C472" s="299" t="str">
        <f>CONCATENATE("(",ROUND((B472/$H473)*100,1),")")</f>
        <v>(15.1)</v>
      </c>
      <c r="D472" s="302">
        <f>'Ind T6'!M197</f>
        <v>1.9744051218358418</v>
      </c>
      <c r="E472" s="299" t="str">
        <f>CONCATENATE("(",ROUND((D472/$H473)*100,1),")")</f>
        <v>(14.8)</v>
      </c>
      <c r="F472" s="302">
        <f>'Ind T6'!N197</f>
        <v>4.9411668741219836</v>
      </c>
      <c r="G472" s="299" t="str">
        <f>CONCATENATE("(",ROUND((F472/$H473)*100,1),")")</f>
        <v>(36.9)</v>
      </c>
      <c r="H472" s="302">
        <f t="shared" ref="H472" si="350">SUM(B472,D472,F472)</f>
        <v>8.9327955421103269</v>
      </c>
      <c r="I472" s="299" t="str">
        <f>CONCATENATE("(",ROUND((H472/$H473)*100,1),")")</f>
        <v>(66.8)</v>
      </c>
      <c r="K472" s="302">
        <f t="shared" ref="K472:K473" si="351">B477-B472</f>
        <v>-0.41914621353684778</v>
      </c>
      <c r="L472" s="302">
        <f t="shared" ref="L472:L473" si="352">D477-D472</f>
        <v>-0.3831458484733663</v>
      </c>
      <c r="M472" s="302">
        <f t="shared" ref="M472:M473" si="353">F477-F472</f>
        <v>-0.88896699171269056</v>
      </c>
      <c r="N472" s="302">
        <f t="shared" ref="N472:N473" si="354">SUM(K472:M472)</f>
        <v>-1.6912590537229046</v>
      </c>
    </row>
    <row r="473" spans="1:14" x14ac:dyDescent="0.2">
      <c r="A473" s="282" t="s">
        <v>363</v>
      </c>
      <c r="B473" s="302">
        <f>SUM(B471:B472)</f>
        <v>5.2258301025591827</v>
      </c>
      <c r="C473" s="299" t="str">
        <f>CONCATENATE("(",ROUND((B473/$H473)*100,1),")")</f>
        <v>(39.1)</v>
      </c>
      <c r="D473" s="302">
        <f>SUM(D471:D472)</f>
        <v>3.20900302331885</v>
      </c>
      <c r="E473" s="299" t="str">
        <f>CONCATENATE("(",ROUND((D473/$H473)*100,1),")")</f>
        <v>(24)</v>
      </c>
      <c r="F473" s="302">
        <f>SUM(F471:F472)</f>
        <v>4.9411668741219836</v>
      </c>
      <c r="G473" s="299" t="str">
        <f>CONCATENATE("(",ROUND((F473/$H473)*100,1),")")</f>
        <v>(36.9)</v>
      </c>
      <c r="H473" s="302">
        <f>SUM(H471:H472)</f>
        <v>13.376000000000015</v>
      </c>
      <c r="I473" s="299" t="str">
        <f>CONCATENATE("(",ROUND((H473/$H473)*100,1),")")</f>
        <v>(100)</v>
      </c>
      <c r="K473" s="302">
        <f t="shared" si="351"/>
        <v>-0.91833177915359698</v>
      </c>
      <c r="L473" s="302">
        <f t="shared" si="352"/>
        <v>-0.61170122913371561</v>
      </c>
      <c r="M473" s="302">
        <f t="shared" si="353"/>
        <v>-0.88896699171269056</v>
      </c>
      <c r="N473" s="302">
        <f t="shared" si="354"/>
        <v>-2.4190000000000031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2.7094209907899311</v>
      </c>
      <c r="C476" s="299" t="str">
        <f>CONCATENATE("(",ROUND((B476/$H478)*100,1),")")</f>
        <v>(24.7)</v>
      </c>
      <c r="D476" s="302">
        <f>'Ind T6'!R198</f>
        <v>1.0060425208226591</v>
      </c>
      <c r="E476" s="299" t="str">
        <f>CONCATENATE("(",ROUND((D476/$H478)*100,1),")")</f>
        <v>(9.2)</v>
      </c>
      <c r="F476" s="302">
        <f>'Ind T6'!S198</f>
        <v>0</v>
      </c>
      <c r="G476" s="299" t="str">
        <f>CONCATENATE("(",ROUND((F476/$H478)*100,1),")")</f>
        <v>(0)</v>
      </c>
      <c r="H476" s="302">
        <f>SUM(B476,D476,F476)</f>
        <v>3.7154635116125903</v>
      </c>
      <c r="I476" s="299" t="str">
        <f>CONCATENATE("(",ROUND((H476/$H478)*100,1),")")</f>
        <v>(33.9)</v>
      </c>
      <c r="K476" s="302">
        <f>B481-B476</f>
        <v>-6.3484486332651358E-2</v>
      </c>
      <c r="L476" s="302">
        <f>D481-D476</f>
        <v>-6.5281597260625102E-2</v>
      </c>
      <c r="M476" s="302">
        <f>F481-F476</f>
        <v>0</v>
      </c>
      <c r="N476" s="302">
        <f>SUM(K476:M476)</f>
        <v>-0.12876608359327646</v>
      </c>
    </row>
    <row r="477" spans="1:14" x14ac:dyDescent="0.2">
      <c r="A477" s="282" t="s">
        <v>365</v>
      </c>
      <c r="B477" s="302">
        <f>'Ind T6'!Q197</f>
        <v>1.5980773326156545</v>
      </c>
      <c r="C477" s="299" t="str">
        <f>CONCATENATE("(",ROUND((B477/$H478)*100,1),")")</f>
        <v>(14.6)</v>
      </c>
      <c r="D477" s="302">
        <f>'Ind T6'!R197</f>
        <v>1.5912592733624755</v>
      </c>
      <c r="E477" s="299" t="str">
        <f>CONCATENATE("(",ROUND((D477/$H478)*100,1),")")</f>
        <v>(14.5)</v>
      </c>
      <c r="F477" s="302">
        <f>'Ind T6'!S197</f>
        <v>4.0521998824092931</v>
      </c>
      <c r="G477" s="299" t="str">
        <f>CONCATENATE("(",ROUND((F477/$H478)*100,1),")")</f>
        <v>(37)</v>
      </c>
      <c r="H477" s="302">
        <f t="shared" ref="H477" si="355">SUM(B477,D477,F477)</f>
        <v>7.2415364883874229</v>
      </c>
      <c r="I477" s="299" t="str">
        <f>CONCATENATE("(",ROUND((H477/$H478)*100,1),")")</f>
        <v>(66.1)</v>
      </c>
      <c r="K477" s="302">
        <f t="shared" ref="K477:K478" si="356">B482-B477</f>
        <v>-0.17616954363884463</v>
      </c>
      <c r="L477" s="302">
        <f t="shared" ref="L477:L478" si="357">D482-D477</f>
        <v>-0.15561503838378687</v>
      </c>
      <c r="M477" s="302">
        <f t="shared" ref="M477:M478" si="358">F482-F477</f>
        <v>-0.33444933438410596</v>
      </c>
      <c r="N477" s="302">
        <f t="shared" ref="N477:N478" si="359">SUM(K477:M477)</f>
        <v>-0.66623391640673746</v>
      </c>
    </row>
    <row r="478" spans="1:14" x14ac:dyDescent="0.2">
      <c r="A478" s="282" t="s">
        <v>363</v>
      </c>
      <c r="B478" s="302">
        <f>SUM(B476:B477)</f>
        <v>4.3074983234055857</v>
      </c>
      <c r="C478" s="299" t="str">
        <f>CONCATENATE("(",ROUND((B478/$H478)*100,1),")")</f>
        <v>(39.3)</v>
      </c>
      <c r="D478" s="302">
        <f>SUM(D476:D477)</f>
        <v>2.5973017941851344</v>
      </c>
      <c r="E478" s="299" t="str">
        <f>CONCATENATE("(",ROUND((D478/$H478)*100,1),")")</f>
        <v>(23.7)</v>
      </c>
      <c r="F478" s="302">
        <f>SUM(F476:F477)</f>
        <v>4.0521998824092931</v>
      </c>
      <c r="G478" s="299" t="str">
        <f>CONCATENATE("(",ROUND((F478/$H478)*100,1),")")</f>
        <v>(37)</v>
      </c>
      <c r="H478" s="302">
        <f>SUM(H476:H477)</f>
        <v>10.957000000000013</v>
      </c>
      <c r="I478" s="299" t="str">
        <f>CONCATENATE("(",ROUND((H478/$H478)*100,1),")")</f>
        <v>(100)</v>
      </c>
      <c r="K478" s="302">
        <f t="shared" si="356"/>
        <v>-0.23965402997149621</v>
      </c>
      <c r="L478" s="302">
        <f t="shared" si="357"/>
        <v>-0.22089663564441153</v>
      </c>
      <c r="M478" s="302">
        <f t="shared" si="358"/>
        <v>-0.33444933438410596</v>
      </c>
      <c r="N478" s="302">
        <f t="shared" si="359"/>
        <v>-0.7950000000000137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2.6459365044572798</v>
      </c>
      <c r="C481" s="299" t="str">
        <f>CONCATENATE("(",ROUND((B481/$H483)*100,1),")")</f>
        <v>(26)</v>
      </c>
      <c r="D481" s="302">
        <f>'Ind T6'!W198</f>
        <v>0.940760923562034</v>
      </c>
      <c r="E481" s="299" t="str">
        <f>CONCATENATE("(",ROUND((D481/$H483)*100,1),")")</f>
        <v>(9.3)</v>
      </c>
      <c r="F481" s="302">
        <f>'Ind T6'!X198</f>
        <v>0</v>
      </c>
      <c r="G481" s="299" t="str">
        <f>CONCATENATE("(",ROUND((F481/$H483)*100,1),")")</f>
        <v>(0)</v>
      </c>
      <c r="H481" s="302">
        <f>SUM(B481,D481,F481)</f>
        <v>3.5866974280193138</v>
      </c>
      <c r="I481" s="299" t="str">
        <f>CONCATENATE("(",ROUND((H481/$H483)*100,1),")")</f>
        <v>(35.3)</v>
      </c>
      <c r="K481" s="302">
        <f>B481-B471</f>
        <v>-0.56267005194940101</v>
      </c>
      <c r="L481" s="302">
        <f>D481-D471</f>
        <v>-0.29383697792097396</v>
      </c>
      <c r="M481" s="302">
        <f>F481-F471</f>
        <v>0</v>
      </c>
      <c r="N481" s="302">
        <f>SUM(K481:M481)</f>
        <v>-0.85650702987037497</v>
      </c>
    </row>
    <row r="482" spans="1:14" x14ac:dyDescent="0.2">
      <c r="A482" s="282" t="s">
        <v>365</v>
      </c>
      <c r="B482" s="302">
        <f>'Ind T6'!V197</f>
        <v>1.4219077889768099</v>
      </c>
      <c r="C482" s="299" t="str">
        <f>CONCATENATE("(",ROUND((B482/$H483)*100,1),")")</f>
        <v>(14)</v>
      </c>
      <c r="D482" s="302">
        <f>'Ind T6'!W197</f>
        <v>1.4356442349786886</v>
      </c>
      <c r="E482" s="299" t="str">
        <f>CONCATENATE("(",ROUND((D482/$H483)*100,1),")")</f>
        <v>(14.1)</v>
      </c>
      <c r="F482" s="302">
        <f>'Ind T6'!X197</f>
        <v>3.7177505480251871</v>
      </c>
      <c r="G482" s="299" t="str">
        <f>CONCATENATE("(",ROUND((F482/$H483)*100,1),")")</f>
        <v>(36.6)</v>
      </c>
      <c r="H482" s="302">
        <f t="shared" ref="H482" si="360">SUM(B482,D482,F482)</f>
        <v>6.5753025719806857</v>
      </c>
      <c r="I482" s="299" t="str">
        <f>CONCATENATE("(",ROUND((H482/$H483)*100,1),")")</f>
        <v>(64.7)</v>
      </c>
      <c r="K482" s="302">
        <f t="shared" ref="K482:K483" si="361">B482-B472</f>
        <v>-0.59531575717569241</v>
      </c>
      <c r="L482" s="302">
        <f t="shared" ref="L482:L483" si="362">D482-D472</f>
        <v>-0.53876088685715318</v>
      </c>
      <c r="M482" s="302">
        <f t="shared" ref="M482:M483" si="363">F482-F472</f>
        <v>-1.2234163260967965</v>
      </c>
      <c r="N482" s="302">
        <f t="shared" ref="N482:N483" si="364">SUM(K482:M482)</f>
        <v>-2.3574929701296421</v>
      </c>
    </row>
    <row r="483" spans="1:14" x14ac:dyDescent="0.2">
      <c r="A483" s="282" t="s">
        <v>363</v>
      </c>
      <c r="B483" s="302">
        <f>SUM(B481:B482)</f>
        <v>4.0678442934340895</v>
      </c>
      <c r="C483" s="299" t="str">
        <f>CONCATENATE("(",ROUND((B483/$H483)*100,1),")")</f>
        <v>(40)</v>
      </c>
      <c r="D483" s="302">
        <f>SUM(D481:D482)</f>
        <v>2.3764051585407229</v>
      </c>
      <c r="E483" s="299" t="str">
        <f>CONCATENATE("(",ROUND((D483/$H483)*100,1),")")</f>
        <v>(23.4)</v>
      </c>
      <c r="F483" s="302">
        <f>SUM(F481:F482)</f>
        <v>3.7177505480251871</v>
      </c>
      <c r="G483" s="299" t="str">
        <f>CONCATENATE("(",ROUND((F483/$H483)*100,1),")")</f>
        <v>(36.6)</v>
      </c>
      <c r="H483" s="302">
        <f>SUM(H481:H482)</f>
        <v>10.161999999999999</v>
      </c>
      <c r="I483" s="299" t="str">
        <f>CONCATENATE("(",ROUND((H483/$H483)*100,1),")")</f>
        <v>(100)</v>
      </c>
      <c r="K483" s="302">
        <f t="shared" si="361"/>
        <v>-1.1579858091250932</v>
      </c>
      <c r="L483" s="302">
        <f t="shared" si="362"/>
        <v>-0.83259786477812714</v>
      </c>
      <c r="M483" s="302">
        <f t="shared" si="363"/>
        <v>-1.2234163260967965</v>
      </c>
      <c r="N483" s="302">
        <f t="shared" si="364"/>
        <v>-3.2140000000000168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North East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2.7745339150969352E-2</v>
      </c>
      <c r="C8" s="300">
        <v>1.5226100753725562E-2</v>
      </c>
      <c r="D8" s="300">
        <v>0</v>
      </c>
      <c r="E8" s="300">
        <f>SUM(B8:D8)</f>
        <v>4.2971439904694916E-2</v>
      </c>
      <c r="F8" s="300"/>
      <c r="G8" s="300">
        <v>0.43879352440701153</v>
      </c>
      <c r="H8" s="300">
        <v>1.5708598726102523E-2</v>
      </c>
      <c r="I8" s="300">
        <v>0.18047434536868726</v>
      </c>
      <c r="J8" s="300">
        <f>SUM(G8:I8)</f>
        <v>0.63497646850180134</v>
      </c>
      <c r="K8" s="300"/>
      <c r="L8" s="300">
        <v>3.6637314254425207E-2</v>
      </c>
      <c r="M8" s="300">
        <v>1.9539900936025617E-2</v>
      </c>
      <c r="N8" s="300">
        <v>0.53804512932528825</v>
      </c>
      <c r="O8" s="300">
        <f>SUM(L8:N8)</f>
        <v>0.59422234451573908</v>
      </c>
      <c r="P8" s="300"/>
      <c r="Q8" s="300">
        <v>3.7710031905701907E-2</v>
      </c>
      <c r="R8" s="300">
        <v>1.9553349877002267E-2</v>
      </c>
      <c r="S8" s="300">
        <v>0.56565047857087669</v>
      </c>
      <c r="T8" s="300">
        <f>SUM(Q8:S8)</f>
        <v>0.62291386035358087</v>
      </c>
      <c r="U8" s="300"/>
      <c r="V8" s="300">
        <v>3.8754310345762322E-2</v>
      </c>
      <c r="W8" s="300">
        <v>1.8853448276112145E-2</v>
      </c>
      <c r="X8" s="300">
        <v>0.59877155173344998</v>
      </c>
      <c r="Y8" s="300">
        <f>SUM(V8:X8)</f>
        <v>0.65637931035532449</v>
      </c>
    </row>
    <row r="9" spans="1:25" x14ac:dyDescent="0.2">
      <c r="A9" s="260" t="s">
        <v>364</v>
      </c>
      <c r="B9" s="300">
        <v>1.1771467671557807</v>
      </c>
      <c r="C9" s="300">
        <v>0.29267949226521495</v>
      </c>
      <c r="D9" s="300">
        <v>1.0462023006743066</v>
      </c>
      <c r="E9" s="300">
        <f t="shared" ref="E9:E10" si="0">SUM(B9:D9)</f>
        <v>2.5160285600953021</v>
      </c>
      <c r="F9" s="300"/>
      <c r="G9" s="300">
        <v>0.70479246284497921</v>
      </c>
      <c r="H9" s="300">
        <v>9.4251592356776447E-3</v>
      </c>
      <c r="I9" s="300">
        <v>0.62380590941754088</v>
      </c>
      <c r="J9" s="300">
        <f t="shared" ref="J9:J10" si="1">SUM(G9:I9)</f>
        <v>1.3380235314981976</v>
      </c>
      <c r="K9" s="300"/>
      <c r="L9" s="300">
        <v>0.49128893781892324</v>
      </c>
      <c r="M9" s="300">
        <v>1.0816730875269036E-2</v>
      </c>
      <c r="N9" s="300">
        <v>0.8056719867900658</v>
      </c>
      <c r="O9" s="300">
        <f t="shared" ref="O9:O10" si="2">SUM(L9:N9)</f>
        <v>1.3077776554842582</v>
      </c>
      <c r="P9" s="300"/>
      <c r="Q9" s="300">
        <v>0.52584544488413054</v>
      </c>
      <c r="R9" s="300">
        <v>1.1522509748498824E-2</v>
      </c>
      <c r="S9" s="300">
        <v>0.80971818501379078</v>
      </c>
      <c r="T9" s="300">
        <f t="shared" ref="T9:T10" si="3">SUM(Q9:S9)</f>
        <v>1.3470861396464202</v>
      </c>
      <c r="U9" s="300"/>
      <c r="V9" s="300">
        <v>0.586202586211931</v>
      </c>
      <c r="W9" s="300">
        <v>1.1870689655336483E-2</v>
      </c>
      <c r="X9" s="300">
        <v>0.77054741377741143</v>
      </c>
      <c r="Y9" s="300">
        <f t="shared" ref="Y9:Y10" si="4">SUM(V9:X9)</f>
        <v>1.3686206896446789</v>
      </c>
    </row>
    <row r="10" spans="1:25" x14ac:dyDescent="0.2">
      <c r="A10" s="264" t="s">
        <v>363</v>
      </c>
      <c r="B10" s="301">
        <f>SUM(B8:B9)</f>
        <v>1.2048921063067501</v>
      </c>
      <c r="C10" s="301">
        <f t="shared" ref="C10:D10" si="5">SUM(C8:C9)</f>
        <v>0.30790559301894049</v>
      </c>
      <c r="D10" s="301">
        <f t="shared" si="5"/>
        <v>1.0462023006743066</v>
      </c>
      <c r="E10" s="301">
        <f t="shared" si="0"/>
        <v>2.5589999999999975</v>
      </c>
      <c r="F10" s="301"/>
      <c r="G10" s="301">
        <f>SUM(G8:G9)</f>
        <v>1.1435859872519907</v>
      </c>
      <c r="H10" s="301">
        <f t="shared" ref="H10" si="6">SUM(H8:H9)</f>
        <v>2.5133757961780169E-2</v>
      </c>
      <c r="I10" s="301">
        <f t="shared" ref="I10" si="7">SUM(I8:I9)</f>
        <v>0.80428025478622811</v>
      </c>
      <c r="J10" s="301">
        <f t="shared" si="1"/>
        <v>1.972999999999999</v>
      </c>
      <c r="K10" s="301"/>
      <c r="L10" s="301">
        <f>SUM(L8:L9)</f>
        <v>0.52792625207334842</v>
      </c>
      <c r="M10" s="301">
        <f t="shared" ref="M10" si="8">SUM(M8:M9)</f>
        <v>3.0356631811294651E-2</v>
      </c>
      <c r="N10" s="301">
        <f t="shared" ref="N10" si="9">SUM(N8:N9)</f>
        <v>1.343717116115354</v>
      </c>
      <c r="O10" s="301">
        <f t="shared" si="2"/>
        <v>1.901999999999997</v>
      </c>
      <c r="P10" s="301"/>
      <c r="Q10" s="301">
        <f>SUM(Q8:Q9)</f>
        <v>0.56355547678983242</v>
      </c>
      <c r="R10" s="301">
        <f t="shared" ref="R10" si="10">SUM(R8:R9)</f>
        <v>3.1075859625501093E-2</v>
      </c>
      <c r="S10" s="301">
        <f t="shared" ref="S10" si="11">SUM(S8:S9)</f>
        <v>1.3753686635846676</v>
      </c>
      <c r="T10" s="301">
        <f t="shared" si="3"/>
        <v>1.9700000000000011</v>
      </c>
      <c r="U10" s="301"/>
      <c r="V10" s="301">
        <f>SUM(V8:V9)</f>
        <v>0.62495689655769326</v>
      </c>
      <c r="W10" s="301">
        <f t="shared" ref="W10" si="12">SUM(W8:W9)</f>
        <v>3.0724137931448629E-2</v>
      </c>
      <c r="X10" s="301">
        <f t="shared" ref="X10" si="13">SUM(X8:X9)</f>
        <v>1.3693189655108613</v>
      </c>
      <c r="Y10" s="301">
        <f t="shared" si="4"/>
        <v>2.025000000000003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1.2205466540898336E-2</v>
      </c>
      <c r="C17" s="300">
        <v>4.3939679547999565E-3</v>
      </c>
      <c r="D17" s="300">
        <v>1.2205466541023607E-4</v>
      </c>
      <c r="E17" s="300">
        <f>SUM(B17:D17)</f>
        <v>1.6721489161108528E-2</v>
      </c>
      <c r="F17" s="300"/>
      <c r="G17" s="300">
        <v>3.924657534215948E-2</v>
      </c>
      <c r="H17" s="300">
        <v>6.8027397260439397E-3</v>
      </c>
      <c r="I17" s="300">
        <v>2.6164383562165866E-4</v>
      </c>
      <c r="J17" s="300">
        <f>SUM(G17:I17)</f>
        <v>4.6310958903825084E-2</v>
      </c>
      <c r="K17" s="300"/>
      <c r="L17" s="300">
        <v>5.1315847597682124E-2</v>
      </c>
      <c r="M17" s="300">
        <v>1.8566537824510621E-2</v>
      </c>
      <c r="N17" s="300">
        <v>0</v>
      </c>
      <c r="O17" s="300">
        <f>SUM(L17:N17)</f>
        <v>6.9882385422192744E-2</v>
      </c>
      <c r="P17" s="300"/>
      <c r="Q17" s="300">
        <v>4.5499999999664885E-2</v>
      </c>
      <c r="R17" s="300">
        <v>1.6640000000511426E-2</v>
      </c>
      <c r="S17" s="300">
        <v>0</v>
      </c>
      <c r="T17" s="300">
        <f>SUM(Q17:S17)</f>
        <v>6.2140000000176311E-2</v>
      </c>
      <c r="U17" s="300"/>
      <c r="V17" s="300">
        <v>3.8590128755845284E-2</v>
      </c>
      <c r="W17" s="300">
        <v>1.5226037196247242E-2</v>
      </c>
      <c r="X17" s="300">
        <v>0</v>
      </c>
      <c r="Y17" s="300">
        <f>SUM(V17:X17)</f>
        <v>5.3816165952092529E-2</v>
      </c>
    </row>
    <row r="18" spans="1:25" x14ac:dyDescent="0.2">
      <c r="A18" s="260" t="s">
        <v>364</v>
      </c>
      <c r="B18" s="300">
        <v>0.24142412818102257</v>
      </c>
      <c r="C18" s="300">
        <v>8.5438265786902986E-4</v>
      </c>
      <c r="D18" s="300">
        <v>0</v>
      </c>
      <c r="E18" s="300">
        <f t="shared" ref="E18:E19" si="14">SUM(B18:D18)</f>
        <v>0.2422785108388916</v>
      </c>
      <c r="F18" s="300"/>
      <c r="G18" s="300">
        <v>0.33307260274001055</v>
      </c>
      <c r="H18" s="300">
        <v>2.6164383561638645E-3</v>
      </c>
      <c r="I18" s="300">
        <v>0</v>
      </c>
      <c r="J18" s="300">
        <f t="shared" ref="J18:J19" si="15">SUM(G18:I18)</f>
        <v>0.33568904109617442</v>
      </c>
      <c r="K18" s="300"/>
      <c r="L18" s="300">
        <v>0.37674599668712982</v>
      </c>
      <c r="M18" s="300">
        <v>2.0371617890677023E-2</v>
      </c>
      <c r="N18" s="300">
        <v>0</v>
      </c>
      <c r="O18" s="300">
        <f t="shared" ref="O18:O19" si="16">SUM(L18:N18)</f>
        <v>0.39711761457780687</v>
      </c>
      <c r="P18" s="300"/>
      <c r="Q18" s="300">
        <v>0.33487999999973533</v>
      </c>
      <c r="R18" s="300">
        <v>1.8980000000088891E-2</v>
      </c>
      <c r="S18" s="300">
        <v>0</v>
      </c>
      <c r="T18" s="300">
        <f t="shared" ref="T18:T19" si="17">SUM(Q18:S18)</f>
        <v>0.3538599999998242</v>
      </c>
      <c r="U18" s="300"/>
      <c r="V18" s="300">
        <v>0.29533261802495259</v>
      </c>
      <c r="W18" s="300">
        <v>1.7851216022955266E-2</v>
      </c>
      <c r="X18" s="300">
        <v>0</v>
      </c>
      <c r="Y18" s="300">
        <f t="shared" ref="Y18:Y19" si="18">SUM(V18:X18)</f>
        <v>0.31318383404790784</v>
      </c>
    </row>
    <row r="19" spans="1:25" x14ac:dyDescent="0.2">
      <c r="A19" s="264" t="s">
        <v>363</v>
      </c>
      <c r="B19" s="301">
        <f>SUM(B17:B18)</f>
        <v>0.25362959472192093</v>
      </c>
      <c r="C19" s="301">
        <f t="shared" ref="C19" si="19">SUM(C17:C18)</f>
        <v>5.2483506126689864E-3</v>
      </c>
      <c r="D19" s="301">
        <f t="shared" ref="D19" si="20">SUM(D17:D18)</f>
        <v>1.2205466541023607E-4</v>
      </c>
      <c r="E19" s="301">
        <f t="shared" si="14"/>
        <v>0.25900000000000012</v>
      </c>
      <c r="F19" s="301"/>
      <c r="G19" s="301">
        <f>SUM(G17:G18)</f>
        <v>0.37231917808217002</v>
      </c>
      <c r="H19" s="301">
        <f t="shared" ref="H19" si="21">SUM(H17:H18)</f>
        <v>9.4191780822078033E-3</v>
      </c>
      <c r="I19" s="301">
        <f t="shared" ref="I19" si="22">SUM(I17:I18)</f>
        <v>2.6164383562165866E-4</v>
      </c>
      <c r="J19" s="301">
        <f t="shared" si="15"/>
        <v>0.38199999999999951</v>
      </c>
      <c r="K19" s="301"/>
      <c r="L19" s="301">
        <f>SUM(L17:L18)</f>
        <v>0.42806184428481198</v>
      </c>
      <c r="M19" s="301">
        <f t="shared" ref="M19" si="23">SUM(M17:M18)</f>
        <v>3.8938155715187647E-2</v>
      </c>
      <c r="N19" s="301">
        <f t="shared" ref="N19" si="24">SUM(N17:N18)</f>
        <v>0</v>
      </c>
      <c r="O19" s="301">
        <f t="shared" si="16"/>
        <v>0.46699999999999964</v>
      </c>
      <c r="P19" s="301"/>
      <c r="Q19" s="301">
        <f>SUM(Q17:Q18)</f>
        <v>0.3803799999994002</v>
      </c>
      <c r="R19" s="301">
        <f t="shared" ref="R19" si="25">SUM(R17:R18)</f>
        <v>3.5620000000600317E-2</v>
      </c>
      <c r="S19" s="301">
        <f t="shared" ref="S19" si="26">SUM(S17:S18)</f>
        <v>0</v>
      </c>
      <c r="T19" s="301">
        <f t="shared" si="17"/>
        <v>0.41600000000000054</v>
      </c>
      <c r="U19" s="301"/>
      <c r="V19" s="301">
        <f>SUM(V17:V18)</f>
        <v>0.33392274678079786</v>
      </c>
      <c r="W19" s="301">
        <f t="shared" ref="W19" si="27">SUM(W17:W18)</f>
        <v>3.3077253219202504E-2</v>
      </c>
      <c r="X19" s="301">
        <f t="shared" ref="X19" si="28">SUM(X17:X18)</f>
        <v>0</v>
      </c>
      <c r="Y19" s="301">
        <f t="shared" si="18"/>
        <v>0.36700000000000038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1.0491750802596496</v>
      </c>
      <c r="C26" s="300">
        <v>0.40438833393672169</v>
      </c>
      <c r="D26" s="300">
        <v>4.469175883074962E-2</v>
      </c>
      <c r="E26" s="300">
        <f>SUM(B26:D26)</f>
        <v>1.498255173027121</v>
      </c>
      <c r="F26" s="300"/>
      <c r="G26" s="300">
        <v>1.4317724850578863</v>
      </c>
      <c r="H26" s="300">
        <v>0.59868119285167876</v>
      </c>
      <c r="I26" s="300">
        <v>0</v>
      </c>
      <c r="J26" s="300">
        <f>SUM(G26:I26)</f>
        <v>2.030453677909565</v>
      </c>
      <c r="K26" s="300"/>
      <c r="L26" s="300">
        <v>1.3126716849812945</v>
      </c>
      <c r="M26" s="300">
        <v>0.44390040533594977</v>
      </c>
      <c r="N26" s="300">
        <v>3.8790966993952007E-2</v>
      </c>
      <c r="O26" s="300">
        <f>SUM(L26:N26)</f>
        <v>1.7953630573111961</v>
      </c>
      <c r="P26" s="300"/>
      <c r="Q26" s="300">
        <v>1.3646111703938513</v>
      </c>
      <c r="R26" s="300">
        <v>0.44402854099199118</v>
      </c>
      <c r="S26" s="300">
        <v>4.0200114819890026E-2</v>
      </c>
      <c r="T26" s="300">
        <f>SUM(Q26:S26)</f>
        <v>1.8488398262057326</v>
      </c>
      <c r="U26" s="300"/>
      <c r="V26" s="300">
        <v>1.4039901157445407</v>
      </c>
      <c r="W26" s="300">
        <v>0.42496392667139921</v>
      </c>
      <c r="X26" s="300">
        <v>4.0594660809595472E-2</v>
      </c>
      <c r="Y26" s="300">
        <f>SUM(V26:X26)</f>
        <v>1.8695487032255353</v>
      </c>
    </row>
    <row r="27" spans="1:25" x14ac:dyDescent="0.2">
      <c r="A27" s="260" t="s">
        <v>364</v>
      </c>
      <c r="B27" s="300">
        <v>2.3506423474872098</v>
      </c>
      <c r="C27" s="300">
        <v>0.1704774348907428</v>
      </c>
      <c r="D27" s="300">
        <v>2.162504459492617E-2</v>
      </c>
      <c r="E27" s="300">
        <f t="shared" ref="E27:E28" si="29">SUM(B27:D27)</f>
        <v>2.542744826972879</v>
      </c>
      <c r="F27" s="300"/>
      <c r="G27" s="300">
        <v>2.3782170179137103</v>
      </c>
      <c r="H27" s="300">
        <v>0.19809304175119921</v>
      </c>
      <c r="I27" s="300">
        <v>6.2362624255275874E-3</v>
      </c>
      <c r="J27" s="300">
        <f t="shared" ref="J27:J28" si="30">SUM(G27:I27)</f>
        <v>2.5825463220904368</v>
      </c>
      <c r="K27" s="300"/>
      <c r="L27" s="300">
        <v>2.4903068905757082</v>
      </c>
      <c r="M27" s="300">
        <v>0.13833005211309363</v>
      </c>
      <c r="N27" s="300">
        <v>0</v>
      </c>
      <c r="O27" s="300">
        <f t="shared" ref="O27:O28" si="31">SUM(L27:N27)</f>
        <v>2.6286369426888019</v>
      </c>
      <c r="P27" s="300"/>
      <c r="Q27" s="300">
        <v>2.468652505461943</v>
      </c>
      <c r="R27" s="300">
        <v>0.13850766833233269</v>
      </c>
      <c r="S27" s="300">
        <v>0</v>
      </c>
      <c r="T27" s="300">
        <f t="shared" ref="T27:T28" si="32">SUM(Q27:S27)</f>
        <v>2.6071601737942758</v>
      </c>
      <c r="U27" s="300"/>
      <c r="V27" s="300">
        <v>2.3259643490660751</v>
      </c>
      <c r="W27" s="300">
        <v>0.13348694770839373</v>
      </c>
      <c r="X27" s="300">
        <v>0</v>
      </c>
      <c r="Y27" s="300">
        <f t="shared" ref="Y27:Y28" si="33">SUM(V27:X27)</f>
        <v>2.4594512967744686</v>
      </c>
    </row>
    <row r="28" spans="1:25" x14ac:dyDescent="0.2">
      <c r="A28" s="264" t="s">
        <v>363</v>
      </c>
      <c r="B28" s="301">
        <f>SUM(B26:B27)</f>
        <v>3.3998174277468594</v>
      </c>
      <c r="C28" s="301">
        <f t="shared" ref="C28" si="34">SUM(C26:C27)</f>
        <v>0.57486576882746454</v>
      </c>
      <c r="D28" s="301">
        <f t="shared" ref="D28" si="35">SUM(D26:D27)</f>
        <v>6.6316803425675794E-2</v>
      </c>
      <c r="E28" s="301">
        <f t="shared" si="29"/>
        <v>4.0409999999999995</v>
      </c>
      <c r="F28" s="301"/>
      <c r="G28" s="301">
        <f>SUM(G26:G27)</f>
        <v>3.8099895029715967</v>
      </c>
      <c r="H28" s="301">
        <f t="shared" ref="H28" si="36">SUM(H26:H27)</f>
        <v>0.796774234602878</v>
      </c>
      <c r="I28" s="301">
        <f t="shared" ref="I28" si="37">SUM(I26:I27)</f>
        <v>6.2362624255275874E-3</v>
      </c>
      <c r="J28" s="301">
        <f t="shared" si="30"/>
        <v>4.6130000000000022</v>
      </c>
      <c r="K28" s="301"/>
      <c r="L28" s="301">
        <f>SUM(L26:L27)</f>
        <v>3.8029785755570025</v>
      </c>
      <c r="M28" s="301">
        <f t="shared" ref="M28" si="38">SUM(M26:M27)</f>
        <v>0.58223045744904334</v>
      </c>
      <c r="N28" s="301">
        <f t="shared" ref="N28" si="39">SUM(N26:N27)</f>
        <v>3.8790966993952007E-2</v>
      </c>
      <c r="O28" s="301">
        <f t="shared" si="31"/>
        <v>4.4239999999999977</v>
      </c>
      <c r="P28" s="301"/>
      <c r="Q28" s="301">
        <f>SUM(Q26:Q27)</f>
        <v>3.8332636758557941</v>
      </c>
      <c r="R28" s="301">
        <f t="shared" ref="R28" si="40">SUM(R26:R27)</f>
        <v>0.58253620932432382</v>
      </c>
      <c r="S28" s="301">
        <f t="shared" ref="S28" si="41">SUM(S26:S27)</f>
        <v>4.0200114819890026E-2</v>
      </c>
      <c r="T28" s="301">
        <f t="shared" si="32"/>
        <v>4.4560000000000075</v>
      </c>
      <c r="U28" s="301"/>
      <c r="V28" s="301">
        <f>SUM(V26:V27)</f>
        <v>3.729954464810616</v>
      </c>
      <c r="W28" s="301">
        <f t="shared" ref="W28" si="42">SUM(W26:W27)</f>
        <v>0.55845087437979291</v>
      </c>
      <c r="X28" s="301">
        <f t="shared" ref="X28" si="43">SUM(X26:X27)</f>
        <v>4.0594660809595472E-2</v>
      </c>
      <c r="Y28" s="301">
        <f t="shared" si="33"/>
        <v>4.3290000000000042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2.1002450131098964</v>
      </c>
      <c r="C35" s="300">
        <v>0.14672944612411484</v>
      </c>
      <c r="D35" s="300">
        <v>6.2719645598282261E-2</v>
      </c>
      <c r="E35" s="300">
        <f>SUM(B35:D35)</f>
        <v>2.3096941048322934</v>
      </c>
      <c r="F35" s="300"/>
      <c r="G35" s="300">
        <v>2.2082235933960748</v>
      </c>
      <c r="H35" s="300">
        <v>0.33095147809561021</v>
      </c>
      <c r="I35" s="300">
        <v>1.880406125564134E-3</v>
      </c>
      <c r="J35" s="300">
        <f>SUM(G35:I35)</f>
        <v>2.5410554776172489</v>
      </c>
      <c r="K35" s="300"/>
      <c r="L35" s="300">
        <v>2.1780382493826802</v>
      </c>
      <c r="M35" s="300">
        <v>0.23196942446120233</v>
      </c>
      <c r="N35" s="300">
        <v>0.11010815347599393</v>
      </c>
      <c r="O35" s="300">
        <f>SUM(L35:N35)</f>
        <v>2.5201158273198767</v>
      </c>
      <c r="P35" s="300"/>
      <c r="Q35" s="300">
        <v>2.2750696945604987</v>
      </c>
      <c r="R35" s="300">
        <v>0.25367057731289083</v>
      </c>
      <c r="S35" s="300">
        <v>0.1133552096644137</v>
      </c>
      <c r="T35" s="300">
        <f>SUM(Q35:S35)</f>
        <v>2.6420954815378033</v>
      </c>
      <c r="U35" s="300"/>
      <c r="V35" s="300">
        <v>2.0467247254892298</v>
      </c>
      <c r="W35" s="300">
        <v>0.2409314653543746</v>
      </c>
      <c r="X35" s="300">
        <v>0.10615297235912499</v>
      </c>
      <c r="Y35" s="300">
        <f>SUM(V35:X35)</f>
        <v>2.3938091632027292</v>
      </c>
    </row>
    <row r="36" spans="1:25" x14ac:dyDescent="0.2">
      <c r="A36" s="260" t="s">
        <v>364</v>
      </c>
      <c r="B36" s="300">
        <v>9.0350814235537324</v>
      </c>
      <c r="C36" s="300">
        <v>0.11105405137910543</v>
      </c>
      <c r="D36" s="300">
        <v>0.16917042023485562</v>
      </c>
      <c r="E36" s="300">
        <f t="shared" ref="E36:E37" si="44">SUM(B36:D36)</f>
        <v>9.3153058951676933</v>
      </c>
      <c r="F36" s="300"/>
      <c r="G36" s="300">
        <v>8.1659770012018136</v>
      </c>
      <c r="H36" s="300">
        <v>0.14855208391802088</v>
      </c>
      <c r="I36" s="300">
        <v>0.3184154372629211</v>
      </c>
      <c r="J36" s="300">
        <f t="shared" ref="J36:J37" si="45">SUM(G36:I36)</f>
        <v>8.6329445223827559</v>
      </c>
      <c r="K36" s="300"/>
      <c r="L36" s="300">
        <v>7.6599396882668671</v>
      </c>
      <c r="M36" s="300">
        <v>0.13608872901756422</v>
      </c>
      <c r="N36" s="300">
        <v>1.8557553956828102E-3</v>
      </c>
      <c r="O36" s="300">
        <f t="shared" ref="O36:O37" si="46">SUM(L36:N36)</f>
        <v>7.7978841726801145</v>
      </c>
      <c r="P36" s="300"/>
      <c r="Q36" s="300">
        <v>7.7516581483853608</v>
      </c>
      <c r="R36" s="300">
        <v>0.15440817748774008</v>
      </c>
      <c r="S36" s="300">
        <v>1.8381925891045171E-3</v>
      </c>
      <c r="T36" s="300">
        <f t="shared" ref="T36:T37" si="47">SUM(Q36:S36)</f>
        <v>7.9079045184622059</v>
      </c>
      <c r="U36" s="300"/>
      <c r="V36" s="300">
        <v>6.8945759182050885</v>
      </c>
      <c r="W36" s="300">
        <v>0.15982582355242303</v>
      </c>
      <c r="X36" s="300">
        <v>1.7890950397362808E-3</v>
      </c>
      <c r="Y36" s="300">
        <f t="shared" ref="Y36:Y37" si="48">SUM(V36:X36)</f>
        <v>7.0561908367972483</v>
      </c>
    </row>
    <row r="37" spans="1:25" x14ac:dyDescent="0.2">
      <c r="A37" s="264" t="s">
        <v>363</v>
      </c>
      <c r="B37" s="301">
        <f>SUM(B35:B36)</f>
        <v>11.135326436663629</v>
      </c>
      <c r="C37" s="301">
        <f t="shared" ref="C37" si="49">SUM(C35:C36)</f>
        <v>0.25778349750322027</v>
      </c>
      <c r="D37" s="301">
        <f t="shared" ref="D37" si="50">SUM(D35:D36)</f>
        <v>0.23189006583313787</v>
      </c>
      <c r="E37" s="301">
        <f t="shared" si="44"/>
        <v>11.624999999999988</v>
      </c>
      <c r="F37" s="301"/>
      <c r="G37" s="301">
        <f>SUM(G35:G36)</f>
        <v>10.374200594597887</v>
      </c>
      <c r="H37" s="301">
        <f t="shared" ref="H37" si="51">SUM(H35:H36)</f>
        <v>0.47950356201363109</v>
      </c>
      <c r="I37" s="301">
        <f t="shared" ref="I37" si="52">SUM(I35:I36)</f>
        <v>0.32029584338848521</v>
      </c>
      <c r="J37" s="301">
        <f t="shared" si="45"/>
        <v>11.174000000000005</v>
      </c>
      <c r="K37" s="301"/>
      <c r="L37" s="301">
        <f>SUM(L35:L36)</f>
        <v>9.8379779376495478</v>
      </c>
      <c r="M37" s="301">
        <f t="shared" ref="M37" si="53">SUM(M35:M36)</f>
        <v>0.36805815347876658</v>
      </c>
      <c r="N37" s="301">
        <f t="shared" ref="N37" si="54">SUM(N35:N36)</f>
        <v>0.11196390887167673</v>
      </c>
      <c r="O37" s="301">
        <f t="shared" si="46"/>
        <v>10.317999999999991</v>
      </c>
      <c r="P37" s="301"/>
      <c r="Q37" s="301">
        <f>SUM(Q35:Q36)</f>
        <v>10.02672784294586</v>
      </c>
      <c r="R37" s="301">
        <f t="shared" ref="R37" si="55">SUM(R35:R36)</f>
        <v>0.40807875480063094</v>
      </c>
      <c r="S37" s="301">
        <f t="shared" ref="S37" si="56">SUM(S35:S36)</f>
        <v>0.11519340225351822</v>
      </c>
      <c r="T37" s="301">
        <f t="shared" si="47"/>
        <v>10.55000000000001</v>
      </c>
      <c r="U37" s="301"/>
      <c r="V37" s="301">
        <f>SUM(V35:V36)</f>
        <v>8.9413006436943192</v>
      </c>
      <c r="W37" s="301">
        <f t="shared" ref="W37" si="57">SUM(W35:W36)</f>
        <v>0.40075728890679763</v>
      </c>
      <c r="X37" s="301">
        <f t="shared" ref="X37" si="58">SUM(X35:X36)</f>
        <v>0.10794206739886127</v>
      </c>
      <c r="Y37" s="301">
        <f t="shared" si="48"/>
        <v>9.449999999999978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5.8680595881343356</v>
      </c>
      <c r="C44" s="300">
        <v>1.8807883295731762</v>
      </c>
      <c r="D44" s="300">
        <v>0.9625367791645153</v>
      </c>
      <c r="E44" s="300">
        <f>SUM(B44:D44)</f>
        <v>8.7113846968720274</v>
      </c>
      <c r="F44" s="300"/>
      <c r="G44" s="300">
        <v>6.2878243801030855</v>
      </c>
      <c r="H44" s="300">
        <v>1.9187688239440717</v>
      </c>
      <c r="I44" s="300">
        <v>2.1650423965856353E-3</v>
      </c>
      <c r="J44" s="300">
        <f>SUM(G44:I44)</f>
        <v>8.2087582464437432</v>
      </c>
      <c r="K44" s="300"/>
      <c r="L44" s="300">
        <v>5.7831417866688755</v>
      </c>
      <c r="M44" s="300">
        <v>1.2608752341602731</v>
      </c>
      <c r="N44" s="300">
        <v>0.42646449603964931</v>
      </c>
      <c r="O44" s="300">
        <f>SUM(L44:N44)</f>
        <v>7.4704815168687979</v>
      </c>
      <c r="P44" s="300"/>
      <c r="Q44" s="300">
        <v>5.615081702575548</v>
      </c>
      <c r="R44" s="300">
        <v>1.2171214070212384</v>
      </c>
      <c r="S44" s="300">
        <v>0.3817883081280688</v>
      </c>
      <c r="T44" s="300">
        <f>SUM(Q44:S44)</f>
        <v>7.2139914177248556</v>
      </c>
      <c r="U44" s="300"/>
      <c r="V44" s="300">
        <v>5.217491060978424</v>
      </c>
      <c r="W44" s="300">
        <v>1.1206349772487392</v>
      </c>
      <c r="X44" s="300">
        <v>0.3382320241551407</v>
      </c>
      <c r="Y44" s="300">
        <f>SUM(V44:X44)</f>
        <v>6.6763580623823033</v>
      </c>
    </row>
    <row r="45" spans="1:25" x14ac:dyDescent="0.2">
      <c r="A45" s="260" t="s">
        <v>364</v>
      </c>
      <c r="B45" s="300">
        <v>36.831437840697852</v>
      </c>
      <c r="C45" s="300">
        <v>0.64293615237462476</v>
      </c>
      <c r="D45" s="300">
        <v>2.1662413100554447</v>
      </c>
      <c r="E45" s="300">
        <f t="shared" ref="E45:E46" si="59">SUM(B45:D45)</f>
        <v>39.640615303127923</v>
      </c>
      <c r="F45" s="300"/>
      <c r="G45" s="300">
        <v>33.429337124054861</v>
      </c>
      <c r="H45" s="300">
        <v>0.8898324249915639</v>
      </c>
      <c r="I45" s="300">
        <v>1.0700722045098279</v>
      </c>
      <c r="J45" s="300">
        <f t="shared" ref="J45:J46" si="60">SUM(G45:I45)</f>
        <v>35.389241753556249</v>
      </c>
      <c r="K45" s="300"/>
      <c r="L45" s="300">
        <v>32.15313545279254</v>
      </c>
      <c r="M45" s="300">
        <v>0.78920441222347915</v>
      </c>
      <c r="N45" s="300">
        <v>2.1786181151833661E-3</v>
      </c>
      <c r="O45" s="300">
        <f t="shared" ref="O45:O46" si="61">SUM(L45:N45)</f>
        <v>32.944518483131198</v>
      </c>
      <c r="P45" s="300"/>
      <c r="Q45" s="300">
        <v>30.958814041302983</v>
      </c>
      <c r="R45" s="300">
        <v>0.75700350333576916</v>
      </c>
      <c r="S45" s="300">
        <v>2.1910376362994995E-3</v>
      </c>
      <c r="T45" s="300">
        <f t="shared" ref="T45:T46" si="62">SUM(Q45:S45)</f>
        <v>31.718008582275054</v>
      </c>
      <c r="U45" s="300"/>
      <c r="V45" s="300">
        <v>27.906073170313224</v>
      </c>
      <c r="W45" s="300">
        <v>0.69136170678798614</v>
      </c>
      <c r="X45" s="300">
        <v>2.2070605165034345E-3</v>
      </c>
      <c r="Y45" s="300">
        <f t="shared" ref="Y45:Y46" si="63">SUM(V45:X45)</f>
        <v>28.599641937617715</v>
      </c>
    </row>
    <row r="46" spans="1:25" x14ac:dyDescent="0.2">
      <c r="A46" s="264" t="s">
        <v>363</v>
      </c>
      <c r="B46" s="301">
        <f>SUM(B44:B45)</f>
        <v>42.699497428832188</v>
      </c>
      <c r="C46" s="301">
        <f t="shared" ref="C46" si="64">SUM(C44:C45)</f>
        <v>2.5237244819478009</v>
      </c>
      <c r="D46" s="301">
        <f t="shared" ref="D46" si="65">SUM(D44:D45)</f>
        <v>3.1287780892199599</v>
      </c>
      <c r="E46" s="301">
        <f t="shared" si="59"/>
        <v>48.351999999999947</v>
      </c>
      <c r="F46" s="301"/>
      <c r="G46" s="301">
        <f>SUM(G44:G45)</f>
        <v>39.717161504157943</v>
      </c>
      <c r="H46" s="301">
        <f t="shared" ref="H46" si="66">SUM(H44:H45)</f>
        <v>2.8086012489356356</v>
      </c>
      <c r="I46" s="301">
        <f t="shared" ref="I46" si="67">SUM(I44:I45)</f>
        <v>1.0722372469064134</v>
      </c>
      <c r="J46" s="301">
        <f t="shared" si="60"/>
        <v>43.597999999999992</v>
      </c>
      <c r="K46" s="301"/>
      <c r="L46" s="301">
        <f>SUM(L44:L45)</f>
        <v>37.936277239461418</v>
      </c>
      <c r="M46" s="301">
        <f t="shared" ref="M46" si="68">SUM(M44:M45)</f>
        <v>2.0500796463837521</v>
      </c>
      <c r="N46" s="301">
        <f t="shared" ref="N46" si="69">SUM(N44:N45)</f>
        <v>0.42864311415483269</v>
      </c>
      <c r="O46" s="301">
        <f t="shared" si="61"/>
        <v>40.414999999999999</v>
      </c>
      <c r="P46" s="301"/>
      <c r="Q46" s="301">
        <f>SUM(Q44:Q45)</f>
        <v>36.573895743878531</v>
      </c>
      <c r="R46" s="301">
        <f t="shared" ref="R46" si="70">SUM(R44:R45)</f>
        <v>1.9741249103570075</v>
      </c>
      <c r="S46" s="301">
        <f t="shared" ref="S46" si="71">SUM(S44:S45)</f>
        <v>0.38397934576436832</v>
      </c>
      <c r="T46" s="301">
        <f t="shared" si="62"/>
        <v>38.931999999999903</v>
      </c>
      <c r="U46" s="301"/>
      <c r="V46" s="301">
        <f>SUM(V44:V45)</f>
        <v>33.123564231291645</v>
      </c>
      <c r="W46" s="301">
        <f t="shared" ref="W46" si="72">SUM(W44:W45)</f>
        <v>1.8119966840367252</v>
      </c>
      <c r="X46" s="301">
        <f t="shared" ref="X46" si="73">SUM(X44:X45)</f>
        <v>0.34043908467164413</v>
      </c>
      <c r="Y46" s="301">
        <f t="shared" si="63"/>
        <v>35.276000000000018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0.70316007714776774</v>
      </c>
      <c r="C53" s="300">
        <v>0.22187729026490066</v>
      </c>
      <c r="D53" s="300">
        <v>6.5838958535066128E-4</v>
      </c>
      <c r="E53" s="300">
        <f>SUM(B53:D53)</f>
        <v>0.92569575699801909</v>
      </c>
      <c r="F53" s="300"/>
      <c r="G53" s="300">
        <v>1.4325750659312084</v>
      </c>
      <c r="H53" s="300">
        <v>0.37275319537757895</v>
      </c>
      <c r="I53" s="300">
        <v>5.6735646176842805E-4</v>
      </c>
      <c r="J53" s="300">
        <f>SUM(G53:I53)</f>
        <v>1.8058956177705558</v>
      </c>
      <c r="K53" s="300"/>
      <c r="L53" s="300">
        <v>1.3630556912530911</v>
      </c>
      <c r="M53" s="300">
        <v>0.35228871519657662</v>
      </c>
      <c r="N53" s="300">
        <v>0</v>
      </c>
      <c r="O53" s="300">
        <f>SUM(L53:N53)</f>
        <v>1.7153444064496677</v>
      </c>
      <c r="P53" s="300"/>
      <c r="Q53" s="300">
        <v>1.3578346081378228</v>
      </c>
      <c r="R53" s="300">
        <v>0.34729999007507045</v>
      </c>
      <c r="S53" s="300">
        <v>0</v>
      </c>
      <c r="T53" s="300">
        <f>SUM(Q53:S53)</f>
        <v>1.7051345982128931</v>
      </c>
      <c r="U53" s="300"/>
      <c r="V53" s="300">
        <v>1.4171734425155496</v>
      </c>
      <c r="W53" s="300">
        <v>0.35572311591633754</v>
      </c>
      <c r="X53" s="300">
        <v>0</v>
      </c>
      <c r="Y53" s="300">
        <f>SUM(V53:X53)</f>
        <v>1.7728965584318872</v>
      </c>
    </row>
    <row r="54" spans="1:25" x14ac:dyDescent="0.2">
      <c r="A54" s="260" t="s">
        <v>364</v>
      </c>
      <c r="B54" s="300">
        <v>1.7789686595881558</v>
      </c>
      <c r="C54" s="300">
        <v>2.5677193828492234E-2</v>
      </c>
      <c r="D54" s="300">
        <v>6.5838958533918533E-4</v>
      </c>
      <c r="E54" s="300">
        <f t="shared" ref="E54:E55" si="74">SUM(B54:D54)</f>
        <v>1.8053042430019872</v>
      </c>
      <c r="F54" s="300"/>
      <c r="G54" s="300">
        <v>3.7042703388124374</v>
      </c>
      <c r="H54" s="300">
        <v>8.2834043417003886E-2</v>
      </c>
      <c r="I54" s="300">
        <v>0</v>
      </c>
      <c r="J54" s="300">
        <f t="shared" ref="J54:J55" si="75">SUM(G54:I54)</f>
        <v>3.7871043822294412</v>
      </c>
      <c r="K54" s="300"/>
      <c r="L54" s="300">
        <v>3.6526477772340411</v>
      </c>
      <c r="M54" s="300">
        <v>4.9513922814165091E-2</v>
      </c>
      <c r="N54" s="300">
        <v>0.40749389350212412</v>
      </c>
      <c r="O54" s="300">
        <f t="shared" ref="O54:O55" si="76">SUM(L54:N54)</f>
        <v>4.1096555935503307</v>
      </c>
      <c r="P54" s="300"/>
      <c r="Q54" s="300">
        <v>3.582493493568506</v>
      </c>
      <c r="R54" s="300">
        <v>4.9614284294438149E-2</v>
      </c>
      <c r="S54" s="300">
        <v>0.40375762392415387</v>
      </c>
      <c r="T54" s="300">
        <f t="shared" ref="T54:T55" si="77">SUM(Q54:S54)</f>
        <v>4.0358654017870981</v>
      </c>
      <c r="U54" s="300"/>
      <c r="V54" s="300">
        <v>3.6224280003968645</v>
      </c>
      <c r="W54" s="300">
        <v>5.261499463759535E-2</v>
      </c>
      <c r="X54" s="300">
        <v>0.41806044653365837</v>
      </c>
      <c r="Y54" s="300">
        <f t="shared" ref="Y54:Y55" si="78">SUM(V54:X54)</f>
        <v>4.0931034415681182</v>
      </c>
    </row>
    <row r="55" spans="1:25" x14ac:dyDescent="0.2">
      <c r="A55" s="264" t="s">
        <v>363</v>
      </c>
      <c r="B55" s="301">
        <f>SUM(B53:B54)</f>
        <v>2.4821287367359233</v>
      </c>
      <c r="C55" s="301">
        <f t="shared" ref="C55" si="79">SUM(C53:C54)</f>
        <v>0.2475544840933929</v>
      </c>
      <c r="D55" s="301">
        <f t="shared" ref="D55" si="80">SUM(D53:D54)</f>
        <v>1.3167791706898465E-3</v>
      </c>
      <c r="E55" s="301">
        <f t="shared" si="74"/>
        <v>2.7310000000000061</v>
      </c>
      <c r="F55" s="301"/>
      <c r="G55" s="301">
        <f>SUM(G53:G54)</f>
        <v>5.1368454047436458</v>
      </c>
      <c r="H55" s="301">
        <f t="shared" ref="H55" si="81">SUM(H53:H54)</f>
        <v>0.45558723879458285</v>
      </c>
      <c r="I55" s="301">
        <f t="shared" ref="I55" si="82">SUM(I53:I54)</f>
        <v>5.6735646176842805E-4</v>
      </c>
      <c r="J55" s="301">
        <f t="shared" si="75"/>
        <v>5.5929999999999973</v>
      </c>
      <c r="K55" s="301"/>
      <c r="L55" s="301">
        <f>SUM(L53:L54)</f>
        <v>5.015703468487132</v>
      </c>
      <c r="M55" s="301">
        <f t="shared" ref="M55" si="83">SUM(M53:M54)</f>
        <v>0.40180263801074173</v>
      </c>
      <c r="N55" s="301">
        <f t="shared" ref="N55" si="84">SUM(N53:N54)</f>
        <v>0.40749389350212412</v>
      </c>
      <c r="O55" s="301">
        <f t="shared" si="76"/>
        <v>5.8249999999999984</v>
      </c>
      <c r="P55" s="301"/>
      <c r="Q55" s="301">
        <f>SUM(Q53:Q54)</f>
        <v>4.9403281017063287</v>
      </c>
      <c r="R55" s="301">
        <f t="shared" ref="R55" si="85">SUM(R53:R54)</f>
        <v>0.3969142743695086</v>
      </c>
      <c r="S55" s="301">
        <f t="shared" ref="S55" si="86">SUM(S53:S54)</f>
        <v>0.40375762392415387</v>
      </c>
      <c r="T55" s="301">
        <f t="shared" si="77"/>
        <v>5.7409999999999908</v>
      </c>
      <c r="U55" s="301"/>
      <c r="V55" s="301">
        <f>SUM(V53:V54)</f>
        <v>5.0396014429124136</v>
      </c>
      <c r="W55" s="301">
        <f t="shared" ref="W55" si="87">SUM(W53:W54)</f>
        <v>0.40833811055393288</v>
      </c>
      <c r="X55" s="301">
        <f t="shared" ref="X55" si="88">SUM(X53:X54)</f>
        <v>0.41806044653365837</v>
      </c>
      <c r="Y55" s="301">
        <f t="shared" si="78"/>
        <v>5.866000000000005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0.56400599722738176</v>
      </c>
      <c r="C62" s="300">
        <v>0.30057019837111409</v>
      </c>
      <c r="D62" s="300">
        <v>0</v>
      </c>
      <c r="E62" s="300">
        <f>SUM(B62:D62)</f>
        <v>0.86457619559849586</v>
      </c>
      <c r="F62" s="300"/>
      <c r="G62" s="300">
        <v>0.68402526498710359</v>
      </c>
      <c r="H62" s="300">
        <v>0.33906229127464049</v>
      </c>
      <c r="I62" s="300">
        <v>0</v>
      </c>
      <c r="J62" s="300">
        <f>SUM(G62:I62)</f>
        <v>1.0230875562617441</v>
      </c>
      <c r="K62" s="300"/>
      <c r="L62" s="300">
        <v>0.56464636075756958</v>
      </c>
      <c r="M62" s="300">
        <v>0.35494725738579147</v>
      </c>
      <c r="N62" s="300">
        <v>3.7362869198227025E-2</v>
      </c>
      <c r="O62" s="300">
        <f>SUM(L62:N62)</f>
        <v>0.95695648734158811</v>
      </c>
      <c r="P62" s="300"/>
      <c r="Q62" s="300">
        <v>0.59310492396030212</v>
      </c>
      <c r="R62" s="300">
        <v>0.36296545501972782</v>
      </c>
      <c r="S62" s="300">
        <v>3.7357308584598493E-2</v>
      </c>
      <c r="T62" s="300">
        <f>SUM(Q62:S62)</f>
        <v>0.99342768756462851</v>
      </c>
      <c r="U62" s="300"/>
      <c r="V62" s="300">
        <v>0.64316384181317776</v>
      </c>
      <c r="W62" s="300">
        <v>0.37423728813831558</v>
      </c>
      <c r="X62" s="300">
        <v>3.7062146893481841E-2</v>
      </c>
      <c r="Y62" s="300">
        <f>SUM(V62:X62)</f>
        <v>1.0544632768449751</v>
      </c>
    </row>
    <row r="63" spans="1:25" x14ac:dyDescent="0.2">
      <c r="A63" s="260" t="s">
        <v>364</v>
      </c>
      <c r="B63" s="300">
        <v>1.9200668922070059</v>
      </c>
      <c r="C63" s="300">
        <v>5.6356912194497441E-2</v>
      </c>
      <c r="D63" s="300">
        <v>0</v>
      </c>
      <c r="E63" s="300">
        <f t="shared" ref="E63:E64" si="89">SUM(B63:D63)</f>
        <v>1.9764238044015032</v>
      </c>
      <c r="F63" s="300"/>
      <c r="G63" s="300">
        <v>2.0370971395418174</v>
      </c>
      <c r="H63" s="300">
        <v>6.5815304196436053E-2</v>
      </c>
      <c r="I63" s="300">
        <v>0</v>
      </c>
      <c r="J63" s="300">
        <f t="shared" ref="J63:J64" si="90">SUM(G63:I63)</f>
        <v>2.1029124437382536</v>
      </c>
      <c r="K63" s="300"/>
      <c r="L63" s="300">
        <v>2.1511671940967259</v>
      </c>
      <c r="M63" s="300">
        <v>4.8104694092871492E-2</v>
      </c>
      <c r="N63" s="300">
        <v>0.3857716244688193</v>
      </c>
      <c r="O63" s="300">
        <f t="shared" ref="O63:O64" si="91">SUM(L63:N63)</f>
        <v>2.5850435126584168</v>
      </c>
      <c r="P63" s="300"/>
      <c r="Q63" s="300">
        <v>2.1593446764534314</v>
      </c>
      <c r="R63" s="300">
        <v>4.9348543438934966E-2</v>
      </c>
      <c r="S63" s="300">
        <v>0.37587909254300561</v>
      </c>
      <c r="T63" s="300">
        <f t="shared" ref="T63:T64" si="92">SUM(Q63:S63)</f>
        <v>2.5845723124353719</v>
      </c>
      <c r="U63" s="300"/>
      <c r="V63" s="300">
        <v>2.145536723156126</v>
      </c>
      <c r="W63" s="300">
        <v>4.9265536723121416E-2</v>
      </c>
      <c r="X63" s="300">
        <v>0.35073446327577495</v>
      </c>
      <c r="Y63" s="300">
        <f t="shared" ref="Y63:Y64" si="93">SUM(V63:X63)</f>
        <v>2.5455367231550223</v>
      </c>
    </row>
    <row r="64" spans="1:25" x14ac:dyDescent="0.2">
      <c r="A64" s="264" t="s">
        <v>363</v>
      </c>
      <c r="B64" s="301">
        <f>SUM(B62:B63)</f>
        <v>2.4840728894343878</v>
      </c>
      <c r="C64" s="301">
        <f t="shared" ref="C64" si="94">SUM(C62:C63)</f>
        <v>0.35692711056561155</v>
      </c>
      <c r="D64" s="301">
        <f t="shared" ref="D64" si="95">SUM(D62:D63)</f>
        <v>0</v>
      </c>
      <c r="E64" s="301">
        <f t="shared" si="89"/>
        <v>2.8409999999999993</v>
      </c>
      <c r="F64" s="301"/>
      <c r="G64" s="301">
        <f>SUM(G62:G63)</f>
        <v>2.7211224045289208</v>
      </c>
      <c r="H64" s="301">
        <f t="shared" ref="H64" si="96">SUM(H62:H63)</f>
        <v>0.40487759547107655</v>
      </c>
      <c r="I64" s="301">
        <f t="shared" ref="I64" si="97">SUM(I62:I63)</f>
        <v>0</v>
      </c>
      <c r="J64" s="301">
        <f t="shared" si="90"/>
        <v>3.1259999999999972</v>
      </c>
      <c r="K64" s="301"/>
      <c r="L64" s="301">
        <f>SUM(L62:L63)</f>
        <v>2.7158135548542957</v>
      </c>
      <c r="M64" s="301">
        <f t="shared" ref="M64" si="98">SUM(M62:M63)</f>
        <v>0.40305195147866296</v>
      </c>
      <c r="N64" s="301">
        <f t="shared" ref="N64" si="99">SUM(N62:N63)</f>
        <v>0.42313449366704631</v>
      </c>
      <c r="O64" s="301">
        <f t="shared" si="91"/>
        <v>3.5420000000000051</v>
      </c>
      <c r="P64" s="301"/>
      <c r="Q64" s="301">
        <f>SUM(Q62:Q63)</f>
        <v>2.7524496004137333</v>
      </c>
      <c r="R64" s="301">
        <f t="shared" ref="R64" si="100">SUM(R62:R63)</f>
        <v>0.41231399845866279</v>
      </c>
      <c r="S64" s="301">
        <f t="shared" ref="S64" si="101">SUM(S62:S63)</f>
        <v>0.41323640112760412</v>
      </c>
      <c r="T64" s="301">
        <f t="shared" si="92"/>
        <v>3.5779999999999998</v>
      </c>
      <c r="U64" s="301"/>
      <c r="V64" s="301">
        <f>SUM(V62:V63)</f>
        <v>2.7887005649693037</v>
      </c>
      <c r="W64" s="301">
        <f t="shared" ref="W64" si="102">SUM(W62:W63)</f>
        <v>0.42350282486143698</v>
      </c>
      <c r="X64" s="301">
        <f t="shared" ref="X64" si="103">SUM(X62:X63)</f>
        <v>0.38779661016925682</v>
      </c>
      <c r="Y64" s="301">
        <f t="shared" si="93"/>
        <v>3.5999999999999974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2.1835009478773846</v>
      </c>
      <c r="C71" s="300">
        <v>0.9891842934291788</v>
      </c>
      <c r="D71" s="300">
        <v>1.1805839441422024</v>
      </c>
      <c r="E71" s="300">
        <f>SUM(B71:D71)</f>
        <v>4.3532691854487657</v>
      </c>
      <c r="F71" s="300"/>
      <c r="G71" s="300">
        <v>2.2530108565155755</v>
      </c>
      <c r="H71" s="300">
        <v>1.2502486687197478</v>
      </c>
      <c r="I71" s="300">
        <v>0.32968734778060826</v>
      </c>
      <c r="J71" s="300">
        <f>SUM(G71:I71)</f>
        <v>3.8329468730159317</v>
      </c>
      <c r="K71" s="300"/>
      <c r="L71" s="300">
        <v>2.2636792261974059</v>
      </c>
      <c r="M71" s="300">
        <v>1.3283733589901607</v>
      </c>
      <c r="N71" s="300">
        <v>0.41829817534505759</v>
      </c>
      <c r="O71" s="300">
        <f>SUM(L71:N71)</f>
        <v>4.0103507605326243</v>
      </c>
      <c r="P71" s="300"/>
      <c r="Q71" s="300">
        <v>2.2066570981255986</v>
      </c>
      <c r="R71" s="300">
        <v>1.3036114824903429</v>
      </c>
      <c r="S71" s="300">
        <v>0.4098710473454627</v>
      </c>
      <c r="T71" s="300">
        <f>SUM(Q71:S71)</f>
        <v>3.920139627961404</v>
      </c>
      <c r="U71" s="300"/>
      <c r="V71" s="300">
        <v>2.2356120865900202</v>
      </c>
      <c r="W71" s="300">
        <v>1.334984854239661</v>
      </c>
      <c r="X71" s="300">
        <v>0.426822846821866</v>
      </c>
      <c r="Y71" s="300">
        <f>SUM(V71:X71)</f>
        <v>3.9974197876515469</v>
      </c>
    </row>
    <row r="72" spans="1:25" x14ac:dyDescent="0.2">
      <c r="A72" s="260" t="s">
        <v>364</v>
      </c>
      <c r="B72" s="300">
        <v>17.430671776964328</v>
      </c>
      <c r="C72" s="300">
        <v>0.64500823992072842</v>
      </c>
      <c r="D72" s="300">
        <v>6.3200507976661742</v>
      </c>
      <c r="E72" s="300">
        <f t="shared" ref="E72:E73" si="104">SUM(B72:D72)</f>
        <v>24.395730814551229</v>
      </c>
      <c r="F72" s="300"/>
      <c r="G72" s="300">
        <v>17.007624520023203</v>
      </c>
      <c r="H72" s="300">
        <v>0.7508563054674442</v>
      </c>
      <c r="I72" s="300">
        <v>10.526572301493424</v>
      </c>
      <c r="J72" s="300">
        <f t="shared" ref="J72:J73" si="105">SUM(G72:I72)</f>
        <v>28.285053126984071</v>
      </c>
      <c r="K72" s="300"/>
      <c r="L72" s="300">
        <v>16.901902145825961</v>
      </c>
      <c r="M72" s="300">
        <v>0.81136566711915337</v>
      </c>
      <c r="N72" s="300">
        <v>8.8913814265222584</v>
      </c>
      <c r="O72" s="300">
        <f t="shared" ref="O72:O73" si="106">SUM(L72:N72)</f>
        <v>26.604649239467374</v>
      </c>
      <c r="P72" s="300"/>
      <c r="Q72" s="300">
        <v>16.198103790557248</v>
      </c>
      <c r="R72" s="300">
        <v>0.80290414894059114</v>
      </c>
      <c r="S72" s="300">
        <v>8.7158524325407658</v>
      </c>
      <c r="T72" s="300">
        <f t="shared" ref="T72:T73" si="107">SUM(Q72:S72)</f>
        <v>25.716860372038603</v>
      </c>
      <c r="U72" s="300"/>
      <c r="V72" s="300">
        <v>15.67765081792081</v>
      </c>
      <c r="W72" s="300">
        <v>0.83104136842442156</v>
      </c>
      <c r="X72" s="300">
        <v>8.9038880260032371</v>
      </c>
      <c r="Y72" s="300">
        <f t="shared" ref="Y72:Y73" si="108">SUM(V72:X72)</f>
        <v>25.41258021234847</v>
      </c>
    </row>
    <row r="73" spans="1:25" x14ac:dyDescent="0.2">
      <c r="A73" s="264" t="s">
        <v>363</v>
      </c>
      <c r="B73" s="301">
        <f>SUM(B71:B72)</f>
        <v>19.614172724841712</v>
      </c>
      <c r="C73" s="301">
        <f t="shared" ref="C73" si="109">SUM(C71:C72)</f>
        <v>1.6341925333499072</v>
      </c>
      <c r="D73" s="301">
        <f t="shared" ref="D73" si="110">SUM(D71:D72)</f>
        <v>7.5006347418083763</v>
      </c>
      <c r="E73" s="301">
        <f t="shared" si="104"/>
        <v>28.748999999999995</v>
      </c>
      <c r="F73" s="301"/>
      <c r="G73" s="301">
        <f>SUM(G71:G72)</f>
        <v>19.260635376538779</v>
      </c>
      <c r="H73" s="301">
        <f t="shared" ref="H73" si="111">SUM(H71:H72)</f>
        <v>2.001104974187192</v>
      </c>
      <c r="I73" s="301">
        <f t="shared" ref="I73" si="112">SUM(I71:I72)</f>
        <v>10.856259649274032</v>
      </c>
      <c r="J73" s="301">
        <f t="shared" si="105"/>
        <v>32.118000000000002</v>
      </c>
      <c r="K73" s="301"/>
      <c r="L73" s="301">
        <f>SUM(L71:L72)</f>
        <v>19.165581372023368</v>
      </c>
      <c r="M73" s="301">
        <f t="shared" ref="M73" si="113">SUM(M71:M72)</f>
        <v>2.1397390261093143</v>
      </c>
      <c r="N73" s="301">
        <f t="shared" ref="N73" si="114">SUM(N71:N72)</f>
        <v>9.309679601867316</v>
      </c>
      <c r="O73" s="301">
        <f t="shared" si="106"/>
        <v>30.614999999999998</v>
      </c>
      <c r="P73" s="301"/>
      <c r="Q73" s="301">
        <f>SUM(Q71:Q72)</f>
        <v>18.404760888682848</v>
      </c>
      <c r="R73" s="301">
        <f t="shared" ref="R73" si="115">SUM(R71:R72)</f>
        <v>2.1065156314309341</v>
      </c>
      <c r="S73" s="301">
        <f t="shared" ref="S73" si="116">SUM(S71:S72)</f>
        <v>9.1257234798862292</v>
      </c>
      <c r="T73" s="301">
        <f t="shared" si="107"/>
        <v>29.637000000000011</v>
      </c>
      <c r="U73" s="301"/>
      <c r="V73" s="301">
        <f>SUM(V71:V72)</f>
        <v>17.91326290451083</v>
      </c>
      <c r="W73" s="301">
        <f t="shared" ref="W73" si="117">SUM(W71:W72)</f>
        <v>2.1660262226640823</v>
      </c>
      <c r="X73" s="301">
        <f t="shared" ref="X73" si="118">SUM(X71:X72)</f>
        <v>9.3307108728251027</v>
      </c>
      <c r="Y73" s="301">
        <f t="shared" si="108"/>
        <v>29.410000000000018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14.304233516197883</v>
      </c>
      <c r="C80" s="300">
        <v>21.93130886451684</v>
      </c>
      <c r="D80" s="300">
        <v>2.1426478665335811</v>
      </c>
      <c r="E80" s="300">
        <f>SUM(B80:D80)</f>
        <v>38.378190247248298</v>
      </c>
      <c r="F80" s="300"/>
      <c r="G80" s="300">
        <v>12.43156774102056</v>
      </c>
      <c r="H80" s="300">
        <v>19.518624602724934</v>
      </c>
      <c r="I80" s="300">
        <v>2.3294422176470451</v>
      </c>
      <c r="J80" s="300">
        <f>SUM(G80:I80)</f>
        <v>34.279634561392534</v>
      </c>
      <c r="K80" s="300"/>
      <c r="L80" s="300">
        <v>13.071030744072969</v>
      </c>
      <c r="M80" s="300">
        <v>20.694354467622173</v>
      </c>
      <c r="N80" s="300">
        <v>1.6138536164347403</v>
      </c>
      <c r="O80" s="300">
        <f>SUM(L80:N80)</f>
        <v>35.379238828129878</v>
      </c>
      <c r="P80" s="300"/>
      <c r="Q80" s="300">
        <v>13.342373657143767</v>
      </c>
      <c r="R80" s="300">
        <v>19.657895973988008</v>
      </c>
      <c r="S80" s="300">
        <v>1.6482425377882155</v>
      </c>
      <c r="T80" s="300">
        <f>SUM(Q80:S80)</f>
        <v>34.648512168919986</v>
      </c>
      <c r="U80" s="300"/>
      <c r="V80" s="300">
        <v>14.200165451134438</v>
      </c>
      <c r="W80" s="300">
        <v>18.171936621674043</v>
      </c>
      <c r="X80" s="300">
        <v>1.7609770473833699</v>
      </c>
      <c r="Y80" s="300">
        <f>SUM(V80:X80)</f>
        <v>34.133079120191852</v>
      </c>
    </row>
    <row r="81" spans="1:25" x14ac:dyDescent="0.2">
      <c r="A81" s="260" t="s">
        <v>364</v>
      </c>
      <c r="B81" s="300">
        <v>20.315681533735074</v>
      </c>
      <c r="C81" s="300">
        <v>10.673979503231505</v>
      </c>
      <c r="D81" s="300">
        <v>5.2501487157850919</v>
      </c>
      <c r="E81" s="300">
        <f t="shared" ref="E81:E82" si="119">SUM(B81:D81)</f>
        <v>36.239809752751675</v>
      </c>
      <c r="F81" s="300"/>
      <c r="G81" s="300">
        <v>25.355942675310832</v>
      </c>
      <c r="H81" s="300">
        <v>8.1262555899418327</v>
      </c>
      <c r="I81" s="300">
        <v>4.133167173354769</v>
      </c>
      <c r="J81" s="300">
        <f t="shared" ref="J81:J82" si="120">SUM(G81:I81)</f>
        <v>37.615365438607434</v>
      </c>
      <c r="K81" s="300"/>
      <c r="L81" s="300">
        <v>24.348984736206816</v>
      </c>
      <c r="M81" s="300">
        <v>9.1361529769825101</v>
      </c>
      <c r="N81" s="300">
        <v>3.1926234586807238</v>
      </c>
      <c r="O81" s="300">
        <f t="shared" ref="O81:O82" si="121">SUM(L81:N81)</f>
        <v>36.677761171870046</v>
      </c>
      <c r="P81" s="300"/>
      <c r="Q81" s="300">
        <v>24.543592130592927</v>
      </c>
      <c r="R81" s="300">
        <v>9.0242227662591752</v>
      </c>
      <c r="S81" s="300">
        <v>3.206672934227885</v>
      </c>
      <c r="T81" s="300">
        <f t="shared" ref="T81:T82" si="122">SUM(Q81:S81)</f>
        <v>36.774487831079981</v>
      </c>
      <c r="U81" s="300"/>
      <c r="V81" s="300">
        <v>25.267180342214285</v>
      </c>
      <c r="W81" s="300">
        <v>9.0375782605929107</v>
      </c>
      <c r="X81" s="300">
        <v>3.2791622770009967</v>
      </c>
      <c r="Y81" s="300">
        <f t="shared" ref="Y81:Y82" si="123">SUM(V81:X81)</f>
        <v>37.583920879808197</v>
      </c>
    </row>
    <row r="82" spans="1:25" x14ac:dyDescent="0.2">
      <c r="A82" s="264" t="s">
        <v>363</v>
      </c>
      <c r="B82" s="301">
        <f>SUM(B80:B81)</f>
        <v>34.619915049932956</v>
      </c>
      <c r="C82" s="301">
        <f t="shared" ref="C82" si="124">SUM(C80:C81)</f>
        <v>32.605288367748344</v>
      </c>
      <c r="D82" s="301">
        <f t="shared" ref="D82" si="125">SUM(D80:D81)</f>
        <v>7.392796582318673</v>
      </c>
      <c r="E82" s="301">
        <f t="shared" si="119"/>
        <v>74.617999999999967</v>
      </c>
      <c r="F82" s="301"/>
      <c r="G82" s="301">
        <f>SUM(G80:G81)</f>
        <v>37.787510416331394</v>
      </c>
      <c r="H82" s="301">
        <f t="shared" ref="H82" si="126">SUM(H80:H81)</f>
        <v>27.644880192666768</v>
      </c>
      <c r="I82" s="301">
        <f t="shared" ref="I82" si="127">SUM(I80:I81)</f>
        <v>6.4626093910018145</v>
      </c>
      <c r="J82" s="301">
        <f t="shared" si="120"/>
        <v>71.894999999999982</v>
      </c>
      <c r="K82" s="301"/>
      <c r="L82" s="301">
        <f>SUM(L80:L81)</f>
        <v>37.420015480279787</v>
      </c>
      <c r="M82" s="301">
        <f t="shared" ref="M82" si="128">SUM(M80:M81)</f>
        <v>29.830507444604685</v>
      </c>
      <c r="N82" s="301">
        <f t="shared" ref="N82" si="129">SUM(N80:N81)</f>
        <v>4.8064770751154642</v>
      </c>
      <c r="O82" s="301">
        <f t="shared" si="121"/>
        <v>72.056999999999945</v>
      </c>
      <c r="P82" s="301"/>
      <c r="Q82" s="301">
        <f>SUM(Q80:Q81)</f>
        <v>37.885965787736694</v>
      </c>
      <c r="R82" s="301">
        <f t="shared" ref="R82" si="130">SUM(R80:R81)</f>
        <v>28.682118740247184</v>
      </c>
      <c r="S82" s="301">
        <f t="shared" ref="S82" si="131">SUM(S80:S81)</f>
        <v>4.854915472016101</v>
      </c>
      <c r="T82" s="301">
        <f t="shared" si="122"/>
        <v>71.422999999999973</v>
      </c>
      <c r="U82" s="301"/>
      <c r="V82" s="301">
        <f>SUM(V80:V81)</f>
        <v>39.467345793348727</v>
      </c>
      <c r="W82" s="301">
        <f t="shared" ref="W82" si="132">SUM(W80:W81)</f>
        <v>27.209514882266951</v>
      </c>
      <c r="X82" s="301">
        <f t="shared" ref="X82" si="133">SUM(X80:X81)</f>
        <v>5.0401393243843664</v>
      </c>
      <c r="Y82" s="301">
        <f t="shared" si="123"/>
        <v>71.717000000000041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2.5054450757239266</v>
      </c>
      <c r="C89" s="300">
        <v>1.9524889520405293</v>
      </c>
      <c r="D89" s="300">
        <v>0.25494002525602955</v>
      </c>
      <c r="E89" s="300">
        <f>SUM(B89:D89)</f>
        <v>4.7128740530204851</v>
      </c>
      <c r="F89" s="300"/>
      <c r="G89" s="300">
        <v>2.890223818868805</v>
      </c>
      <c r="H89" s="300">
        <v>2.0940607573398649</v>
      </c>
      <c r="I89" s="300">
        <v>0.3502760046442962</v>
      </c>
      <c r="J89" s="300">
        <f>SUM(G89:I89)</f>
        <v>5.3345605808529664</v>
      </c>
      <c r="K89" s="300"/>
      <c r="L89" s="300">
        <v>3.2759948275092232</v>
      </c>
      <c r="M89" s="300">
        <v>2.2197580737551084</v>
      </c>
      <c r="N89" s="300">
        <v>1.4683172212541051</v>
      </c>
      <c r="O89" s="300">
        <f>SUM(L89:N89)</f>
        <v>6.9640701225184376</v>
      </c>
      <c r="P89" s="300"/>
      <c r="Q89" s="300">
        <v>3.4895324686399931</v>
      </c>
      <c r="R89" s="300">
        <v>2.3909017590690165</v>
      </c>
      <c r="S89" s="300">
        <v>1.5028270970785975</v>
      </c>
      <c r="T89" s="300">
        <f>SUM(Q89:S89)</f>
        <v>7.3832613247876075</v>
      </c>
      <c r="U89" s="300"/>
      <c r="V89" s="300">
        <v>3.6290230314125922</v>
      </c>
      <c r="W89" s="300">
        <v>2.5743479188422289</v>
      </c>
      <c r="X89" s="300">
        <v>1.4957130014825011</v>
      </c>
      <c r="Y89" s="300">
        <f>SUM(V89:X89)</f>
        <v>7.6990839517373217</v>
      </c>
    </row>
    <row r="90" spans="1:25" x14ac:dyDescent="0.2">
      <c r="A90" s="260" t="s">
        <v>364</v>
      </c>
      <c r="B90" s="300">
        <v>13.100840435589383</v>
      </c>
      <c r="C90" s="300">
        <v>1.7234824810776721</v>
      </c>
      <c r="D90" s="300">
        <v>2.7428030303124245</v>
      </c>
      <c r="E90" s="300">
        <f t="shared" ref="E90:E91" si="134">SUM(B90:D90)</f>
        <v>17.56712594697948</v>
      </c>
      <c r="F90" s="300"/>
      <c r="G90" s="300">
        <v>15.000659254977633</v>
      </c>
      <c r="H90" s="300">
        <v>1.9064128977395574</v>
      </c>
      <c r="I90" s="300">
        <v>4.3413672664298009</v>
      </c>
      <c r="J90" s="300">
        <f t="shared" ref="J90:J91" si="135">SUM(G90:I90)</f>
        <v>21.24843941914699</v>
      </c>
      <c r="K90" s="300"/>
      <c r="L90" s="300">
        <v>14.731652267851452</v>
      </c>
      <c r="M90" s="300">
        <v>2.0913757058911329</v>
      </c>
      <c r="N90" s="300">
        <v>3.6369019037389503</v>
      </c>
      <c r="O90" s="300">
        <f t="shared" ref="O90:O91" si="136">SUM(L90:N90)</f>
        <v>20.459929877481535</v>
      </c>
      <c r="P90" s="300"/>
      <c r="Q90" s="300">
        <v>14.92009947008399</v>
      </c>
      <c r="R90" s="300">
        <v>2.135385540407428</v>
      </c>
      <c r="S90" s="300">
        <v>3.8042536647210099</v>
      </c>
      <c r="T90" s="300">
        <f t="shared" ref="T90:T91" si="137">SUM(Q90:S90)</f>
        <v>20.859738675212427</v>
      </c>
      <c r="U90" s="300"/>
      <c r="V90" s="300">
        <v>14.404279703007049</v>
      </c>
      <c r="W90" s="300">
        <v>2.1869977407642018</v>
      </c>
      <c r="X90" s="300">
        <v>3.9906386044914246</v>
      </c>
      <c r="Y90" s="300">
        <f t="shared" ref="Y90:Y91" si="138">SUM(V90:X90)</f>
        <v>20.581916048262677</v>
      </c>
    </row>
    <row r="91" spans="1:25" x14ac:dyDescent="0.2">
      <c r="A91" s="264" t="s">
        <v>363</v>
      </c>
      <c r="B91" s="301">
        <f>SUM(B89:B90)</f>
        <v>15.60628551131331</v>
      </c>
      <c r="C91" s="301">
        <f t="shared" ref="C91" si="139">SUM(C89:C90)</f>
        <v>3.6759714331182014</v>
      </c>
      <c r="D91" s="301">
        <f t="shared" ref="D91" si="140">SUM(D89:D90)</f>
        <v>2.9977430555684541</v>
      </c>
      <c r="E91" s="301">
        <f t="shared" si="134"/>
        <v>22.279999999999962</v>
      </c>
      <c r="F91" s="301"/>
      <c r="G91" s="301">
        <f>SUM(G89:G90)</f>
        <v>17.890883073846439</v>
      </c>
      <c r="H91" s="301">
        <f t="shared" ref="H91" si="141">SUM(H89:H90)</f>
        <v>4.0004736550794222</v>
      </c>
      <c r="I91" s="301">
        <f t="shared" ref="I91" si="142">SUM(I89:I90)</f>
        <v>4.6916432710740974</v>
      </c>
      <c r="J91" s="301">
        <f t="shared" si="135"/>
        <v>26.582999999999956</v>
      </c>
      <c r="K91" s="301"/>
      <c r="L91" s="301">
        <f>SUM(L89:L90)</f>
        <v>18.007647095360674</v>
      </c>
      <c r="M91" s="301">
        <f t="shared" ref="M91" si="143">SUM(M89:M90)</f>
        <v>4.3111337796462408</v>
      </c>
      <c r="N91" s="301">
        <f t="shared" ref="N91" si="144">SUM(N89:N90)</f>
        <v>5.1052191249930559</v>
      </c>
      <c r="O91" s="301">
        <f t="shared" si="136"/>
        <v>27.423999999999971</v>
      </c>
      <c r="P91" s="301"/>
      <c r="Q91" s="301">
        <f>SUM(Q89:Q90)</f>
        <v>18.409631938723983</v>
      </c>
      <c r="R91" s="301">
        <f t="shared" ref="R91" si="145">SUM(R89:R90)</f>
        <v>4.5262872994764445</v>
      </c>
      <c r="S91" s="301">
        <f t="shared" ref="S91" si="146">SUM(S89:S90)</f>
        <v>5.3070807617996074</v>
      </c>
      <c r="T91" s="301">
        <f t="shared" si="137"/>
        <v>28.243000000000034</v>
      </c>
      <c r="U91" s="301"/>
      <c r="V91" s="301">
        <f>SUM(V89:V90)</f>
        <v>18.033302734419642</v>
      </c>
      <c r="W91" s="301">
        <f t="shared" ref="W91" si="147">SUM(W89:W90)</f>
        <v>4.7613456596064303</v>
      </c>
      <c r="X91" s="301">
        <f t="shared" ref="X91" si="148">SUM(X89:X90)</f>
        <v>5.4863516059739261</v>
      </c>
      <c r="Y91" s="301">
        <f t="shared" si="138"/>
        <v>28.280999999999999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4.8232077108379006</v>
      </c>
      <c r="C98" s="300">
        <v>13.391163444254705</v>
      </c>
      <c r="D98" s="300">
        <v>1.5627840290524651</v>
      </c>
      <c r="E98" s="300">
        <f>SUM(B98:D98)</f>
        <v>19.777155184145073</v>
      </c>
      <c r="F98" s="300"/>
      <c r="G98" s="300">
        <v>6.1302921602074996</v>
      </c>
      <c r="H98" s="300">
        <v>10.111743788328166</v>
      </c>
      <c r="I98" s="300">
        <v>1.8304401841149545</v>
      </c>
      <c r="J98" s="300">
        <f>SUM(G98:I98)</f>
        <v>18.072476132650621</v>
      </c>
      <c r="K98" s="300"/>
      <c r="L98" s="300">
        <v>6.9387382766123418</v>
      </c>
      <c r="M98" s="300">
        <v>10.961131723019335</v>
      </c>
      <c r="N98" s="300">
        <v>1.5246522197379959</v>
      </c>
      <c r="O98" s="300">
        <f>SUM(L98:N98)</f>
        <v>19.42452221936967</v>
      </c>
      <c r="P98" s="300"/>
      <c r="Q98" s="300">
        <v>7.1136749663071521</v>
      </c>
      <c r="R98" s="300">
        <v>11.205257538634569</v>
      </c>
      <c r="S98" s="300">
        <v>1.5620089693816923</v>
      </c>
      <c r="T98" s="300">
        <f>SUM(Q98:S98)</f>
        <v>19.880941474323414</v>
      </c>
      <c r="U98" s="300"/>
      <c r="V98" s="300">
        <v>8.0395472482222079</v>
      </c>
      <c r="W98" s="300">
        <v>12.468913240973652</v>
      </c>
      <c r="X98" s="300">
        <v>1.7758968393188865</v>
      </c>
      <c r="Y98" s="300">
        <f>SUM(V98:X98)</f>
        <v>22.284357328514748</v>
      </c>
    </row>
    <row r="99" spans="1:25" x14ac:dyDescent="0.2">
      <c r="A99" s="260" t="s">
        <v>364</v>
      </c>
      <c r="B99" s="300">
        <v>6.6013754361586452</v>
      </c>
      <c r="C99" s="300">
        <v>5.1638144864909332</v>
      </c>
      <c r="D99" s="300">
        <v>1.576654893205333</v>
      </c>
      <c r="E99" s="300">
        <f t="shared" ref="E99:E100" si="149">SUM(B99:D99)</f>
        <v>13.341844815854913</v>
      </c>
      <c r="F99" s="300"/>
      <c r="G99" s="300">
        <v>6.8864929875045009</v>
      </c>
      <c r="H99" s="300">
        <v>7.3839935318221288</v>
      </c>
      <c r="I99" s="300">
        <v>2.5620373480227605</v>
      </c>
      <c r="J99" s="300">
        <f t="shared" ref="J99:J100" si="150">SUM(G99:I99)</f>
        <v>16.832523867349391</v>
      </c>
      <c r="K99" s="300"/>
      <c r="L99" s="300">
        <v>6.9884154932491303</v>
      </c>
      <c r="M99" s="300">
        <v>6.6951007513956275</v>
      </c>
      <c r="N99" s="300">
        <v>0.82296153598562261</v>
      </c>
      <c r="O99" s="300">
        <f t="shared" ref="O99:O100" si="151">SUM(L99:N99)</f>
        <v>14.50647778063038</v>
      </c>
      <c r="P99" s="300"/>
      <c r="Q99" s="300">
        <v>7.2032238372618727</v>
      </c>
      <c r="R99" s="300">
        <v>6.8530367879105878</v>
      </c>
      <c r="S99" s="300">
        <v>0.8437979005041093</v>
      </c>
      <c r="T99" s="300">
        <f t="shared" ref="T99:T100" si="152">SUM(Q99:S99)</f>
        <v>14.900058525676569</v>
      </c>
      <c r="U99" s="300"/>
      <c r="V99" s="300">
        <v>8.2185790350017989</v>
      </c>
      <c r="W99" s="300">
        <v>7.6332963372944151</v>
      </c>
      <c r="X99" s="300">
        <v>0.95776729918897052</v>
      </c>
      <c r="Y99" s="300">
        <f t="shared" ref="Y99:Y100" si="153">SUM(V99:X99)</f>
        <v>16.809642671485182</v>
      </c>
    </row>
    <row r="100" spans="1:25" x14ac:dyDescent="0.2">
      <c r="A100" s="264" t="s">
        <v>363</v>
      </c>
      <c r="B100" s="301">
        <f>SUM(B98:B99)</f>
        <v>11.424583146996547</v>
      </c>
      <c r="C100" s="301">
        <f t="shared" ref="C100" si="154">SUM(C98:C99)</f>
        <v>18.554977930745636</v>
      </c>
      <c r="D100" s="301">
        <f t="shared" ref="D100" si="155">SUM(D98:D99)</f>
        <v>3.1394389222577983</v>
      </c>
      <c r="E100" s="301">
        <f t="shared" si="149"/>
        <v>33.118999999999978</v>
      </c>
      <c r="F100" s="301"/>
      <c r="G100" s="301">
        <f>SUM(G98:G99)</f>
        <v>13.016785147712</v>
      </c>
      <c r="H100" s="301">
        <f t="shared" ref="H100" si="156">SUM(H98:H99)</f>
        <v>17.495737320150294</v>
      </c>
      <c r="I100" s="301">
        <f t="shared" ref="I100" si="157">SUM(I98:I99)</f>
        <v>4.3924775321377147</v>
      </c>
      <c r="J100" s="301">
        <f t="shared" si="150"/>
        <v>34.905000000000008</v>
      </c>
      <c r="K100" s="301"/>
      <c r="L100" s="301">
        <f>SUM(L98:L99)</f>
        <v>13.927153769861473</v>
      </c>
      <c r="M100" s="301">
        <f t="shared" ref="M100" si="158">SUM(M98:M99)</f>
        <v>17.656232474414963</v>
      </c>
      <c r="N100" s="301">
        <f t="shared" ref="N100" si="159">SUM(N98:N99)</f>
        <v>2.3476137557236187</v>
      </c>
      <c r="O100" s="301">
        <f t="shared" si="151"/>
        <v>33.931000000000054</v>
      </c>
      <c r="P100" s="301"/>
      <c r="Q100" s="301">
        <f>SUM(Q98:Q99)</f>
        <v>14.316898803569025</v>
      </c>
      <c r="R100" s="301">
        <f t="shared" ref="R100" si="160">SUM(R98:R99)</f>
        <v>18.058294326545159</v>
      </c>
      <c r="S100" s="301">
        <f t="shared" ref="S100" si="161">SUM(S98:S99)</f>
        <v>2.4058068698858017</v>
      </c>
      <c r="T100" s="301">
        <f t="shared" si="152"/>
        <v>34.780999999999985</v>
      </c>
      <c r="U100" s="301"/>
      <c r="V100" s="301">
        <f>SUM(V98:V99)</f>
        <v>16.258126283224009</v>
      </c>
      <c r="W100" s="301">
        <f t="shared" ref="W100" si="162">SUM(W98:W99)</f>
        <v>20.102209578268067</v>
      </c>
      <c r="X100" s="301">
        <f t="shared" ref="X100" si="163">SUM(X98:X99)</f>
        <v>2.7336641385078568</v>
      </c>
      <c r="Y100" s="301">
        <f t="shared" si="153"/>
        <v>39.09399999999993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0.52275373801382918</v>
      </c>
      <c r="C107" s="300">
        <v>0.20536753993802223</v>
      </c>
      <c r="D107" s="300">
        <v>0.49360268370859056</v>
      </c>
      <c r="E107" s="300">
        <f>SUM(B107:D107)</f>
        <v>1.2217239616604421</v>
      </c>
      <c r="F107" s="300"/>
      <c r="G107" s="300">
        <v>0.45225196850125726</v>
      </c>
      <c r="H107" s="300">
        <v>0.29670866141745061</v>
      </c>
      <c r="I107" s="300">
        <v>0</v>
      </c>
      <c r="J107" s="300">
        <f>SUM(G107:I107)</f>
        <v>0.74896062991870793</v>
      </c>
      <c r="K107" s="300"/>
      <c r="L107" s="300">
        <v>0.37018010117988265</v>
      </c>
      <c r="M107" s="300">
        <v>0.16929960652123624</v>
      </c>
      <c r="N107" s="300">
        <v>1.0301229904403655</v>
      </c>
      <c r="O107" s="300">
        <f>SUM(L107:N107)</f>
        <v>1.5696026981414843</v>
      </c>
      <c r="P107" s="300"/>
      <c r="Q107" s="300">
        <v>0.3624118252580007</v>
      </c>
      <c r="R107" s="300">
        <v>0.16806564501849358</v>
      </c>
      <c r="S107" s="300">
        <v>0.99963369164553684</v>
      </c>
      <c r="T107" s="300">
        <f>SUM(Q107:S107)</f>
        <v>1.5301111619220311</v>
      </c>
      <c r="U107" s="300"/>
      <c r="V107" s="300">
        <v>0.37611616388939267</v>
      </c>
      <c r="W107" s="300">
        <v>0.17326699684739405</v>
      </c>
      <c r="X107" s="300">
        <v>0.98498874381262524</v>
      </c>
      <c r="Y107" s="300">
        <f>SUM(V107:X107)</f>
        <v>1.534371904549412</v>
      </c>
    </row>
    <row r="108" spans="1:25" x14ac:dyDescent="0.2">
      <c r="A108" s="260" t="s">
        <v>364</v>
      </c>
      <c r="B108" s="300">
        <v>0.71862261980325004</v>
      </c>
      <c r="C108" s="300">
        <v>0.23517367412337742</v>
      </c>
      <c r="D108" s="300">
        <v>0.38747974441293437</v>
      </c>
      <c r="E108" s="300">
        <f t="shared" ref="E108:E109" si="164">SUM(B108:D108)</f>
        <v>1.3412760383395619</v>
      </c>
      <c r="F108" s="300"/>
      <c r="G108" s="300">
        <v>0.93325984251741878</v>
      </c>
      <c r="H108" s="300">
        <v>0.2352755905539079</v>
      </c>
      <c r="I108" s="300">
        <v>1.0705039370099658</v>
      </c>
      <c r="J108" s="300">
        <f t="shared" ref="J108:J109" si="165">SUM(G108:I108)</f>
        <v>2.2390393700812927</v>
      </c>
      <c r="K108" s="300"/>
      <c r="L108" s="300">
        <v>0.90770635188251014</v>
      </c>
      <c r="M108" s="300">
        <v>0.21911275997822077</v>
      </c>
      <c r="N108" s="300">
        <v>0.19957818999778648</v>
      </c>
      <c r="O108" s="300">
        <f t="shared" ref="O108:O109" si="166">SUM(L108:N108)</f>
        <v>1.3263973018585173</v>
      </c>
      <c r="P108" s="300"/>
      <c r="Q108" s="300">
        <v>0.88510247027289457</v>
      </c>
      <c r="R108" s="300">
        <v>0.22484457913920958</v>
      </c>
      <c r="S108" s="300">
        <v>0.19694178866586198</v>
      </c>
      <c r="T108" s="300">
        <f t="shared" ref="T108:T109" si="167">SUM(Q108:S108)</f>
        <v>1.3068888380779662</v>
      </c>
      <c r="U108" s="300"/>
      <c r="V108" s="300">
        <v>0.90209365150412735</v>
      </c>
      <c r="W108" s="300">
        <v>0.24705988293225112</v>
      </c>
      <c r="X108" s="300">
        <v>0.2044745610142063</v>
      </c>
      <c r="Y108" s="300">
        <f t="shared" ref="Y108:Y109" si="168">SUM(V108:X108)</f>
        <v>1.3536280954505846</v>
      </c>
    </row>
    <row r="109" spans="1:25" x14ac:dyDescent="0.2">
      <c r="A109" s="264" t="s">
        <v>363</v>
      </c>
      <c r="B109" s="301">
        <f>SUM(B107:B108)</f>
        <v>1.2413763578170793</v>
      </c>
      <c r="C109" s="301">
        <f t="shared" ref="C109" si="169">SUM(C107:C108)</f>
        <v>0.44054121406139968</v>
      </c>
      <c r="D109" s="301">
        <f t="shared" ref="D109" si="170">SUM(D107:D108)</f>
        <v>0.88108242812152493</v>
      </c>
      <c r="E109" s="301">
        <f t="shared" si="164"/>
        <v>2.5630000000000042</v>
      </c>
      <c r="F109" s="301"/>
      <c r="G109" s="301">
        <f>SUM(G107:G108)</f>
        <v>1.3855118110186759</v>
      </c>
      <c r="H109" s="301">
        <f t="shared" ref="H109" si="171">SUM(H107:H108)</f>
        <v>0.53198425197135846</v>
      </c>
      <c r="I109" s="301">
        <f t="shared" ref="I109" si="172">SUM(I107:I108)</f>
        <v>1.0705039370099658</v>
      </c>
      <c r="J109" s="301">
        <f t="shared" si="165"/>
        <v>2.9880000000000004</v>
      </c>
      <c r="K109" s="301"/>
      <c r="L109" s="301">
        <f>SUM(L107:L108)</f>
        <v>1.2778864530623928</v>
      </c>
      <c r="M109" s="301">
        <f t="shared" ref="M109" si="173">SUM(M107:M108)</f>
        <v>0.38841236649945698</v>
      </c>
      <c r="N109" s="301">
        <f t="shared" ref="N109" si="174">SUM(N107:N108)</f>
        <v>1.2297011804381519</v>
      </c>
      <c r="O109" s="301">
        <f t="shared" si="166"/>
        <v>2.8960000000000017</v>
      </c>
      <c r="P109" s="301"/>
      <c r="Q109" s="301">
        <f>SUM(Q107:Q108)</f>
        <v>1.2475142955308953</v>
      </c>
      <c r="R109" s="301">
        <f t="shared" ref="R109" si="175">SUM(R107:R108)</f>
        <v>0.39291022415770316</v>
      </c>
      <c r="S109" s="301">
        <f t="shared" ref="S109" si="176">SUM(S107:S108)</f>
        <v>1.1965754803113988</v>
      </c>
      <c r="T109" s="301">
        <f t="shared" si="167"/>
        <v>2.8369999999999971</v>
      </c>
      <c r="U109" s="301"/>
      <c r="V109" s="301">
        <f>SUM(V107:V108)</f>
        <v>1.27820981539352</v>
      </c>
      <c r="W109" s="301">
        <f t="shared" ref="W109" si="177">SUM(W107:W108)</f>
        <v>0.42032687977964517</v>
      </c>
      <c r="X109" s="301">
        <f t="shared" ref="X109" si="178">SUM(X107:X108)</f>
        <v>1.1894633048268315</v>
      </c>
      <c r="Y109" s="301">
        <f t="shared" si="168"/>
        <v>2.8879999999999963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1.9495414642799436</v>
      </c>
      <c r="C116" s="300">
        <v>0.83084789932297876</v>
      </c>
      <c r="D116" s="300">
        <v>0.26998773267545367</v>
      </c>
      <c r="E116" s="300">
        <f>SUM(B116:D116)</f>
        <v>3.0503770962783761</v>
      </c>
      <c r="F116" s="300"/>
      <c r="G116" s="300">
        <v>1.1149872247882351</v>
      </c>
      <c r="H116" s="300">
        <v>0.53633134004716188</v>
      </c>
      <c r="I116" s="300">
        <v>0</v>
      </c>
      <c r="J116" s="300">
        <f>SUM(G116:I116)</f>
        <v>1.651318564835397</v>
      </c>
      <c r="K116" s="300"/>
      <c r="L116" s="300">
        <v>1.0672129931328747</v>
      </c>
      <c r="M116" s="300">
        <v>0.19715670265343821</v>
      </c>
      <c r="N116" s="300">
        <v>0.23034806673273958</v>
      </c>
      <c r="O116" s="300">
        <f>SUM(L116:N116)</f>
        <v>1.4947177625190524</v>
      </c>
      <c r="P116" s="300"/>
      <c r="Q116" s="300">
        <v>1.1854092772425664</v>
      </c>
      <c r="R116" s="300">
        <v>0.21114552319188484</v>
      </c>
      <c r="S116" s="300">
        <v>0.25407918014131092</v>
      </c>
      <c r="T116" s="300">
        <f>SUM(Q116:S116)</f>
        <v>1.6506339805757622</v>
      </c>
      <c r="U116" s="300"/>
      <c r="V116" s="300">
        <v>1.3550440548622085</v>
      </c>
      <c r="W116" s="300">
        <v>0.22346954934886337</v>
      </c>
      <c r="X116" s="300">
        <v>0.27928221838175965</v>
      </c>
      <c r="Y116" s="300">
        <f>SUM(V116:X116)</f>
        <v>1.8577958225928315</v>
      </c>
    </row>
    <row r="117" spans="1:25" x14ac:dyDescent="0.2">
      <c r="A117" s="260" t="s">
        <v>364</v>
      </c>
      <c r="B117" s="300">
        <v>4.7759377060551147</v>
      </c>
      <c r="C117" s="300">
        <v>0.41769402588460774</v>
      </c>
      <c r="D117" s="300">
        <v>0.2929911717819158</v>
      </c>
      <c r="E117" s="300">
        <f t="shared" ref="E117:E118" si="179">SUM(B117:D117)</f>
        <v>5.4866229037216376</v>
      </c>
      <c r="F117" s="300"/>
      <c r="G117" s="300">
        <v>4.2533963033318161</v>
      </c>
      <c r="H117" s="300">
        <v>0.26232400108906551</v>
      </c>
      <c r="I117" s="300">
        <v>0.32096113074372351</v>
      </c>
      <c r="J117" s="300">
        <f t="shared" ref="J117:J118" si="180">SUM(G117:I117)</f>
        <v>4.8366814351646052</v>
      </c>
      <c r="K117" s="300"/>
      <c r="L117" s="300">
        <v>3.7508454170655319</v>
      </c>
      <c r="M117" s="300">
        <v>0.27438194308343755</v>
      </c>
      <c r="N117" s="300">
        <v>0.1170548773319733</v>
      </c>
      <c r="O117" s="300">
        <f t="shared" ref="O117:O118" si="181">SUM(L117:N117)</f>
        <v>4.1422822374809432</v>
      </c>
      <c r="P117" s="300"/>
      <c r="Q117" s="300">
        <v>4.042148759448593</v>
      </c>
      <c r="R117" s="300">
        <v>0.30031542610063489</v>
      </c>
      <c r="S117" s="300">
        <v>0.129901833875013</v>
      </c>
      <c r="T117" s="300">
        <f t="shared" ref="T117:T118" si="182">SUM(Q117:S117)</f>
        <v>4.4723660194242409</v>
      </c>
      <c r="U117" s="300"/>
      <c r="V117" s="300">
        <v>4.3818417022559961</v>
      </c>
      <c r="W117" s="300">
        <v>0.33159291602414365</v>
      </c>
      <c r="X117" s="300">
        <v>0.14576955912701806</v>
      </c>
      <c r="Y117" s="300">
        <f t="shared" ref="Y117:Y118" si="183">SUM(V117:X117)</f>
        <v>4.8592041774071575</v>
      </c>
    </row>
    <row r="118" spans="1:25" x14ac:dyDescent="0.2">
      <c r="A118" s="264" t="s">
        <v>363</v>
      </c>
      <c r="B118" s="301">
        <f>SUM(B116:B117)</f>
        <v>6.725479170335058</v>
      </c>
      <c r="C118" s="301">
        <f t="shared" ref="C118" si="184">SUM(C116:C117)</f>
        <v>1.2485419252075864</v>
      </c>
      <c r="D118" s="301">
        <f t="shared" ref="D118" si="185">SUM(D116:D117)</f>
        <v>0.56297890445736942</v>
      </c>
      <c r="E118" s="301">
        <f t="shared" si="179"/>
        <v>8.5370000000000132</v>
      </c>
      <c r="F118" s="301"/>
      <c r="G118" s="301">
        <f>SUM(G116:G117)</f>
        <v>5.3683835281200514</v>
      </c>
      <c r="H118" s="301">
        <f t="shared" ref="H118" si="186">SUM(H116:H117)</f>
        <v>0.79865534113622738</v>
      </c>
      <c r="I118" s="301">
        <f t="shared" ref="I118" si="187">SUM(I116:I117)</f>
        <v>0.32096113074372351</v>
      </c>
      <c r="J118" s="301">
        <f t="shared" si="180"/>
        <v>6.4880000000000031</v>
      </c>
      <c r="K118" s="301"/>
      <c r="L118" s="301">
        <f>SUM(L116:L117)</f>
        <v>4.8180584101984065</v>
      </c>
      <c r="M118" s="301">
        <f t="shared" ref="M118" si="188">SUM(M116:M117)</f>
        <v>0.47153864573687576</v>
      </c>
      <c r="N118" s="301">
        <f t="shared" ref="N118" si="189">SUM(N116:N117)</f>
        <v>0.34740294406471289</v>
      </c>
      <c r="O118" s="301">
        <f t="shared" si="181"/>
        <v>5.6369999999999951</v>
      </c>
      <c r="P118" s="301"/>
      <c r="Q118" s="301">
        <f>SUM(Q116:Q117)</f>
        <v>5.2275580366911596</v>
      </c>
      <c r="R118" s="301">
        <f t="shared" ref="R118" si="190">SUM(R116:R117)</f>
        <v>0.51146094929251973</v>
      </c>
      <c r="S118" s="301">
        <f t="shared" ref="S118" si="191">SUM(S116:S117)</f>
        <v>0.3839810140163239</v>
      </c>
      <c r="T118" s="301">
        <f t="shared" si="182"/>
        <v>6.1230000000000029</v>
      </c>
      <c r="U118" s="301"/>
      <c r="V118" s="301">
        <f>SUM(V116:V117)</f>
        <v>5.7368857571182046</v>
      </c>
      <c r="W118" s="301">
        <f t="shared" ref="W118" si="192">SUM(W116:W117)</f>
        <v>0.55506246537300696</v>
      </c>
      <c r="X118" s="301">
        <f t="shared" ref="X118" si="193">SUM(X116:X117)</f>
        <v>0.42505177750877771</v>
      </c>
      <c r="Y118" s="301">
        <f t="shared" si="183"/>
        <v>6.7169999999999899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3.1804649394179054</v>
      </c>
      <c r="C125" s="300">
        <v>1.3228988880099533</v>
      </c>
      <c r="D125" s="300">
        <v>0</v>
      </c>
      <c r="E125" s="300">
        <f>SUM(B125:D125)</f>
        <v>4.5033638274278589</v>
      </c>
      <c r="F125" s="300"/>
      <c r="G125" s="300">
        <v>3.2819643216592338</v>
      </c>
      <c r="H125" s="300">
        <v>1.177730238000914</v>
      </c>
      <c r="I125" s="300">
        <v>0</v>
      </c>
      <c r="J125" s="300">
        <f>SUM(G125:I125)</f>
        <v>4.4596945596601483</v>
      </c>
      <c r="K125" s="300"/>
      <c r="L125" s="300">
        <v>3.1404534546176248</v>
      </c>
      <c r="M125" s="300">
        <v>1.1551371020242933</v>
      </c>
      <c r="N125" s="300">
        <v>0</v>
      </c>
      <c r="O125" s="300">
        <f>SUM(L125:N125)</f>
        <v>4.2955905566419181</v>
      </c>
      <c r="P125" s="300"/>
      <c r="Q125" s="300">
        <v>3.2318045962655373</v>
      </c>
      <c r="R125" s="300">
        <v>1.1760464648990037</v>
      </c>
      <c r="S125" s="300">
        <v>0</v>
      </c>
      <c r="T125" s="300">
        <f>SUM(Q125:S125)</f>
        <v>4.407851061164541</v>
      </c>
      <c r="U125" s="300"/>
      <c r="V125" s="300">
        <v>3.2148961483702805</v>
      </c>
      <c r="W125" s="300">
        <v>1.1589933578347056</v>
      </c>
      <c r="X125" s="300">
        <v>0</v>
      </c>
      <c r="Y125" s="300">
        <f>SUM(V125:X125)</f>
        <v>4.3738895062049856</v>
      </c>
    </row>
    <row r="126" spans="1:25" x14ac:dyDescent="0.2">
      <c r="A126" s="260" t="s">
        <v>364</v>
      </c>
      <c r="B126" s="300">
        <v>3.5105637968436101</v>
      </c>
      <c r="C126" s="300">
        <v>0.11873545034268031</v>
      </c>
      <c r="D126" s="300">
        <v>1.226336925385846</v>
      </c>
      <c r="E126" s="300">
        <f t="shared" ref="E126:E127" si="194">SUM(B126:D126)</f>
        <v>4.8556361725721366</v>
      </c>
      <c r="F126" s="300"/>
      <c r="G126" s="300">
        <v>3.6726094309967503</v>
      </c>
      <c r="H126" s="300">
        <v>0.13839608585466004</v>
      </c>
      <c r="I126" s="300">
        <v>0.19429992348843891</v>
      </c>
      <c r="J126" s="300">
        <f t="shared" ref="J126:J127" si="195">SUM(G126:I126)</f>
        <v>4.0053054403398489</v>
      </c>
      <c r="K126" s="300"/>
      <c r="L126" s="300">
        <v>3.3476529347998953</v>
      </c>
      <c r="M126" s="300">
        <v>0.17163023608484698</v>
      </c>
      <c r="N126" s="300">
        <v>0.15712627247334862</v>
      </c>
      <c r="O126" s="300">
        <f t="shared" ref="O126:O127" si="196">SUM(L126:N126)</f>
        <v>3.6764094433580912</v>
      </c>
      <c r="P126" s="300"/>
      <c r="Q126" s="300">
        <v>3.4593043660133529</v>
      </c>
      <c r="R126" s="300">
        <v>0.18447787684367378</v>
      </c>
      <c r="S126" s="300">
        <v>0.17036669597842741</v>
      </c>
      <c r="T126" s="300">
        <f t="shared" ref="T126:T127" si="197">SUM(Q126:S126)</f>
        <v>3.8141489388354541</v>
      </c>
      <c r="U126" s="300"/>
      <c r="V126" s="300">
        <v>3.4529985379021841</v>
      </c>
      <c r="W126" s="300">
        <v>0.19699118556037262</v>
      </c>
      <c r="X126" s="300">
        <v>0.17712077033245896</v>
      </c>
      <c r="Y126" s="300">
        <f t="shared" ref="Y126:Y127" si="198">SUM(V126:X126)</f>
        <v>3.8271104937950158</v>
      </c>
    </row>
    <row r="127" spans="1:25" x14ac:dyDescent="0.2">
      <c r="A127" s="264" t="s">
        <v>363</v>
      </c>
      <c r="B127" s="301">
        <f>SUM(B125:B126)</f>
        <v>6.6910287362615151</v>
      </c>
      <c r="C127" s="301">
        <f t="shared" ref="C127" si="199">SUM(C125:C126)</f>
        <v>1.4416343383526335</v>
      </c>
      <c r="D127" s="301">
        <f t="shared" ref="D127" si="200">SUM(D125:D126)</f>
        <v>1.226336925385846</v>
      </c>
      <c r="E127" s="301">
        <f t="shared" si="194"/>
        <v>9.3589999999999947</v>
      </c>
      <c r="F127" s="301"/>
      <c r="G127" s="301">
        <f>SUM(G125:G126)</f>
        <v>6.9545737526559837</v>
      </c>
      <c r="H127" s="301">
        <f t="shared" ref="H127" si="201">SUM(H125:H126)</f>
        <v>1.316126323855574</v>
      </c>
      <c r="I127" s="301">
        <f t="shared" ref="I127" si="202">SUM(I125:I126)</f>
        <v>0.19429992348843891</v>
      </c>
      <c r="J127" s="301">
        <f t="shared" si="195"/>
        <v>8.4649999999999963</v>
      </c>
      <c r="K127" s="301"/>
      <c r="L127" s="301">
        <f>SUM(L125:L126)</f>
        <v>6.4881063894175206</v>
      </c>
      <c r="M127" s="301">
        <f t="shared" ref="M127" si="203">SUM(M125:M126)</f>
        <v>1.3267673381091403</v>
      </c>
      <c r="N127" s="301">
        <f t="shared" ref="N127" si="204">SUM(N125:N126)</f>
        <v>0.15712627247334862</v>
      </c>
      <c r="O127" s="301">
        <f t="shared" si="196"/>
        <v>7.9720000000000093</v>
      </c>
      <c r="P127" s="301"/>
      <c r="Q127" s="301">
        <f>SUM(Q125:Q126)</f>
        <v>6.6911089622788902</v>
      </c>
      <c r="R127" s="301">
        <f t="shared" ref="R127" si="205">SUM(R125:R126)</f>
        <v>1.3605243417426776</v>
      </c>
      <c r="S127" s="301">
        <f t="shared" ref="S127" si="206">SUM(S125:S126)</f>
        <v>0.17036669597842741</v>
      </c>
      <c r="T127" s="301">
        <f t="shared" si="197"/>
        <v>8.221999999999996</v>
      </c>
      <c r="U127" s="301"/>
      <c r="V127" s="301">
        <f>SUM(V125:V126)</f>
        <v>6.6678946862724651</v>
      </c>
      <c r="W127" s="301">
        <f t="shared" ref="W127" si="207">SUM(W125:W126)</f>
        <v>1.3559845433950781</v>
      </c>
      <c r="X127" s="301">
        <f t="shared" ref="X127" si="208">SUM(X125:X126)</f>
        <v>0.17712077033245896</v>
      </c>
      <c r="Y127" s="301">
        <f t="shared" si="198"/>
        <v>8.2010000000000023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1.9641346961824657</v>
      </c>
      <c r="C134" s="300">
        <v>1.2439382169439006</v>
      </c>
      <c r="D134" s="300">
        <v>0.22534514480710419</v>
      </c>
      <c r="E134" s="300">
        <f>SUM(B134:D134)</f>
        <v>3.4334180579334701</v>
      </c>
      <c r="F134" s="300"/>
      <c r="G134" s="300">
        <v>2.6331593713036114</v>
      </c>
      <c r="H134" s="300">
        <v>1.1291288190444735</v>
      </c>
      <c r="I134" s="300">
        <v>0.37453309832383758</v>
      </c>
      <c r="J134" s="300">
        <f>SUM(G134:I134)</f>
        <v>4.1368212886719222</v>
      </c>
      <c r="K134" s="300"/>
      <c r="L134" s="300">
        <v>2.0637376978471549</v>
      </c>
      <c r="M134" s="300">
        <v>1.0709381931872479</v>
      </c>
      <c r="N134" s="300">
        <v>0.5484313556533098</v>
      </c>
      <c r="O134" s="300">
        <f>SUM(L134:N134)</f>
        <v>3.6831072466877126</v>
      </c>
      <c r="P134" s="300"/>
      <c r="Q134" s="300">
        <v>2.1203809524044535</v>
      </c>
      <c r="R134" s="300">
        <v>1.016015873042444</v>
      </c>
      <c r="S134" s="300">
        <v>0.55199999998800109</v>
      </c>
      <c r="T134" s="300">
        <f>SUM(Q134:S134)</f>
        <v>3.6883968254348987</v>
      </c>
      <c r="U134" s="300"/>
      <c r="V134" s="300">
        <v>2.6044285512032141</v>
      </c>
      <c r="W134" s="300">
        <v>1.0668609708953867</v>
      </c>
      <c r="X134" s="300">
        <v>0.63760022645321357</v>
      </c>
      <c r="Y134" s="300">
        <f>SUM(V134:X134)</f>
        <v>4.3088897485518141</v>
      </c>
    </row>
    <row r="135" spans="1:25" x14ac:dyDescent="0.2">
      <c r="A135" s="260" t="s">
        <v>364</v>
      </c>
      <c r="B135" s="300">
        <v>3.1923895513810967</v>
      </c>
      <c r="C135" s="300">
        <v>0.13702305508238186</v>
      </c>
      <c r="D135" s="300">
        <v>0.50516933560305932</v>
      </c>
      <c r="E135" s="300">
        <f t="shared" ref="E135:E136" si="209">SUM(B135:D135)</f>
        <v>3.8345819420665377</v>
      </c>
      <c r="F135" s="300"/>
      <c r="G135" s="300">
        <v>2.3577890716790026</v>
      </c>
      <c r="H135" s="300">
        <v>0.47848815119647253</v>
      </c>
      <c r="I135" s="300">
        <v>0.55590148845260823</v>
      </c>
      <c r="J135" s="300">
        <f t="shared" ref="J135:J136" si="210">SUM(G135:I135)</f>
        <v>3.3921787113280835</v>
      </c>
      <c r="K135" s="300"/>
      <c r="L135" s="300">
        <v>2.561415419405829</v>
      </c>
      <c r="M135" s="300">
        <v>0.53711219984809422</v>
      </c>
      <c r="N135" s="300">
        <v>3.6513405836153927E-4</v>
      </c>
      <c r="O135" s="300">
        <f t="shared" ref="O135:O136" si="211">SUM(L135:N135)</f>
        <v>3.0988927533122848</v>
      </c>
      <c r="P135" s="300"/>
      <c r="Q135" s="300">
        <v>2.539126984093393</v>
      </c>
      <c r="R135" s="300">
        <v>0.53411111110665266</v>
      </c>
      <c r="S135" s="300">
        <v>3.6507936506705615E-4</v>
      </c>
      <c r="T135" s="300">
        <f t="shared" ref="T135:T136" si="212">SUM(Q135:S135)</f>
        <v>3.0736031745651125</v>
      </c>
      <c r="U135" s="300"/>
      <c r="V135" s="300">
        <v>2.9112019625349834</v>
      </c>
      <c r="W135" s="300">
        <v>0.62353823654729312</v>
      </c>
      <c r="X135" s="300">
        <v>3.7005236589613858E-4</v>
      </c>
      <c r="Y135" s="300">
        <f t="shared" ref="Y135:Y136" si="213">SUM(V135:X135)</f>
        <v>3.5351102514481729</v>
      </c>
    </row>
    <row r="136" spans="1:25" x14ac:dyDescent="0.2">
      <c r="A136" s="264" t="s">
        <v>363</v>
      </c>
      <c r="B136" s="301">
        <f>SUM(B134:B135)</f>
        <v>5.1565242475635626</v>
      </c>
      <c r="C136" s="301">
        <f t="shared" ref="C136" si="214">SUM(C134:C135)</f>
        <v>1.3809612720262825</v>
      </c>
      <c r="D136" s="301">
        <f t="shared" ref="D136" si="215">SUM(D134:D135)</f>
        <v>0.73051448041016354</v>
      </c>
      <c r="E136" s="301">
        <f t="shared" si="209"/>
        <v>7.2680000000000087</v>
      </c>
      <c r="F136" s="301"/>
      <c r="G136" s="301">
        <f>SUM(G134:G135)</f>
        <v>4.9909484429826136</v>
      </c>
      <c r="H136" s="301">
        <f t="shared" ref="H136" si="216">SUM(H134:H135)</f>
        <v>1.607616970240946</v>
      </c>
      <c r="I136" s="301">
        <f t="shared" ref="I136" si="217">SUM(I134:I135)</f>
        <v>0.93043458677644586</v>
      </c>
      <c r="J136" s="301">
        <f t="shared" si="210"/>
        <v>7.5290000000000052</v>
      </c>
      <c r="K136" s="301"/>
      <c r="L136" s="301">
        <f>SUM(L134:L135)</f>
        <v>4.6251531172529834</v>
      </c>
      <c r="M136" s="301">
        <f t="shared" ref="M136" si="218">SUM(M134:M135)</f>
        <v>1.608050393035342</v>
      </c>
      <c r="N136" s="301">
        <f t="shared" ref="N136" si="219">SUM(N134:N135)</f>
        <v>0.54879648971167139</v>
      </c>
      <c r="O136" s="301">
        <f t="shared" si="211"/>
        <v>6.7819999999999965</v>
      </c>
      <c r="P136" s="301"/>
      <c r="Q136" s="301">
        <f>SUM(Q134:Q135)</f>
        <v>4.659507936497846</v>
      </c>
      <c r="R136" s="301">
        <f t="shared" ref="R136" si="220">SUM(R134:R135)</f>
        <v>1.5501269841490966</v>
      </c>
      <c r="S136" s="301">
        <f t="shared" ref="S136" si="221">SUM(S134:S135)</f>
        <v>0.55236507935306811</v>
      </c>
      <c r="T136" s="301">
        <f t="shared" si="212"/>
        <v>6.7620000000000111</v>
      </c>
      <c r="U136" s="301"/>
      <c r="V136" s="301">
        <f>SUM(V134:V135)</f>
        <v>5.5156305137381976</v>
      </c>
      <c r="W136" s="301">
        <f t="shared" ref="W136" si="222">SUM(W134:W135)</f>
        <v>1.6903992074426797</v>
      </c>
      <c r="X136" s="301">
        <f t="shared" ref="X136" si="223">SUM(X134:X135)</f>
        <v>0.63797027881910973</v>
      </c>
      <c r="Y136" s="301">
        <f t="shared" si="213"/>
        <v>7.843999999999987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5.2036730883997615</v>
      </c>
      <c r="C143" s="300">
        <v>2.7977042513295705</v>
      </c>
      <c r="D143" s="300">
        <v>1.4836071286481383</v>
      </c>
      <c r="E143" s="300">
        <f>SUM(B143:D143)</f>
        <v>9.4849844683774709</v>
      </c>
      <c r="F143" s="300"/>
      <c r="G143" s="300">
        <v>4.8524619252938832</v>
      </c>
      <c r="H143" s="300">
        <v>3.0235143678436325</v>
      </c>
      <c r="I143" s="300">
        <v>1.81695977014439</v>
      </c>
      <c r="J143" s="300">
        <f>SUM(G143:I143)</f>
        <v>9.6929360632819055</v>
      </c>
      <c r="K143" s="300"/>
      <c r="L143" s="300">
        <v>5.7990755600681245</v>
      </c>
      <c r="M143" s="300">
        <v>2.8686847234783306</v>
      </c>
      <c r="N143" s="300">
        <v>0.53392026326261111</v>
      </c>
      <c r="O143" s="300">
        <f>SUM(L143:N143)</f>
        <v>9.201680546809067</v>
      </c>
      <c r="P143" s="300"/>
      <c r="Q143" s="300">
        <v>6.084502839475924</v>
      </c>
      <c r="R143" s="300">
        <v>3.0329258843243347</v>
      </c>
      <c r="S143" s="300">
        <v>0.60108801913848686</v>
      </c>
      <c r="T143" s="300">
        <f>SUM(Q143:S143)</f>
        <v>9.7185167429387462</v>
      </c>
      <c r="U143" s="300"/>
      <c r="V143" s="300">
        <v>6.5784474595001772</v>
      </c>
      <c r="W143" s="300">
        <v>3.2799349486732332</v>
      </c>
      <c r="X143" s="300">
        <v>0.71324569026345119</v>
      </c>
      <c r="Y143" s="300">
        <f>SUM(V143:X143)</f>
        <v>10.571628098436861</v>
      </c>
    </row>
    <row r="144" spans="1:25" x14ac:dyDescent="0.2">
      <c r="A144" s="260" t="s">
        <v>364</v>
      </c>
      <c r="B144" s="300">
        <v>12.408321833845314</v>
      </c>
      <c r="C144" s="300">
        <v>0.85922949025267825</v>
      </c>
      <c r="D144" s="300">
        <v>2.6114642075245538</v>
      </c>
      <c r="E144" s="300">
        <f t="shared" ref="E144:E145" si="224">SUM(B144:D144)</f>
        <v>15.879015531622546</v>
      </c>
      <c r="F144" s="300"/>
      <c r="G144" s="300">
        <v>8.9088699711946884</v>
      </c>
      <c r="H144" s="300">
        <v>0.81095761494606167</v>
      </c>
      <c r="I144" s="300">
        <v>2.686236350577337</v>
      </c>
      <c r="J144" s="300">
        <f t="shared" ref="J144:J145" si="225">SUM(G144:I144)</f>
        <v>12.406063936718088</v>
      </c>
      <c r="K144" s="300"/>
      <c r="L144" s="300">
        <v>9.7599584861905964</v>
      </c>
      <c r="M144" s="300">
        <v>1.4413248955862061</v>
      </c>
      <c r="N144" s="300">
        <v>2.6910360714141635</v>
      </c>
      <c r="O144" s="300">
        <f t="shared" ref="O144:O145" si="226">SUM(L144:N144)</f>
        <v>13.892319453190966</v>
      </c>
      <c r="P144" s="300"/>
      <c r="Q144" s="300">
        <v>9.8333680739390417</v>
      </c>
      <c r="R144" s="300">
        <v>1.5133544303571571</v>
      </c>
      <c r="S144" s="300">
        <v>2.8457607527650577</v>
      </c>
      <c r="T144" s="300">
        <f t="shared" ref="T144:T145" si="227">SUM(Q144:S144)</f>
        <v>14.192483257061257</v>
      </c>
      <c r="U144" s="300"/>
      <c r="V144" s="300">
        <v>10.218654417424204</v>
      </c>
      <c r="W144" s="300">
        <v>1.6630235559433886</v>
      </c>
      <c r="X144" s="300">
        <v>3.1216939281955671</v>
      </c>
      <c r="Y144" s="300">
        <f t="shared" ref="Y144:Y145" si="228">SUM(V144:X144)</f>
        <v>15.00337190156316</v>
      </c>
    </row>
    <row r="145" spans="1:25" x14ac:dyDescent="0.2">
      <c r="A145" s="264" t="s">
        <v>363</v>
      </c>
      <c r="B145" s="301">
        <f>SUM(B143:B144)</f>
        <v>17.611994922245074</v>
      </c>
      <c r="C145" s="301">
        <f t="shared" ref="C145" si="229">SUM(C143:C144)</f>
        <v>3.6569337415822485</v>
      </c>
      <c r="D145" s="301">
        <f t="shared" ref="D145" si="230">SUM(D143:D144)</f>
        <v>4.0950713361726923</v>
      </c>
      <c r="E145" s="301">
        <f t="shared" si="224"/>
        <v>25.364000000000019</v>
      </c>
      <c r="F145" s="301"/>
      <c r="G145" s="301">
        <f>SUM(G143:G144)</f>
        <v>13.761331896488571</v>
      </c>
      <c r="H145" s="301">
        <f t="shared" ref="H145" si="231">SUM(H143:H144)</f>
        <v>3.8344719827896943</v>
      </c>
      <c r="I145" s="301">
        <f t="shared" ref="I145" si="232">SUM(I143:I144)</f>
        <v>4.5031961207217268</v>
      </c>
      <c r="J145" s="301">
        <f t="shared" si="225"/>
        <v>22.09899999999999</v>
      </c>
      <c r="K145" s="301"/>
      <c r="L145" s="301">
        <f>SUM(L143:L144)</f>
        <v>15.55903404625872</v>
      </c>
      <c r="M145" s="301">
        <f t="shared" ref="M145" si="233">SUM(M143:M144)</f>
        <v>4.3100096190645365</v>
      </c>
      <c r="N145" s="301">
        <f t="shared" ref="N145" si="234">SUM(N143:N144)</f>
        <v>3.2249563346767744</v>
      </c>
      <c r="O145" s="301">
        <f t="shared" si="226"/>
        <v>23.094000000000033</v>
      </c>
      <c r="P145" s="301"/>
      <c r="Q145" s="301">
        <f>SUM(Q143:Q144)</f>
        <v>15.917870913414966</v>
      </c>
      <c r="R145" s="301">
        <f t="shared" ref="R145" si="235">SUM(R143:R144)</f>
        <v>4.5462803146814919</v>
      </c>
      <c r="S145" s="301">
        <f t="shared" ref="S145" si="236">SUM(S143:S144)</f>
        <v>3.4468487719035448</v>
      </c>
      <c r="T145" s="301">
        <f t="shared" si="227"/>
        <v>23.911000000000001</v>
      </c>
      <c r="U145" s="301"/>
      <c r="V145" s="301">
        <f>SUM(V143:V144)</f>
        <v>16.79710187692438</v>
      </c>
      <c r="W145" s="301">
        <f t="shared" ref="W145" si="237">SUM(W143:W144)</f>
        <v>4.9429585046166213</v>
      </c>
      <c r="X145" s="301">
        <f t="shared" ref="X145" si="238">SUM(X143:X144)</f>
        <v>3.8349396184590185</v>
      </c>
      <c r="Y145" s="301">
        <f t="shared" si="228"/>
        <v>25.575000000000017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7.7932643397768473</v>
      </c>
      <c r="C152" s="300">
        <v>7.0137733695443272</v>
      </c>
      <c r="D152" s="300">
        <v>1.6198603911471228</v>
      </c>
      <c r="E152" s="300">
        <f>SUM(B152:D152)</f>
        <v>16.4268981004683</v>
      </c>
      <c r="F152" s="300"/>
      <c r="G152" s="300">
        <v>6.8820080293118471</v>
      </c>
      <c r="H152" s="300">
        <v>6.3897437536376218</v>
      </c>
      <c r="I152" s="300">
        <v>0.80724880008568189</v>
      </c>
      <c r="J152" s="300">
        <f>SUM(G152:I152)</f>
        <v>14.079000583035151</v>
      </c>
      <c r="K152" s="300"/>
      <c r="L152" s="300">
        <v>7.2531371271050693</v>
      </c>
      <c r="M152" s="300">
        <v>6.5337346589222447</v>
      </c>
      <c r="N152" s="300">
        <v>0.90759718887989926</v>
      </c>
      <c r="O152" s="300">
        <f>SUM(L152:N152)</f>
        <v>14.694468974907213</v>
      </c>
      <c r="P152" s="300"/>
      <c r="Q152" s="300">
        <v>7.5709001403095879</v>
      </c>
      <c r="R152" s="300">
        <v>6.5741019782621928</v>
      </c>
      <c r="S152" s="300">
        <v>0.91480868589643627</v>
      </c>
      <c r="T152" s="300">
        <f>SUM(Q152:S152)</f>
        <v>15.059810804468217</v>
      </c>
      <c r="U152" s="300"/>
      <c r="V152" s="300">
        <v>8.112195352489886</v>
      </c>
      <c r="W152" s="300">
        <v>6.6546465765389327</v>
      </c>
      <c r="X152" s="300">
        <v>0.96776353089006573</v>
      </c>
      <c r="Y152" s="300">
        <f>SUM(V152:X152)</f>
        <v>15.734605459918884</v>
      </c>
    </row>
    <row r="153" spans="1:25" x14ac:dyDescent="0.2">
      <c r="A153" s="260" t="s">
        <v>364</v>
      </c>
      <c r="B153" s="300">
        <v>13.401897258331759</v>
      </c>
      <c r="C153" s="300">
        <v>4.3079730514157486</v>
      </c>
      <c r="D153" s="300">
        <v>1.0312315897842408</v>
      </c>
      <c r="E153" s="300">
        <f t="shared" ref="E153:E154" si="239">SUM(B153:D153)</f>
        <v>18.741101899531749</v>
      </c>
      <c r="F153" s="300"/>
      <c r="G153" s="300">
        <v>14.842232315110769</v>
      </c>
      <c r="H153" s="300">
        <v>3.955478737772288</v>
      </c>
      <c r="I153" s="300">
        <v>3.1332883640816913</v>
      </c>
      <c r="J153" s="300">
        <f t="shared" ref="J153:J154" si="240">SUM(G153:I153)</f>
        <v>21.930999416964745</v>
      </c>
      <c r="K153" s="300"/>
      <c r="L153" s="300">
        <v>14.569407953420523</v>
      </c>
      <c r="M153" s="300">
        <v>4.0465886184509703</v>
      </c>
      <c r="N153" s="300">
        <v>1.8795344532213301</v>
      </c>
      <c r="O153" s="300">
        <f t="shared" ref="O153:O154" si="241">SUM(L153:N153)</f>
        <v>20.49553102509282</v>
      </c>
      <c r="P153" s="300"/>
      <c r="Q153" s="300">
        <v>14.939047979581442</v>
      </c>
      <c r="R153" s="300">
        <v>4.1406704846525759</v>
      </c>
      <c r="S153" s="300">
        <v>1.8974707312977794</v>
      </c>
      <c r="T153" s="300">
        <f t="shared" ref="T153:T154" si="242">SUM(Q153:S153)</f>
        <v>20.9771891955318</v>
      </c>
      <c r="U153" s="300"/>
      <c r="V153" s="300">
        <v>15.657249519215629</v>
      </c>
      <c r="W153" s="300">
        <v>4.3005831622753261</v>
      </c>
      <c r="X153" s="300">
        <v>1.9945618585901319</v>
      </c>
      <c r="Y153" s="300">
        <f t="shared" ref="Y153:Y154" si="243">SUM(V153:X153)</f>
        <v>21.952394540081087</v>
      </c>
    </row>
    <row r="154" spans="1:25" x14ac:dyDescent="0.2">
      <c r="A154" s="264" t="s">
        <v>363</v>
      </c>
      <c r="B154" s="301">
        <f>SUM(B152:B153)</f>
        <v>21.195161598108605</v>
      </c>
      <c r="C154" s="301">
        <f t="shared" ref="C154" si="244">SUM(C152:C153)</f>
        <v>11.321746420960075</v>
      </c>
      <c r="D154" s="301">
        <f t="shared" ref="D154" si="245">SUM(D152:D153)</f>
        <v>2.6510919809313638</v>
      </c>
      <c r="E154" s="301">
        <f t="shared" si="239"/>
        <v>35.168000000000042</v>
      </c>
      <c r="F154" s="301"/>
      <c r="G154" s="301">
        <f>SUM(G152:G153)</f>
        <v>21.724240344422615</v>
      </c>
      <c r="H154" s="301">
        <f t="shared" ref="H154" si="246">SUM(H152:H153)</f>
        <v>10.34522249140991</v>
      </c>
      <c r="I154" s="301">
        <f t="shared" ref="I154" si="247">SUM(I152:I153)</f>
        <v>3.940537164167373</v>
      </c>
      <c r="J154" s="301">
        <f t="shared" si="240"/>
        <v>36.009999999999899</v>
      </c>
      <c r="K154" s="301"/>
      <c r="L154" s="301">
        <f>SUM(L152:L153)</f>
        <v>21.822545080525593</v>
      </c>
      <c r="M154" s="301">
        <f t="shared" ref="M154" si="248">SUM(M152:M153)</f>
        <v>10.580323277373214</v>
      </c>
      <c r="N154" s="301">
        <f t="shared" ref="N154" si="249">SUM(N152:N153)</f>
        <v>2.7871316421012295</v>
      </c>
      <c r="O154" s="301">
        <f t="shared" si="241"/>
        <v>35.19000000000004</v>
      </c>
      <c r="P154" s="301"/>
      <c r="Q154" s="301">
        <f>SUM(Q152:Q153)</f>
        <v>22.509948119891028</v>
      </c>
      <c r="R154" s="301">
        <f t="shared" ref="R154" si="250">SUM(R152:R153)</f>
        <v>10.71477246291477</v>
      </c>
      <c r="S154" s="301">
        <f t="shared" ref="S154" si="251">SUM(S152:S153)</f>
        <v>2.8122794171942158</v>
      </c>
      <c r="T154" s="301">
        <f t="shared" si="242"/>
        <v>36.03700000000002</v>
      </c>
      <c r="U154" s="301"/>
      <c r="V154" s="301">
        <f>SUM(V152:V153)</f>
        <v>23.769444871705517</v>
      </c>
      <c r="W154" s="301">
        <f t="shared" ref="W154" si="252">SUM(W152:W153)</f>
        <v>10.955229738814259</v>
      </c>
      <c r="X154" s="301">
        <f t="shared" ref="X154" si="253">SUM(X152:X153)</f>
        <v>2.9623253894801977</v>
      </c>
      <c r="Y154" s="301">
        <f t="shared" si="243"/>
        <v>37.686999999999976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9.2570736161552709</v>
      </c>
      <c r="C161" s="300">
        <v>8.7254694180326577</v>
      </c>
      <c r="D161" s="300">
        <v>0.31044234930695835</v>
      </c>
      <c r="E161" s="300">
        <f>SUM(B161:D161)</f>
        <v>18.292985383494884</v>
      </c>
      <c r="F161" s="300"/>
      <c r="G161" s="300">
        <v>9.9859728506974736</v>
      </c>
      <c r="H161" s="300">
        <v>8.4352941176755234</v>
      </c>
      <c r="I161" s="300">
        <v>9.0497737558049199E-2</v>
      </c>
      <c r="J161" s="300">
        <f>SUM(G161:I161)</f>
        <v>18.511764705931046</v>
      </c>
      <c r="K161" s="300"/>
      <c r="L161" s="300">
        <v>9.8230459626689921</v>
      </c>
      <c r="M161" s="300">
        <v>8.3066345400944765</v>
      </c>
      <c r="N161" s="300">
        <v>1.1406713953765177</v>
      </c>
      <c r="O161" s="300">
        <f>SUM(L161:N161)</f>
        <v>19.270351898139989</v>
      </c>
      <c r="P161" s="300"/>
      <c r="Q161" s="300">
        <v>9.5111681794278695</v>
      </c>
      <c r="R161" s="300">
        <v>8.059342162644608</v>
      </c>
      <c r="S161" s="300">
        <v>1.1053927386514506</v>
      </c>
      <c r="T161" s="300">
        <f>SUM(Q161:S161)</f>
        <v>18.675903080723927</v>
      </c>
      <c r="U161" s="300"/>
      <c r="V161" s="300">
        <v>9.6321158721571258</v>
      </c>
      <c r="W161" s="300">
        <v>8.1654484092960935</v>
      </c>
      <c r="X161" s="300">
        <v>1.128884156609856</v>
      </c>
      <c r="Y161" s="300">
        <f>SUM(V161:X161)</f>
        <v>18.926448438063076</v>
      </c>
    </row>
    <row r="162" spans="1:25" x14ac:dyDescent="0.2">
      <c r="A162" s="260" t="s">
        <v>364</v>
      </c>
      <c r="B162" s="300">
        <v>10.108184173856666</v>
      </c>
      <c r="C162" s="300">
        <v>1.6283494322343863</v>
      </c>
      <c r="D162" s="300">
        <v>0.54248101041415142</v>
      </c>
      <c r="E162" s="300">
        <f t="shared" ref="E162:E163" si="254">SUM(B162:D162)</f>
        <v>12.279014616505204</v>
      </c>
      <c r="F162" s="300"/>
      <c r="G162" s="300">
        <v>10.659276018062121</v>
      </c>
      <c r="H162" s="300">
        <v>1.6239819004417577</v>
      </c>
      <c r="I162" s="300">
        <v>0.20497737556507661</v>
      </c>
      <c r="J162" s="300">
        <f t="shared" ref="J162:J163" si="255">SUM(G162:I162)</f>
        <v>12.488235294068955</v>
      </c>
      <c r="K162" s="300"/>
      <c r="L162" s="300">
        <v>10.730112878007395</v>
      </c>
      <c r="M162" s="300">
        <v>1.6065352238526376</v>
      </c>
      <c r="N162" s="300">
        <v>0</v>
      </c>
      <c r="O162" s="300">
        <f t="shared" ref="O162:O163" si="256">SUM(L162:N162)</f>
        <v>12.336648101860032</v>
      </c>
      <c r="P162" s="300"/>
      <c r="Q162" s="300">
        <v>10.179638025913105</v>
      </c>
      <c r="R162" s="300">
        <v>1.6394588933629328</v>
      </c>
      <c r="S162" s="300">
        <v>0</v>
      </c>
      <c r="T162" s="300">
        <f t="shared" ref="T162:T163" si="257">SUM(Q162:S162)</f>
        <v>11.819096919276038</v>
      </c>
      <c r="U162" s="300"/>
      <c r="V162" s="300">
        <v>9.889201600061023</v>
      </c>
      <c r="W162" s="300">
        <v>1.8313499618758857</v>
      </c>
      <c r="X162" s="300">
        <v>0</v>
      </c>
      <c r="Y162" s="300">
        <f t="shared" ref="Y162:Y163" si="258">SUM(V162:X162)</f>
        <v>11.720551561936908</v>
      </c>
    </row>
    <row r="163" spans="1:25" x14ac:dyDescent="0.2">
      <c r="A163" s="264" t="s">
        <v>363</v>
      </c>
      <c r="B163" s="301">
        <f>SUM(B161:B162)</f>
        <v>19.365257790011938</v>
      </c>
      <c r="C163" s="301">
        <f t="shared" ref="C163" si="259">SUM(C161:C162)</f>
        <v>10.353818850267045</v>
      </c>
      <c r="D163" s="301">
        <f t="shared" ref="D163" si="260">SUM(D161:D162)</f>
        <v>0.85292335972110978</v>
      </c>
      <c r="E163" s="301">
        <f t="shared" si="254"/>
        <v>30.572000000000095</v>
      </c>
      <c r="F163" s="301"/>
      <c r="G163" s="301">
        <f>SUM(G161:G162)</f>
        <v>20.645248868759595</v>
      </c>
      <c r="H163" s="301">
        <f t="shared" ref="H163" si="261">SUM(H161:H162)</f>
        <v>10.059276018117281</v>
      </c>
      <c r="I163" s="301">
        <f t="shared" ref="I163" si="262">SUM(I161:I162)</f>
        <v>0.2954751131231258</v>
      </c>
      <c r="J163" s="301">
        <f t="shared" si="255"/>
        <v>31</v>
      </c>
      <c r="K163" s="301"/>
      <c r="L163" s="301">
        <f>SUM(L161:L162)</f>
        <v>20.553158840676389</v>
      </c>
      <c r="M163" s="301">
        <f t="shared" ref="M163" si="263">SUM(M161:M162)</f>
        <v>9.9131697639471135</v>
      </c>
      <c r="N163" s="301">
        <f t="shared" ref="N163" si="264">SUM(N161:N162)</f>
        <v>1.1406713953765177</v>
      </c>
      <c r="O163" s="301">
        <f t="shared" si="256"/>
        <v>31.607000000000021</v>
      </c>
      <c r="P163" s="301"/>
      <c r="Q163" s="301">
        <f>SUM(Q161:Q162)</f>
        <v>19.690806205340976</v>
      </c>
      <c r="R163" s="301">
        <f t="shared" ref="R163" si="265">SUM(R161:R162)</f>
        <v>9.6988010560075413</v>
      </c>
      <c r="S163" s="301">
        <f t="shared" ref="S163" si="266">SUM(S161:S162)</f>
        <v>1.1053927386514506</v>
      </c>
      <c r="T163" s="301">
        <f t="shared" si="257"/>
        <v>30.494999999999965</v>
      </c>
      <c r="U163" s="301"/>
      <c r="V163" s="301">
        <f>SUM(V161:V162)</f>
        <v>19.521317472218151</v>
      </c>
      <c r="W163" s="301">
        <f t="shared" ref="W163" si="267">SUM(W161:W162)</f>
        <v>9.9967983711719786</v>
      </c>
      <c r="X163" s="301">
        <f t="shared" ref="X163" si="268">SUM(X161:X162)</f>
        <v>1.128884156609856</v>
      </c>
      <c r="Y163" s="301">
        <f t="shared" si="258"/>
        <v>30.646999999999984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13.444182812981619</v>
      </c>
      <c r="C170" s="300">
        <v>12.825740612202456</v>
      </c>
      <c r="D170" s="300">
        <v>2.2950895892839545</v>
      </c>
      <c r="E170" s="300">
        <f>SUM(B170:D170)</f>
        <v>28.565013014468029</v>
      </c>
      <c r="F170" s="300"/>
      <c r="G170" s="300">
        <v>14.376184460962296</v>
      </c>
      <c r="H170" s="300">
        <v>13.212874768370483</v>
      </c>
      <c r="I170" s="300">
        <v>3.0380343388975235</v>
      </c>
      <c r="J170" s="300">
        <f>SUM(G170:I170)</f>
        <v>30.627093568230304</v>
      </c>
      <c r="K170" s="300"/>
      <c r="L170" s="300">
        <v>15.808517819556295</v>
      </c>
      <c r="M170" s="300">
        <v>12.947367083955131</v>
      </c>
      <c r="N170" s="300">
        <v>1.4767761863835336</v>
      </c>
      <c r="O170" s="300">
        <f>SUM(L170:N170)</f>
        <v>30.232661089894961</v>
      </c>
      <c r="P170" s="300"/>
      <c r="Q170" s="300">
        <v>17.136522341496011</v>
      </c>
      <c r="R170" s="300">
        <v>13.434085692663581</v>
      </c>
      <c r="S170" s="300">
        <v>1.5838201225512467</v>
      </c>
      <c r="T170" s="300">
        <f>SUM(Q170:S170)</f>
        <v>32.154428156710836</v>
      </c>
      <c r="U170" s="300"/>
      <c r="V170" s="300">
        <v>18.490481845903492</v>
      </c>
      <c r="W170" s="300">
        <v>13.251203917344725</v>
      </c>
      <c r="X170" s="300">
        <v>1.6352462118561335</v>
      </c>
      <c r="Y170" s="300">
        <f>SUM(V170:X170)</f>
        <v>33.376931975104348</v>
      </c>
    </row>
    <row r="171" spans="1:25" x14ac:dyDescent="0.2">
      <c r="A171" s="260" t="s">
        <v>364</v>
      </c>
      <c r="B171" s="300">
        <v>11.946214634507223</v>
      </c>
      <c r="C171" s="300">
        <v>2.4125772893728481</v>
      </c>
      <c r="D171" s="300">
        <v>1.3041950616519336</v>
      </c>
      <c r="E171" s="300">
        <f t="shared" ref="E171" si="269">SUM(B171:D171)</f>
        <v>15.662986985532005</v>
      </c>
      <c r="F171" s="300"/>
      <c r="G171" s="300">
        <v>9.4638374104791811</v>
      </c>
      <c r="H171" s="300">
        <v>2.6726463442980841</v>
      </c>
      <c r="I171" s="300">
        <v>1.5744226769923821</v>
      </c>
      <c r="J171" s="300">
        <f t="shared" ref="J171:J172" si="270">SUM(G171:I171)</f>
        <v>13.710906431769647</v>
      </c>
      <c r="K171" s="300"/>
      <c r="L171" s="300">
        <v>8.9691465422950625</v>
      </c>
      <c r="M171" s="300">
        <v>2.1033747973595518</v>
      </c>
      <c r="N171" s="300">
        <v>1.6958175704504679</v>
      </c>
      <c r="O171" s="300">
        <f t="shared" ref="O171:O172" si="271">SUM(L171:N171)</f>
        <v>12.768338910105081</v>
      </c>
      <c r="P171" s="300"/>
      <c r="Q171" s="300">
        <v>9.3869110537497082</v>
      </c>
      <c r="R171" s="300">
        <v>2.2605432658932432</v>
      </c>
      <c r="S171" s="300">
        <v>1.8331175236461812</v>
      </c>
      <c r="T171" s="300">
        <f t="shared" ref="T171:T172" si="272">SUM(Q171:S171)</f>
        <v>13.480571843289134</v>
      </c>
      <c r="U171" s="300"/>
      <c r="V171" s="300">
        <v>9.4352186605726391</v>
      </c>
      <c r="W171" s="300">
        <v>2.3816019936192458</v>
      </c>
      <c r="X171" s="300">
        <v>1.9482473707038068</v>
      </c>
      <c r="Y171" s="300">
        <f t="shared" ref="Y171:Y172" si="273">SUM(V171:X171)</f>
        <v>13.765068024895692</v>
      </c>
    </row>
    <row r="172" spans="1:25" x14ac:dyDescent="0.2">
      <c r="A172" s="264" t="s">
        <v>363</v>
      </c>
      <c r="B172" s="301">
        <f>SUM(B170:B171)</f>
        <v>25.390397447488844</v>
      </c>
      <c r="C172" s="301">
        <f t="shared" ref="C172" si="274">SUM(C170:C171)</f>
        <v>15.238317901575304</v>
      </c>
      <c r="D172" s="301">
        <f t="shared" ref="D172" si="275">SUM(D170:D171)</f>
        <v>3.5992846509358882</v>
      </c>
      <c r="E172" s="301">
        <f>SUM(B172:D172)</f>
        <v>44.228000000000037</v>
      </c>
      <c r="F172" s="301"/>
      <c r="G172" s="301">
        <f>SUM(G170:G171)</f>
        <v>23.840021871441479</v>
      </c>
      <c r="H172" s="301">
        <f t="shared" ref="H172" si="276">SUM(H170:H171)</f>
        <v>15.885521112668567</v>
      </c>
      <c r="I172" s="301">
        <f t="shared" ref="I172" si="277">SUM(I170:I171)</f>
        <v>4.6124570158899054</v>
      </c>
      <c r="J172" s="301">
        <f t="shared" si="270"/>
        <v>44.337999999999951</v>
      </c>
      <c r="K172" s="301"/>
      <c r="L172" s="301">
        <f>SUM(L170:L171)</f>
        <v>24.777664361851357</v>
      </c>
      <c r="M172" s="301">
        <f t="shared" ref="M172" si="278">SUM(M170:M171)</f>
        <v>15.050741881314682</v>
      </c>
      <c r="N172" s="301">
        <f t="shared" ref="N172" si="279">SUM(N170:N171)</f>
        <v>3.1725937568340017</v>
      </c>
      <c r="O172" s="301">
        <f t="shared" si="271"/>
        <v>43.001000000000047</v>
      </c>
      <c r="P172" s="301"/>
      <c r="Q172" s="301">
        <f>SUM(Q170:Q171)</f>
        <v>26.523433395245718</v>
      </c>
      <c r="R172" s="301">
        <f t="shared" ref="R172" si="280">SUM(R170:R171)</f>
        <v>15.694628958556825</v>
      </c>
      <c r="S172" s="301">
        <f t="shared" ref="S172" si="281">SUM(S170:S171)</f>
        <v>3.4169376461974279</v>
      </c>
      <c r="T172" s="301">
        <f t="shared" si="272"/>
        <v>45.63499999999997</v>
      </c>
      <c r="U172" s="301"/>
      <c r="V172" s="301">
        <f>SUM(V170:V171)</f>
        <v>27.925700506476133</v>
      </c>
      <c r="W172" s="301">
        <f t="shared" ref="W172" si="282">SUM(W170:W171)</f>
        <v>15.63280591096397</v>
      </c>
      <c r="X172" s="301">
        <f t="shared" ref="X172" si="283">SUM(X170:X171)</f>
        <v>3.5834935825599405</v>
      </c>
      <c r="Y172" s="301">
        <f t="shared" si="273"/>
        <v>47.142000000000039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29.574614675635974</v>
      </c>
      <c r="C179" s="300">
        <v>23.535102796476462</v>
      </c>
      <c r="D179" s="300">
        <v>2.8475934075489415</v>
      </c>
      <c r="E179" s="300">
        <f>SUM(B179:D179)</f>
        <v>55.957310879661378</v>
      </c>
      <c r="F179" s="300"/>
      <c r="G179" s="300">
        <v>25.706278140567896</v>
      </c>
      <c r="H179" s="300">
        <v>21.333955546391493</v>
      </c>
      <c r="I179" s="300">
        <v>3.673034665443176</v>
      </c>
      <c r="J179" s="300">
        <f>SUM(G179:I179)</f>
        <v>50.713268352402565</v>
      </c>
      <c r="K179" s="300"/>
      <c r="L179" s="300">
        <v>26.647275670808714</v>
      </c>
      <c r="M179" s="300">
        <v>23.907297352493913</v>
      </c>
      <c r="N179" s="300">
        <v>2.2527185545507407</v>
      </c>
      <c r="O179" s="300">
        <f>SUM(L179:N179)</f>
        <v>52.807291577853363</v>
      </c>
      <c r="P179" s="300"/>
      <c r="Q179" s="300">
        <v>28.644808710836511</v>
      </c>
      <c r="R179" s="300">
        <v>24.301969051780787</v>
      </c>
      <c r="S179" s="300">
        <v>2.4869397342748187</v>
      </c>
      <c r="T179" s="300">
        <f>SUM(Q179:S179)</f>
        <v>55.433717496892122</v>
      </c>
      <c r="U179" s="300"/>
      <c r="V179" s="300">
        <v>31.415565586897543</v>
      </c>
      <c r="W179" s="300">
        <v>23.811865461573998</v>
      </c>
      <c r="X179" s="300">
        <v>2.8017457661788367</v>
      </c>
      <c r="Y179" s="300">
        <f>SUM(V179:X179)</f>
        <v>58.029176814650384</v>
      </c>
    </row>
    <row r="180" spans="1:25" x14ac:dyDescent="0.2">
      <c r="A180" s="260" t="s">
        <v>364</v>
      </c>
      <c r="B180" s="300">
        <v>8.9836886462418519</v>
      </c>
      <c r="C180" s="300">
        <v>2.3977088357881686</v>
      </c>
      <c r="D180" s="300">
        <v>1.5912916383085876</v>
      </c>
      <c r="E180" s="300">
        <f t="shared" ref="E180:E181" si="284">SUM(B180:D180)</f>
        <v>12.972689120338609</v>
      </c>
      <c r="F180" s="300"/>
      <c r="G180" s="300">
        <v>8.7407444942515955</v>
      </c>
      <c r="H180" s="300">
        <v>2.8531798531833927</v>
      </c>
      <c r="I180" s="300">
        <v>0.29680730016242218</v>
      </c>
      <c r="J180" s="300">
        <f t="shared" ref="J180:J181" si="285">SUM(G180:I180)</f>
        <v>11.890731647597411</v>
      </c>
      <c r="K180" s="300"/>
      <c r="L180" s="300">
        <v>8.9477363326373833</v>
      </c>
      <c r="M180" s="300">
        <v>3.185374918578602</v>
      </c>
      <c r="N180" s="300">
        <v>0.89559717093067059</v>
      </c>
      <c r="O180" s="300">
        <f t="shared" ref="O180:O181" si="286">SUM(L180:N180)</f>
        <v>13.028708422146657</v>
      </c>
      <c r="P180" s="300"/>
      <c r="Q180" s="300">
        <v>9.4131514843017516</v>
      </c>
      <c r="R180" s="300">
        <v>3.3930655313655596</v>
      </c>
      <c r="S180" s="300">
        <v>0.90206548744052573</v>
      </c>
      <c r="T180" s="300">
        <f t="shared" ref="T180:T181" si="287">SUM(Q180:S180)</f>
        <v>13.708282503107837</v>
      </c>
      <c r="U180" s="300"/>
      <c r="V180" s="300">
        <v>9.9468582592217842</v>
      </c>
      <c r="W180" s="300">
        <v>3.6300448977606914</v>
      </c>
      <c r="X180" s="300">
        <v>0.8709200283671682</v>
      </c>
      <c r="Y180" s="300">
        <f t="shared" ref="Y180:Y181" si="288">SUM(V180:X180)</f>
        <v>14.447823185349643</v>
      </c>
    </row>
    <row r="181" spans="1:25" x14ac:dyDescent="0.2">
      <c r="A181" s="264" t="s">
        <v>363</v>
      </c>
      <c r="B181" s="301">
        <f>SUM(B179:B180)</f>
        <v>38.55830332187783</v>
      </c>
      <c r="C181" s="301">
        <f t="shared" ref="C181" si="289">SUM(C179:C180)</f>
        <v>25.932811632264631</v>
      </c>
      <c r="D181" s="301">
        <f t="shared" ref="D181" si="290">SUM(D179:D180)</f>
        <v>4.4388850458575293</v>
      </c>
      <c r="E181" s="301">
        <f t="shared" si="284"/>
        <v>68.929999999999993</v>
      </c>
      <c r="F181" s="301"/>
      <c r="G181" s="301">
        <f>SUM(G179:G180)</f>
        <v>34.44702263481949</v>
      </c>
      <c r="H181" s="301">
        <f t="shared" ref="H181" si="291">SUM(H179:H180)</f>
        <v>24.187135399574885</v>
      </c>
      <c r="I181" s="301">
        <f t="shared" ref="I181" si="292">SUM(I179:I180)</f>
        <v>3.9698419656055983</v>
      </c>
      <c r="J181" s="301">
        <f t="shared" si="285"/>
        <v>62.603999999999971</v>
      </c>
      <c r="K181" s="301"/>
      <c r="L181" s="301">
        <f>SUM(L179:L180)</f>
        <v>35.595012003446101</v>
      </c>
      <c r="M181" s="301">
        <f t="shared" ref="M181" si="293">SUM(M179:M180)</f>
        <v>27.092672271072516</v>
      </c>
      <c r="N181" s="301">
        <f t="shared" ref="N181" si="294">SUM(N179:N180)</f>
        <v>3.1483157254814111</v>
      </c>
      <c r="O181" s="301">
        <f t="shared" si="286"/>
        <v>65.836000000000027</v>
      </c>
      <c r="P181" s="301"/>
      <c r="Q181" s="301">
        <f>SUM(Q179:Q180)</f>
        <v>38.057960195138264</v>
      </c>
      <c r="R181" s="301">
        <f t="shared" ref="R181" si="295">SUM(R179:R180)</f>
        <v>27.695034583146345</v>
      </c>
      <c r="S181" s="301">
        <f t="shared" ref="S181" si="296">SUM(S179:S180)</f>
        <v>3.3890052217153444</v>
      </c>
      <c r="T181" s="301">
        <f t="shared" si="287"/>
        <v>69.141999999999953</v>
      </c>
      <c r="U181" s="301"/>
      <c r="V181" s="301">
        <f>SUM(V179:V180)</f>
        <v>41.362423846119327</v>
      </c>
      <c r="W181" s="301">
        <f t="shared" ref="W181" si="297">SUM(W179:W180)</f>
        <v>27.441910359334688</v>
      </c>
      <c r="X181" s="301">
        <f t="shared" ref="X181" si="298">SUM(X179:X180)</f>
        <v>3.6726657945460048</v>
      </c>
      <c r="Y181" s="301">
        <f t="shared" si="288"/>
        <v>72.477000000000018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1.9349075987310806</v>
      </c>
      <c r="C188" s="300">
        <v>2.5986681942101084</v>
      </c>
      <c r="D188" s="300">
        <v>1.6046639710083883</v>
      </c>
      <c r="E188" s="300">
        <f>SUM(B188:D188)</f>
        <v>6.1382397639495778</v>
      </c>
      <c r="F188" s="300"/>
      <c r="G188" s="300">
        <v>2.2482473090309973</v>
      </c>
      <c r="H188" s="300">
        <v>2.5463103992548706</v>
      </c>
      <c r="I188" s="300">
        <v>1.8139268062138916</v>
      </c>
      <c r="J188" s="300">
        <f>SUM(G188:I188)</f>
        <v>6.6084845144997599</v>
      </c>
      <c r="K188" s="300"/>
      <c r="L188" s="300">
        <v>1.7793700088635132</v>
      </c>
      <c r="M188" s="300">
        <v>3.5278615794075816</v>
      </c>
      <c r="N188" s="300">
        <v>0.50524844719911044</v>
      </c>
      <c r="O188" s="300">
        <f>SUM(L188:N188)</f>
        <v>5.8124800354702053</v>
      </c>
      <c r="P188" s="300"/>
      <c r="Q188" s="300">
        <v>1.7843394682826481</v>
      </c>
      <c r="R188" s="300">
        <v>3.6524274028785171</v>
      </c>
      <c r="S188" s="300">
        <v>0.47954601224559812</v>
      </c>
      <c r="T188" s="300">
        <f>SUM(Q188:S188)</f>
        <v>5.9163128834067633</v>
      </c>
      <c r="U188" s="300"/>
      <c r="V188" s="300">
        <v>1.8136104353384606</v>
      </c>
      <c r="W188" s="300">
        <v>3.9527893966473178</v>
      </c>
      <c r="X188" s="300">
        <v>0.55844309592737229</v>
      </c>
      <c r="Y188" s="300">
        <f>SUM(V188:X188)</f>
        <v>6.3248429279131502</v>
      </c>
    </row>
    <row r="189" spans="1:25" x14ac:dyDescent="0.2">
      <c r="A189" s="260" t="s">
        <v>364</v>
      </c>
      <c r="B189" s="300">
        <v>2.1247613142712742</v>
      </c>
      <c r="C189" s="300">
        <v>2.124761314297074</v>
      </c>
      <c r="D189" s="300">
        <v>1.7552376074820668</v>
      </c>
      <c r="E189" s="300">
        <f t="shared" ref="E189:E190" si="299">SUM(B189:D189)</f>
        <v>6.0047602360504149</v>
      </c>
      <c r="F189" s="300"/>
      <c r="G189" s="300">
        <v>2.7665674100693756</v>
      </c>
      <c r="H189" s="300">
        <v>1.7082498923678369</v>
      </c>
      <c r="I189" s="300">
        <v>2.4026981830630216</v>
      </c>
      <c r="J189" s="300">
        <f t="shared" ref="J189:J190" si="300">SUM(G189:I189)</f>
        <v>6.8775154855002345</v>
      </c>
      <c r="K189" s="300"/>
      <c r="L189" s="300">
        <v>2.2290372670682941</v>
      </c>
      <c r="M189" s="300">
        <v>2.3791836734570939</v>
      </c>
      <c r="N189" s="300">
        <v>2.1942990240044056</v>
      </c>
      <c r="O189" s="300">
        <f t="shared" ref="O189:O190" si="301">SUM(L189:N189)</f>
        <v>6.802519964529794</v>
      </c>
      <c r="P189" s="300"/>
      <c r="Q189" s="300">
        <v>2.3197177913659606</v>
      </c>
      <c r="R189" s="300">
        <v>2.5468711655828491</v>
      </c>
      <c r="S189" s="300">
        <v>2.1200981596444146</v>
      </c>
      <c r="T189" s="300">
        <f t="shared" ref="T189:T190" si="302">SUM(Q189:S189)</f>
        <v>6.9866871165932247</v>
      </c>
      <c r="U189" s="300"/>
      <c r="V189" s="300">
        <v>2.5133738249097126</v>
      </c>
      <c r="W189" s="300">
        <v>2.8583169072796943</v>
      </c>
      <c r="X189" s="300">
        <v>2.3264663398974488</v>
      </c>
      <c r="Y189" s="300">
        <f t="shared" ref="Y189:Y190" si="303">SUM(V189:X189)</f>
        <v>7.6981570720868557</v>
      </c>
    </row>
    <row r="190" spans="1:25" x14ac:dyDescent="0.2">
      <c r="A190" s="264" t="s">
        <v>363</v>
      </c>
      <c r="B190" s="301">
        <f>SUM(B188:B189)</f>
        <v>4.0596689130023549</v>
      </c>
      <c r="C190" s="301">
        <f t="shared" ref="C190" si="304">SUM(C188:C189)</f>
        <v>4.7234295085071825</v>
      </c>
      <c r="D190" s="301">
        <f t="shared" ref="D190" si="305">SUM(D188:D189)</f>
        <v>3.3599015784904553</v>
      </c>
      <c r="E190" s="301">
        <f t="shared" si="299"/>
        <v>12.142999999999994</v>
      </c>
      <c r="F190" s="301"/>
      <c r="G190" s="301">
        <f>SUM(G188:G189)</f>
        <v>5.0148147191003734</v>
      </c>
      <c r="H190" s="301">
        <f t="shared" ref="H190" si="306">SUM(H188:H189)</f>
        <v>4.2545602916227079</v>
      </c>
      <c r="I190" s="301">
        <f t="shared" ref="I190" si="307">SUM(I188:I189)</f>
        <v>4.2166249892769132</v>
      </c>
      <c r="J190" s="301">
        <f t="shared" si="300"/>
        <v>13.485999999999994</v>
      </c>
      <c r="K190" s="301"/>
      <c r="L190" s="301">
        <f>SUM(L188:L189)</f>
        <v>4.0084072759318072</v>
      </c>
      <c r="M190" s="301">
        <f t="shared" ref="M190" si="308">SUM(M188:M189)</f>
        <v>5.9070452528646751</v>
      </c>
      <c r="N190" s="301">
        <f t="shared" ref="N190" si="309">SUM(N188:N189)</f>
        <v>2.6995474712035161</v>
      </c>
      <c r="O190" s="301">
        <f t="shared" si="301"/>
        <v>12.614999999999998</v>
      </c>
      <c r="P190" s="301"/>
      <c r="Q190" s="301">
        <f>SUM(Q188:Q189)</f>
        <v>4.1040572596486085</v>
      </c>
      <c r="R190" s="301">
        <f t="shared" ref="R190" si="310">SUM(R188:R189)</f>
        <v>6.1992985684613657</v>
      </c>
      <c r="S190" s="301">
        <f t="shared" ref="S190" si="311">SUM(S188:S189)</f>
        <v>2.599644171890013</v>
      </c>
      <c r="T190" s="301">
        <f t="shared" si="302"/>
        <v>12.902999999999988</v>
      </c>
      <c r="U190" s="301"/>
      <c r="V190" s="301">
        <f>SUM(V188:V189)</f>
        <v>4.3269842602481727</v>
      </c>
      <c r="W190" s="301">
        <f t="shared" ref="W190" si="312">SUM(W188:W189)</f>
        <v>6.8111063039270121</v>
      </c>
      <c r="X190" s="301">
        <f t="shared" ref="X190" si="313">SUM(X188:X189)</f>
        <v>2.8849094358248211</v>
      </c>
      <c r="Y190" s="301">
        <f t="shared" si="303"/>
        <v>14.023000000000007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3.0138760077698974</v>
      </c>
      <c r="C197" s="300">
        <v>2.2964754118863242</v>
      </c>
      <c r="D197" s="300">
        <v>2.790973258568064</v>
      </c>
      <c r="E197" s="300">
        <f>SUM(B197:D197)</f>
        <v>8.1013246782242856</v>
      </c>
      <c r="F197" s="300"/>
      <c r="G197" s="300">
        <v>2.1541954272004236</v>
      </c>
      <c r="H197" s="300">
        <v>2.9482986554170321</v>
      </c>
      <c r="I197" s="300">
        <v>3.9337991202081364</v>
      </c>
      <c r="J197" s="300">
        <f>SUM(G197:I197)</f>
        <v>9.0362932028255933</v>
      </c>
      <c r="K197" s="300"/>
      <c r="L197" s="300">
        <v>2.0172235461525023</v>
      </c>
      <c r="M197" s="300">
        <v>1.9744051218358418</v>
      </c>
      <c r="N197" s="300">
        <v>4.9411668741219836</v>
      </c>
      <c r="O197" s="300">
        <f>SUM(L197:N197)</f>
        <v>8.9327955421103269</v>
      </c>
      <c r="P197" s="300"/>
      <c r="Q197" s="300">
        <v>1.5980773326156545</v>
      </c>
      <c r="R197" s="300">
        <v>1.5912592733624755</v>
      </c>
      <c r="S197" s="300">
        <v>4.0521998824092931</v>
      </c>
      <c r="T197" s="300">
        <f>SUM(Q197:S197)</f>
        <v>7.2415364883874229</v>
      </c>
      <c r="U197" s="300"/>
      <c r="V197" s="300">
        <v>1.4219077889768099</v>
      </c>
      <c r="W197" s="300">
        <v>1.4356442349786886</v>
      </c>
      <c r="X197" s="300">
        <v>3.7177505480251871</v>
      </c>
      <c r="Y197" s="300">
        <f>SUM(V197:X197)</f>
        <v>6.5753025719806857</v>
      </c>
    </row>
    <row r="198" spans="1:25" x14ac:dyDescent="0.2">
      <c r="A198" s="260" t="s">
        <v>364</v>
      </c>
      <c r="B198" s="300">
        <v>2.5410192047419593</v>
      </c>
      <c r="C198" s="300">
        <v>0.96014096850832598</v>
      </c>
      <c r="D198" s="300">
        <v>2.8025151485254396</v>
      </c>
      <c r="E198" s="300">
        <f t="shared" ref="E198:E199" si="314">SUM(B198:D198)</f>
        <v>6.3036753217757244</v>
      </c>
      <c r="F198" s="300"/>
      <c r="G198" s="300">
        <v>2.230754321805311</v>
      </c>
      <c r="H198" s="300">
        <v>0.58278505483727494</v>
      </c>
      <c r="I198" s="300">
        <v>0.75816742053183017</v>
      </c>
      <c r="J198" s="300">
        <f t="shared" ref="J198:J199" si="315">SUM(G198:I198)</f>
        <v>3.5717067971744161</v>
      </c>
      <c r="K198" s="300"/>
      <c r="L198" s="300">
        <v>3.2086065564066808</v>
      </c>
      <c r="M198" s="300">
        <v>1.234597901483008</v>
      </c>
      <c r="N198" s="300">
        <v>0</v>
      </c>
      <c r="O198" s="300">
        <f t="shared" ref="O198:O199" si="316">SUM(L198:N198)</f>
        <v>4.4432044578896885</v>
      </c>
      <c r="P198" s="300"/>
      <c r="Q198" s="300">
        <v>2.7094209907899311</v>
      </c>
      <c r="R198" s="300">
        <v>1.0060425208226591</v>
      </c>
      <c r="S198" s="300">
        <v>0</v>
      </c>
      <c r="T198" s="300">
        <f t="shared" ref="T198:T199" si="317">SUM(Q198:S198)</f>
        <v>3.7154635116125903</v>
      </c>
      <c r="U198" s="300"/>
      <c r="V198" s="300">
        <v>2.6459365044572798</v>
      </c>
      <c r="W198" s="300">
        <v>0.940760923562034</v>
      </c>
      <c r="X198" s="300">
        <v>0</v>
      </c>
      <c r="Y198" s="300">
        <f t="shared" ref="Y198:Y199" si="318">SUM(V198:X198)</f>
        <v>3.5866974280193138</v>
      </c>
    </row>
    <row r="199" spans="1:25" x14ac:dyDescent="0.2">
      <c r="A199" s="264" t="s">
        <v>363</v>
      </c>
      <c r="B199" s="301">
        <f>SUM(B197:B198)</f>
        <v>5.5548952125118571</v>
      </c>
      <c r="C199" s="301">
        <f t="shared" ref="C199" si="319">SUM(C197:C198)</f>
        <v>3.2566163803946502</v>
      </c>
      <c r="D199" s="301">
        <f t="shared" ref="D199" si="320">SUM(D197:D198)</f>
        <v>5.5934884070935036</v>
      </c>
      <c r="E199" s="301">
        <f t="shared" si="314"/>
        <v>14.405000000000012</v>
      </c>
      <c r="F199" s="301"/>
      <c r="G199" s="301">
        <f>SUM(G197:G198)</f>
        <v>4.3849497490057345</v>
      </c>
      <c r="H199" s="301">
        <f t="shared" ref="H199" si="321">SUM(H197:H198)</f>
        <v>3.5310837102543071</v>
      </c>
      <c r="I199" s="301">
        <f t="shared" ref="I199" si="322">SUM(I197:I198)</f>
        <v>4.6919665407399664</v>
      </c>
      <c r="J199" s="301">
        <f t="shared" si="315"/>
        <v>12.608000000000008</v>
      </c>
      <c r="K199" s="301"/>
      <c r="L199" s="301">
        <f>SUM(L197:L198)</f>
        <v>5.2258301025591827</v>
      </c>
      <c r="M199" s="301">
        <f t="shared" ref="M199" si="323">SUM(M197:M198)</f>
        <v>3.20900302331885</v>
      </c>
      <c r="N199" s="301">
        <f t="shared" ref="N199" si="324">SUM(N197:N198)</f>
        <v>4.9411668741219836</v>
      </c>
      <c r="O199" s="301">
        <f t="shared" si="316"/>
        <v>13.376000000000015</v>
      </c>
      <c r="P199" s="301"/>
      <c r="Q199" s="301">
        <f>SUM(Q197:Q198)</f>
        <v>4.3074983234055857</v>
      </c>
      <c r="R199" s="301">
        <f t="shared" ref="R199" si="325">SUM(R197:R198)</f>
        <v>2.5973017941851344</v>
      </c>
      <c r="S199" s="301">
        <f t="shared" ref="S199" si="326">SUM(S197:S198)</f>
        <v>4.0521998824092931</v>
      </c>
      <c r="T199" s="301">
        <f t="shared" si="317"/>
        <v>10.957000000000013</v>
      </c>
      <c r="U199" s="301"/>
      <c r="V199" s="301">
        <f>SUM(V197:V198)</f>
        <v>4.0678442934340895</v>
      </c>
      <c r="W199" s="301">
        <f t="shared" ref="W199" si="327">SUM(W197:W198)</f>
        <v>2.3764051585407229</v>
      </c>
      <c r="X199" s="301">
        <f t="shared" ref="X199" si="328">SUM(X197:X198)</f>
        <v>3.7177505480251871</v>
      </c>
      <c r="Y199" s="301">
        <f t="shared" si="318"/>
        <v>10.161999999999999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North East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-0.44439610986766187</v>
      </c>
      <c r="N7">
        <f>'Ind T4'!C122</f>
        <v>0.1902652511108327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-0.91428864386136066</v>
      </c>
      <c r="N9">
        <f>'Ind T4'!C120</f>
        <v>0.64273989089609351</v>
      </c>
    </row>
    <row r="10" spans="1:16" x14ac:dyDescent="0.2">
      <c r="L10" s="13" t="str">
        <f>'Ind T4'!A80</f>
        <v>Education</v>
      </c>
      <c r="M10">
        <f>'Ind T4'!B119</f>
        <v>-0.56111387121730028</v>
      </c>
      <c r="N10">
        <f>'Ind T4'!C119</f>
        <v>0.61482200035680723</v>
      </c>
    </row>
    <row r="11" spans="1:16" x14ac:dyDescent="0.2">
      <c r="L11" s="13" t="str">
        <f>'Ind T4'!A79</f>
        <v>Public admin. and defence</v>
      </c>
      <c r="M11">
        <f>'Ind T4'!B118</f>
        <v>0.66810307094815613</v>
      </c>
      <c r="N11">
        <f>'Ind T4'!C118</f>
        <v>-0.20541431369721641</v>
      </c>
    </row>
    <row r="12" spans="1:16" x14ac:dyDescent="0.2">
      <c r="L12" s="1" t="str">
        <f>CONCATENATE("[",'Ind T4'!A78,"]")</f>
        <v>[Non-marketed services]</v>
      </c>
      <c r="M12">
        <f>'Ind T4'!B117</f>
        <v>-0.46148600098521175</v>
      </c>
      <c r="N12">
        <f>'Ind T4'!C117</f>
        <v>0.45167180345637714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-1.4713347556971401</v>
      </c>
      <c r="N14" s="13">
        <f>'Ind T4'!C115</f>
        <v>-1.8153652892971439</v>
      </c>
    </row>
    <row r="15" spans="1:16" x14ac:dyDescent="0.2">
      <c r="L15" s="13" t="str">
        <f>'Ind T4'!A75</f>
        <v>Arts and entertainment</v>
      </c>
      <c r="M15" s="13">
        <f>'Ind T4'!B114</f>
        <v>0.76558996799549472</v>
      </c>
      <c r="N15" s="13">
        <f>'Ind T4'!C114</f>
        <v>0.70790895696333234</v>
      </c>
    </row>
    <row r="16" spans="1:16" x14ac:dyDescent="0.2">
      <c r="L16" s="13" t="str">
        <f>'Ind T4'!A74</f>
        <v>Support services</v>
      </c>
      <c r="M16" s="13">
        <f>'Ind T4'!B113</f>
        <v>1.250824446137333E-2</v>
      </c>
      <c r="N16" s="13">
        <f>'Ind T4'!C113</f>
        <v>0.45806764410025735</v>
      </c>
    </row>
    <row r="17" spans="12:14" x14ac:dyDescent="0.2">
      <c r="L17" s="13" t="str">
        <f>'Ind T4'!A73</f>
        <v>Professional services</v>
      </c>
      <c r="M17" s="13">
        <f>'Ind T4'!B112</f>
        <v>-1.8576882983515675</v>
      </c>
      <c r="N17" s="13">
        <f>'Ind T4'!C112</f>
        <v>0.68260230370200681</v>
      </c>
    </row>
    <row r="18" spans="12:14" x14ac:dyDescent="0.2">
      <c r="L18" s="13" t="str">
        <f>'Ind T4'!A72</f>
        <v>Real estate</v>
      </c>
      <c r="M18" s="13">
        <f>'Ind T4'!B111</f>
        <v>-1.3746463837722933</v>
      </c>
      <c r="N18" s="13">
        <f>'Ind T4'!C111</f>
        <v>0.9745640091332497</v>
      </c>
    </row>
    <row r="19" spans="12:14" x14ac:dyDescent="0.2">
      <c r="L19" t="str">
        <f>'Ind T4'!A71</f>
        <v>Finance and insurance</v>
      </c>
      <c r="M19">
        <f>'Ind T4'!B110</f>
        <v>-3.1571485087396822</v>
      </c>
      <c r="N19">
        <f>'Ind T4'!C110</f>
        <v>0.18898298620708687</v>
      </c>
    </row>
    <row r="20" spans="12:14" x14ac:dyDescent="0.2">
      <c r="L20" t="str">
        <f>'Ind T4'!A70</f>
        <v>Information technology</v>
      </c>
      <c r="M20">
        <f>'Ind T4'!B109</f>
        <v>-7.9659464170241057</v>
      </c>
      <c r="N20">
        <f>'Ind T4'!C109</f>
        <v>1.1754522234323828</v>
      </c>
    </row>
    <row r="21" spans="12:14" x14ac:dyDescent="0.2">
      <c r="L21" t="str">
        <f>'Ind T4'!A69</f>
        <v>Media</v>
      </c>
      <c r="M21">
        <f>'Ind T4'!B108</f>
        <v>2.473127289150967</v>
      </c>
      <c r="N21">
        <f>'Ind T4'!C108</f>
        <v>-1.8439989577501148E-2</v>
      </c>
    </row>
    <row r="22" spans="12:14" x14ac:dyDescent="0.2">
      <c r="L22" s="1" t="str">
        <f>CONCATENATE("[",'Ind T4'!A68,"]")</f>
        <v>[Business and other services]</v>
      </c>
      <c r="M22">
        <f>'Ind T4'!B107</f>
        <v>-1.2952392760916642</v>
      </c>
      <c r="N22">
        <f>'Ind T4'!C107</f>
        <v>0.33508303269660367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0.4856135990428001</v>
      </c>
      <c r="N24">
        <f>'Ind T4'!C105</f>
        <v>0.94873860508719599</v>
      </c>
    </row>
    <row r="25" spans="12:14" x14ac:dyDescent="0.2">
      <c r="L25" s="13" t="str">
        <f>'Ind T4'!A65</f>
        <v>Transport and storage</v>
      </c>
      <c r="M25">
        <f>'Ind T4'!B104</f>
        <v>4.2420930187336614</v>
      </c>
      <c r="N25">
        <f>'Ind T4'!C104</f>
        <v>0.20535495618057009</v>
      </c>
    </row>
    <row r="26" spans="12:14" x14ac:dyDescent="0.2">
      <c r="L26" s="13" t="str">
        <f>'Ind T4'!A64</f>
        <v>Wholesale and retail trade</v>
      </c>
      <c r="M26">
        <f>'Ind T4'!B103</f>
        <v>-0.69605210709524634</v>
      </c>
      <c r="N26">
        <f>'Ind T4'!C103</f>
        <v>-3.1526055855657376E-2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0.51686864742230831</v>
      </c>
      <c r="N27">
        <f>'Ind T4'!C102</f>
        <v>0.27834332595311206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1.2656848581371394</v>
      </c>
      <c r="N29">
        <f>'Ind T4'!C100</f>
        <v>-0.26734421291025878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-3.5225917625843151</v>
      </c>
      <c r="N31">
        <f>'Ind T4'!C98</f>
        <v>-0.90255666362821785</v>
      </c>
    </row>
    <row r="32" spans="12:14" x14ac:dyDescent="0.2">
      <c r="L32" s="13" t="str">
        <f>'Ind T4'!A58</f>
        <v>Engineering</v>
      </c>
      <c r="M32">
        <f>'Ind T4'!B97</f>
        <v>-2.3571353240735005</v>
      </c>
      <c r="N32">
        <f>'Ind T4'!C97</f>
        <v>-0.58412201020501264</v>
      </c>
    </row>
    <row r="33" spans="12:14" x14ac:dyDescent="0.2">
      <c r="L33" s="13" t="str">
        <f>'Ind T4'!A57</f>
        <v>Food drink and tobacco</v>
      </c>
      <c r="M33">
        <f>'Ind T4'!B96</f>
        <v>1.8275403697670001</v>
      </c>
      <c r="N33">
        <f>'Ind T4'!C96</f>
        <v>-0.14461330577412168</v>
      </c>
    </row>
    <row r="34" spans="12:14" x14ac:dyDescent="0.2">
      <c r="L34" s="1" t="str">
        <f>CONCATENATE("[",'Ind T4'!A56,"]")</f>
        <v>[Manufacturing]</v>
      </c>
      <c r="M34">
        <f>'Ind T4'!B95</f>
        <v>-2.9356597593099942</v>
      </c>
      <c r="N34">
        <f>'Ind T4'!C95</f>
        <v>-0.77856367999591392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4.5094265216973239</v>
      </c>
      <c r="N36">
        <f>'Ind T4'!C93</f>
        <v>0.10834068684364428</v>
      </c>
    </row>
    <row r="37" spans="12:14" x14ac:dyDescent="0.2">
      <c r="L37" s="13" t="str">
        <f>'Ind T4'!A53</f>
        <v>Electricity and gas</v>
      </c>
      <c r="M37">
        <f>'Ind T4'!B92</f>
        <v>16.357624389764737</v>
      </c>
      <c r="N37">
        <f>'Ind T4'!C92</f>
        <v>4.6770741458757037E-2</v>
      </c>
    </row>
    <row r="38" spans="12:14" x14ac:dyDescent="0.2">
      <c r="L38" s="13" t="str">
        <f>'Ind T4'!A52</f>
        <v>Mining and quarrying</v>
      </c>
      <c r="M38">
        <f>'Ind T4'!B91</f>
        <v>12.513186170685199</v>
      </c>
      <c r="N38">
        <f>'Ind T4'!C91</f>
        <v>-1.5936148180109688</v>
      </c>
    </row>
    <row r="39" spans="12:14" x14ac:dyDescent="0.2">
      <c r="L39" s="45" t="str">
        <f>'Ind T4'!A51</f>
        <v>Agriculture</v>
      </c>
      <c r="M39">
        <f>'Ind T4'!B90</f>
        <v>-5.761569320990767</v>
      </c>
      <c r="N39">
        <f>'Ind T4'!C90</f>
        <v>0.41863206905279338</v>
      </c>
    </row>
    <row r="40" spans="12:14" x14ac:dyDescent="0.2">
      <c r="L40" s="1" t="str">
        <f>CONCATENATE("[",'Ind T4'!A50,"]")</f>
        <v>[Primary sector and utilities]</v>
      </c>
      <c r="M40">
        <f>'Ind T4'!B89</f>
        <v>6.9428190332837092</v>
      </c>
      <c r="N40">
        <f>'Ind T4'!C89</f>
        <v>6.8968468615326906E-2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North East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10.827000000000012</v>
      </c>
      <c r="N5" s="11">
        <f t="shared" ref="N5:AL5" si="1">SUM(N6:N9)</f>
        <v>13.482000000000003</v>
      </c>
      <c r="O5" s="11">
        <f t="shared" si="1"/>
        <v>11.097999999999999</v>
      </c>
      <c r="P5" s="11">
        <f t="shared" si="1"/>
        <v>11.878</v>
      </c>
      <c r="Q5" s="11">
        <f t="shared" si="1"/>
        <v>11.508999999999997</v>
      </c>
      <c r="R5" s="11">
        <f t="shared" si="1"/>
        <v>8.3899999999999952</v>
      </c>
      <c r="S5" s="11">
        <f t="shared" si="1"/>
        <v>7.4920000000000044</v>
      </c>
      <c r="T5" s="11">
        <f t="shared" si="1"/>
        <v>11.110000000000001</v>
      </c>
      <c r="U5" s="11">
        <f t="shared" si="1"/>
        <v>12.263999999999998</v>
      </c>
      <c r="V5" s="11">
        <f t="shared" si="1"/>
        <v>11.074000000000003</v>
      </c>
      <c r="W5" s="11">
        <f t="shared" si="1"/>
        <v>11.735999999999995</v>
      </c>
      <c r="X5" s="11">
        <f t="shared" si="1"/>
        <v>11.663000000000009</v>
      </c>
      <c r="Y5" s="11">
        <f t="shared" si="1"/>
        <v>11.565000000000012</v>
      </c>
      <c r="Z5" s="11">
        <f t="shared" si="1"/>
        <v>11.567999999999989</v>
      </c>
      <c r="AA5" s="11">
        <f t="shared" si="1"/>
        <v>11.663000000000002</v>
      </c>
      <c r="AB5" s="11">
        <f t="shared" si="1"/>
        <v>11.704999999999995</v>
      </c>
      <c r="AC5" s="11">
        <f t="shared" si="1"/>
        <v>11.734999999999996</v>
      </c>
      <c r="AD5" s="11">
        <f t="shared" si="1"/>
        <v>11.754999999999992</v>
      </c>
      <c r="AE5" s="11">
        <f t="shared" si="1"/>
        <v>11.768999999999988</v>
      </c>
      <c r="AF5" s="11">
        <f t="shared" si="1"/>
        <v>11.777000000000012</v>
      </c>
      <c r="AG5" s="11">
        <f t="shared" si="1"/>
        <v>11.792000000000002</v>
      </c>
      <c r="AH5" s="11">
        <f t="shared" si="1"/>
        <v>11.804999999999993</v>
      </c>
      <c r="AI5" s="11">
        <f t="shared" si="1"/>
        <v>11.817999999999998</v>
      </c>
      <c r="AJ5" s="11">
        <f t="shared" si="1"/>
        <v>11.829999999999991</v>
      </c>
      <c r="AK5" s="11">
        <f t="shared" si="1"/>
        <v>11.844999999999995</v>
      </c>
      <c r="AL5" s="11">
        <f t="shared" si="1"/>
        <v>11.858000000000009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3.469000000000003</v>
      </c>
      <c r="N6" s="11">
        <v>6.1270000000000007</v>
      </c>
      <c r="O6" s="11">
        <v>2.1400000000000015</v>
      </c>
      <c r="P6" s="11">
        <v>3.1939999999999964</v>
      </c>
      <c r="Q6" s="11">
        <v>4.5760000000000023</v>
      </c>
      <c r="R6" s="11">
        <v>2.5589999999999962</v>
      </c>
      <c r="S6" s="11">
        <v>1.514999999999997</v>
      </c>
      <c r="T6" s="11">
        <v>2.8229999999999986</v>
      </c>
      <c r="U6" s="11">
        <v>3.818999999999992</v>
      </c>
      <c r="V6" s="11">
        <v>1.9729999999999996</v>
      </c>
      <c r="W6" s="11">
        <v>1.9019999999999981</v>
      </c>
      <c r="X6" s="11">
        <v>1.9169999999999989</v>
      </c>
      <c r="Y6" s="11">
        <v>1.9299999999999986</v>
      </c>
      <c r="Z6" s="11">
        <v>1.9519999999999997</v>
      </c>
      <c r="AA6" s="11">
        <v>1.965999999999998</v>
      </c>
      <c r="AB6" s="11">
        <v>1.9700000000000037</v>
      </c>
      <c r="AC6" s="11">
        <v>1.9750000000000025</v>
      </c>
      <c r="AD6" s="11">
        <v>1.9799999999999984</v>
      </c>
      <c r="AE6" s="11">
        <v>1.9850000000000008</v>
      </c>
      <c r="AF6" s="11">
        <v>1.9890000000000003</v>
      </c>
      <c r="AG6" s="11">
        <v>1.9960000000000029</v>
      </c>
      <c r="AH6" s="11">
        <v>2.0020000000000033</v>
      </c>
      <c r="AI6" s="11">
        <v>2.0080000000000009</v>
      </c>
      <c r="AJ6" s="11">
        <v>2.0140000000000033</v>
      </c>
      <c r="AK6" s="172">
        <v>2.0199999999999987</v>
      </c>
      <c r="AL6" s="11">
        <v>2.025000000000003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0.70200000000000029</v>
      </c>
      <c r="N7" s="11">
        <v>0.61799999999999777</v>
      </c>
      <c r="O7" s="11">
        <v>0.52199999999999913</v>
      </c>
      <c r="P7" s="11">
        <v>0.49799999999999867</v>
      </c>
      <c r="Q7" s="11">
        <v>0.25500000000000023</v>
      </c>
      <c r="R7" s="11">
        <v>0.25900000000000067</v>
      </c>
      <c r="S7" s="11">
        <v>0.6389999999999989</v>
      </c>
      <c r="T7" s="11">
        <v>0.28600000000000059</v>
      </c>
      <c r="U7" s="11">
        <v>0.34900000000000031</v>
      </c>
      <c r="V7" s="11">
        <v>0.38199999999999923</v>
      </c>
      <c r="W7" s="11">
        <v>0.46699999999999953</v>
      </c>
      <c r="X7" s="11">
        <v>0.45500000000000079</v>
      </c>
      <c r="Y7" s="11">
        <v>0.45099999999999996</v>
      </c>
      <c r="Z7" s="11">
        <v>0.43899999999999884</v>
      </c>
      <c r="AA7" s="11">
        <v>0.42600000000000082</v>
      </c>
      <c r="AB7" s="11">
        <v>0.4160000000000007</v>
      </c>
      <c r="AC7" s="11">
        <v>0.41000000000000053</v>
      </c>
      <c r="AD7" s="11">
        <v>0.40300000000000014</v>
      </c>
      <c r="AE7" s="11">
        <v>0.39799999999999996</v>
      </c>
      <c r="AF7" s="11">
        <v>0.39199999999999952</v>
      </c>
      <c r="AG7" s="11">
        <v>0.3879999999999984</v>
      </c>
      <c r="AH7" s="11">
        <v>0.38300000000000006</v>
      </c>
      <c r="AI7" s="11">
        <v>0.37900000000000011</v>
      </c>
      <c r="AJ7" s="11">
        <v>0.37399999999999989</v>
      </c>
      <c r="AK7" s="172">
        <v>0.37099999999999944</v>
      </c>
      <c r="AL7" s="11">
        <v>0.36699999999999977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4.3660000000000077</v>
      </c>
      <c r="N8" s="11">
        <v>3.6390000000000033</v>
      </c>
      <c r="O8" s="11">
        <v>5.5129999999999919</v>
      </c>
      <c r="P8" s="11">
        <v>5.6320000000000006</v>
      </c>
      <c r="Q8" s="11">
        <v>3.9609999999999945</v>
      </c>
      <c r="R8" s="11">
        <v>2.7310000000000025</v>
      </c>
      <c r="S8" s="11">
        <v>2.6430000000000033</v>
      </c>
      <c r="T8" s="11">
        <v>4.3110000000000035</v>
      </c>
      <c r="U8" s="11">
        <v>3.4450000000000012</v>
      </c>
      <c r="V8" s="11">
        <v>5.5930000000000026</v>
      </c>
      <c r="W8" s="11">
        <v>5.8249999999999913</v>
      </c>
      <c r="X8" s="11">
        <v>5.8260000000000076</v>
      </c>
      <c r="Y8" s="11">
        <v>5.7470000000000008</v>
      </c>
      <c r="Z8" s="11">
        <v>5.7309999999999865</v>
      </c>
      <c r="AA8" s="11">
        <v>5.7379999999999987</v>
      </c>
      <c r="AB8" s="11">
        <v>5.740999999999989</v>
      </c>
      <c r="AC8" s="11">
        <v>5.7419999999999938</v>
      </c>
      <c r="AD8" s="11">
        <v>5.747999999999994</v>
      </c>
      <c r="AE8" s="11">
        <v>5.7549999999999857</v>
      </c>
      <c r="AF8" s="11">
        <v>5.7640000000000056</v>
      </c>
      <c r="AG8" s="11">
        <v>5.7779999999999969</v>
      </c>
      <c r="AH8" s="11">
        <v>5.793999999999988</v>
      </c>
      <c r="AI8" s="11">
        <v>5.8099999999999952</v>
      </c>
      <c r="AJ8" s="11">
        <v>5.827999999999987</v>
      </c>
      <c r="AK8" s="172">
        <v>5.8470000000000004</v>
      </c>
      <c r="AL8" s="11">
        <v>5.8660000000000023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2.2900000000000023</v>
      </c>
      <c r="N9" s="11">
        <v>3.0980000000000008</v>
      </c>
      <c r="O9" s="11">
        <v>2.9230000000000063</v>
      </c>
      <c r="P9" s="11">
        <v>2.554000000000006</v>
      </c>
      <c r="Q9" s="11">
        <v>2.7170000000000014</v>
      </c>
      <c r="R9" s="11">
        <v>2.8409999999999953</v>
      </c>
      <c r="S9" s="11">
        <v>2.6950000000000056</v>
      </c>
      <c r="T9" s="11">
        <v>3.6899999999999982</v>
      </c>
      <c r="U9" s="11">
        <v>4.6510000000000042</v>
      </c>
      <c r="V9" s="11">
        <v>3.1260000000000017</v>
      </c>
      <c r="W9" s="11">
        <v>3.5420000000000074</v>
      </c>
      <c r="X9" s="11">
        <v>3.4650000000000012</v>
      </c>
      <c r="Y9" s="11">
        <v>3.4370000000000118</v>
      </c>
      <c r="Z9" s="11">
        <v>3.4460000000000037</v>
      </c>
      <c r="AA9" s="11">
        <v>3.5330000000000044</v>
      </c>
      <c r="AB9" s="11">
        <v>3.5780000000000012</v>
      </c>
      <c r="AC9" s="11">
        <v>3.6079999999999992</v>
      </c>
      <c r="AD9" s="11">
        <v>3.6239999999999997</v>
      </c>
      <c r="AE9" s="11">
        <v>3.6310000000000007</v>
      </c>
      <c r="AF9" s="11">
        <v>3.6320000000000059</v>
      </c>
      <c r="AG9" s="11">
        <v>3.6300000000000017</v>
      </c>
      <c r="AH9" s="11">
        <v>3.6260000000000003</v>
      </c>
      <c r="AI9" s="11">
        <v>3.6210000000000018</v>
      </c>
      <c r="AJ9" s="11">
        <v>3.6140000000000012</v>
      </c>
      <c r="AK9" s="172">
        <v>3.6069999999999949</v>
      </c>
      <c r="AL9" s="11">
        <v>3.6000000000000028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58.747999999999962</v>
      </c>
      <c r="N11" s="11">
        <f t="shared" si="2"/>
        <v>59.800999999999959</v>
      </c>
      <c r="O11" s="11">
        <f t="shared" si="2"/>
        <v>59.235999999999983</v>
      </c>
      <c r="P11" s="11">
        <f t="shared" si="2"/>
        <v>61.00500000000001</v>
      </c>
      <c r="Q11" s="11">
        <f t="shared" si="2"/>
        <v>60.708999999999776</v>
      </c>
      <c r="R11" s="11">
        <f t="shared" ref="R11" si="3">SUM(R12:R14)</f>
        <v>64.017999999999873</v>
      </c>
      <c r="S11" s="11">
        <f t="shared" ref="S11" si="4">SUM(S12:S14)</f>
        <v>62.06999999999973</v>
      </c>
      <c r="T11" s="11">
        <f t="shared" ref="T11" si="5">SUM(T12:T14)</f>
        <v>67.900000000000034</v>
      </c>
      <c r="U11" s="11">
        <f t="shared" ref="U11" si="6">SUM(U12:U14)</f>
        <v>67.965999999999823</v>
      </c>
      <c r="V11" s="11">
        <f t="shared" ref="V11" si="7">SUM(V12:V14)</f>
        <v>59.384999999999913</v>
      </c>
      <c r="W11" s="11">
        <f t="shared" ref="W11" si="8">SUM(W12:W14)</f>
        <v>55.156999999999897</v>
      </c>
      <c r="X11" s="11">
        <f t="shared" ref="X11" si="9">SUM(X12:X14)</f>
        <v>55.766999999999932</v>
      </c>
      <c r="Y11" s="11">
        <f t="shared" ref="Y11" si="10">SUM(Y12:Y14)</f>
        <v>55.143000000000221</v>
      </c>
      <c r="Z11" s="11">
        <f t="shared" ref="Z11" si="11">SUM(Z12:Z14)</f>
        <v>54.805000000000092</v>
      </c>
      <c r="AA11" s="11">
        <f t="shared" ref="AA11" si="12">SUM(AA12:AA14)</f>
        <v>54.447000000000067</v>
      </c>
      <c r="AB11" s="11">
        <f t="shared" ref="AB11" si="13">SUM(AB12:AB14)</f>
        <v>53.937999999999917</v>
      </c>
      <c r="AC11" s="11">
        <f t="shared" ref="AC11" si="14">SUM(AC12:AC14)</f>
        <v>53.385999999999939</v>
      </c>
      <c r="AD11" s="11">
        <f>SUM(AD12:AD14)</f>
        <v>52.827000000000112</v>
      </c>
      <c r="AE11" s="11">
        <f t="shared" ref="AE11" si="15">SUM(AE12:AE14)</f>
        <v>52.286000000000058</v>
      </c>
      <c r="AF11" s="11">
        <f t="shared" ref="AF11" si="16">SUM(AF12:AF14)</f>
        <v>51.763000000000083</v>
      </c>
      <c r="AG11" s="11">
        <f t="shared" ref="AG11:AL11" si="17">SUM(AG12:AG14)</f>
        <v>51.300000000000011</v>
      </c>
      <c r="AH11" s="11">
        <f t="shared" si="17"/>
        <v>50.822000000000031</v>
      </c>
      <c r="AI11" s="11">
        <f t="shared" si="17"/>
        <v>50.359999999999985</v>
      </c>
      <c r="AJ11" s="11">
        <f t="shared" si="17"/>
        <v>49.910000000000153</v>
      </c>
      <c r="AK11" s="11">
        <f t="shared" si="17"/>
        <v>49.474000000000025</v>
      </c>
      <c r="AL11" s="11">
        <f t="shared" si="17"/>
        <v>49.054999999999957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5.8859999999999841</v>
      </c>
      <c r="N12" s="11">
        <v>5.1229999999999833</v>
      </c>
      <c r="O12" s="11">
        <v>4.8090000000000082</v>
      </c>
      <c r="P12" s="11">
        <v>4.3009999999999975</v>
      </c>
      <c r="Q12" s="11">
        <v>4.502999999999985</v>
      </c>
      <c r="R12" s="11">
        <v>4.0409999999999942</v>
      </c>
      <c r="S12" s="11">
        <v>4.626000000000003</v>
      </c>
      <c r="T12" s="11">
        <v>4.2979999999999965</v>
      </c>
      <c r="U12" s="11">
        <v>6.3509999999999902</v>
      </c>
      <c r="V12" s="11">
        <v>4.6129999999999987</v>
      </c>
      <c r="W12" s="11">
        <v>4.4239999999999942</v>
      </c>
      <c r="X12" s="11">
        <v>4.4290000000000074</v>
      </c>
      <c r="Y12" s="11">
        <v>4.4380000000000095</v>
      </c>
      <c r="Z12" s="11">
        <v>4.4720000000000004</v>
      </c>
      <c r="AA12" s="11">
        <v>4.4739999999999931</v>
      </c>
      <c r="AB12" s="11">
        <v>4.4560000000000102</v>
      </c>
      <c r="AC12" s="11">
        <v>4.4490000000000016</v>
      </c>
      <c r="AD12" s="11">
        <v>4.4389999999999938</v>
      </c>
      <c r="AE12" s="11">
        <v>4.426000000000001</v>
      </c>
      <c r="AF12" s="11">
        <v>4.4129999999999869</v>
      </c>
      <c r="AG12" s="11">
        <v>4.3999999999999968</v>
      </c>
      <c r="AH12" s="11">
        <v>4.3869999999999933</v>
      </c>
      <c r="AI12" s="11">
        <v>4.3740000000000059</v>
      </c>
      <c r="AJ12" s="11">
        <v>4.3589999999999982</v>
      </c>
      <c r="AK12" s="172">
        <v>4.3450000000000051</v>
      </c>
      <c r="AL12" s="11">
        <v>4.328999999999998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11.901000000000019</v>
      </c>
      <c r="N13" s="11">
        <v>13.696999999999985</v>
      </c>
      <c r="O13" s="11">
        <v>13.873000000000003</v>
      </c>
      <c r="P13" s="11">
        <v>12.453000000000024</v>
      </c>
      <c r="Q13" s="11">
        <v>11.491999999999987</v>
      </c>
      <c r="R13" s="11">
        <v>11.625000000000009</v>
      </c>
      <c r="S13" s="11">
        <v>10.776999999999983</v>
      </c>
      <c r="T13" s="11">
        <v>11.606000000000011</v>
      </c>
      <c r="U13" s="11">
        <v>13.099999999999978</v>
      </c>
      <c r="V13" s="11">
        <v>11.173999999999978</v>
      </c>
      <c r="W13" s="11">
        <v>10.317999999999991</v>
      </c>
      <c r="X13" s="11">
        <v>10.682000000000018</v>
      </c>
      <c r="Y13" s="11">
        <v>10.586999999999994</v>
      </c>
      <c r="Z13" s="11">
        <v>10.596999999999971</v>
      </c>
      <c r="AA13" s="11">
        <v>10.570000000000013</v>
      </c>
      <c r="AB13" s="11">
        <v>10.549999999999999</v>
      </c>
      <c r="AC13" s="11">
        <v>10.430000000000003</v>
      </c>
      <c r="AD13" s="11">
        <v>10.309000000000026</v>
      </c>
      <c r="AE13" s="11">
        <v>10.18999999999998</v>
      </c>
      <c r="AF13" s="11">
        <v>10.07299999999999</v>
      </c>
      <c r="AG13" s="11">
        <v>9.9729999999999599</v>
      </c>
      <c r="AH13" s="11">
        <v>9.8680000000000074</v>
      </c>
      <c r="AI13" s="11">
        <v>9.7630000000000035</v>
      </c>
      <c r="AJ13" s="11">
        <v>9.6580000000000226</v>
      </c>
      <c r="AK13" s="172">
        <v>9.5530000000000133</v>
      </c>
      <c r="AL13" s="11">
        <v>9.4499999999999833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40.960999999999963</v>
      </c>
      <c r="N14" s="11">
        <v>40.980999999999995</v>
      </c>
      <c r="O14" s="11">
        <v>40.553999999999974</v>
      </c>
      <c r="P14" s="11">
        <v>44.250999999999991</v>
      </c>
      <c r="Q14" s="11">
        <v>44.7139999999998</v>
      </c>
      <c r="R14" s="11">
        <v>48.351999999999869</v>
      </c>
      <c r="S14" s="11">
        <v>46.666999999999746</v>
      </c>
      <c r="T14" s="11">
        <v>51.996000000000031</v>
      </c>
      <c r="U14" s="11">
        <v>48.514999999999858</v>
      </c>
      <c r="V14" s="11">
        <v>43.597999999999935</v>
      </c>
      <c r="W14" s="11">
        <v>40.414999999999914</v>
      </c>
      <c r="X14" s="11">
        <v>40.655999999999906</v>
      </c>
      <c r="Y14" s="11">
        <v>40.118000000000215</v>
      </c>
      <c r="Z14" s="11">
        <v>39.736000000000118</v>
      </c>
      <c r="AA14" s="11">
        <v>39.403000000000063</v>
      </c>
      <c r="AB14" s="11">
        <v>38.93199999999991</v>
      </c>
      <c r="AC14" s="11">
        <v>38.506999999999934</v>
      </c>
      <c r="AD14" s="11">
        <v>38.079000000000093</v>
      </c>
      <c r="AE14" s="11">
        <v>37.670000000000073</v>
      </c>
      <c r="AF14" s="11">
        <v>37.277000000000108</v>
      </c>
      <c r="AG14" s="11">
        <v>36.927000000000056</v>
      </c>
      <c r="AH14" s="11">
        <v>36.567000000000029</v>
      </c>
      <c r="AI14" s="11">
        <v>36.222999999999978</v>
      </c>
      <c r="AJ14" s="11">
        <v>35.893000000000129</v>
      </c>
      <c r="AK14" s="172">
        <v>35.576000000000008</v>
      </c>
      <c r="AL14" s="11">
        <v>35.275999999999975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35.017000000000053</v>
      </c>
      <c r="N16" s="11">
        <v>32.852999999999987</v>
      </c>
      <c r="O16" s="11">
        <v>31.235999999999944</v>
      </c>
      <c r="P16" s="11">
        <v>30.245999999999967</v>
      </c>
      <c r="Q16" s="11">
        <v>28.798999999999953</v>
      </c>
      <c r="R16" s="11">
        <v>28.748999999999974</v>
      </c>
      <c r="S16" s="11">
        <v>27.629000000000016</v>
      </c>
      <c r="T16" s="11">
        <v>28.657000000000028</v>
      </c>
      <c r="U16" s="11">
        <v>32.411000000000037</v>
      </c>
      <c r="V16" s="11">
        <v>32.118000000000016</v>
      </c>
      <c r="W16" s="11">
        <v>30.615000000000023</v>
      </c>
      <c r="X16" s="11">
        <v>29.946000000000019</v>
      </c>
      <c r="Y16" s="11">
        <v>29.845000000000031</v>
      </c>
      <c r="Z16" s="11">
        <v>29.673999999999864</v>
      </c>
      <c r="AA16" s="11">
        <v>29.611000000000011</v>
      </c>
      <c r="AB16" s="11">
        <v>29.636999999999983</v>
      </c>
      <c r="AC16" s="11">
        <v>29.635000000000009</v>
      </c>
      <c r="AD16" s="11">
        <v>29.571999999999957</v>
      </c>
      <c r="AE16" s="11">
        <v>29.538000000000114</v>
      </c>
      <c r="AF16" s="11">
        <v>29.486999999999931</v>
      </c>
      <c r="AG16" s="11">
        <v>29.465000000000032</v>
      </c>
      <c r="AH16" s="11">
        <v>29.447999999999986</v>
      </c>
      <c r="AI16" s="11">
        <v>29.435000000000045</v>
      </c>
      <c r="AJ16" s="11">
        <v>29.426000000000016</v>
      </c>
      <c r="AK16" s="172">
        <v>29.417999999999978</v>
      </c>
      <c r="AL16" s="11">
        <v>29.409999999999986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112.62199999999989</v>
      </c>
      <c r="N18" s="11">
        <f t="shared" ref="N18:AL18" si="18">SUM(N19:N21)</f>
        <v>119.81999999999998</v>
      </c>
      <c r="O18" s="11">
        <f t="shared" si="18"/>
        <v>111.46100000000017</v>
      </c>
      <c r="P18" s="11">
        <f t="shared" si="18"/>
        <v>119.06499999999986</v>
      </c>
      <c r="Q18" s="11">
        <f t="shared" si="18"/>
        <v>124.04499999999996</v>
      </c>
      <c r="R18" s="11">
        <f t="shared" si="18"/>
        <v>130.01699999999977</v>
      </c>
      <c r="S18" s="11">
        <f t="shared" si="18"/>
        <v>125.48299999999988</v>
      </c>
      <c r="T18" s="11">
        <f t="shared" si="18"/>
        <v>127.34000000000003</v>
      </c>
      <c r="U18" s="11">
        <f t="shared" si="18"/>
        <v>125.38700000000024</v>
      </c>
      <c r="V18" s="11">
        <f t="shared" si="18"/>
        <v>133.38300000000004</v>
      </c>
      <c r="W18" s="11">
        <f t="shared" si="18"/>
        <v>133.41199999999998</v>
      </c>
      <c r="X18" s="11">
        <f t="shared" si="18"/>
        <v>132.58899999999988</v>
      </c>
      <c r="Y18" s="11">
        <f t="shared" si="18"/>
        <v>132.55899999999997</v>
      </c>
      <c r="Z18" s="11">
        <f t="shared" si="18"/>
        <v>133.02900000000005</v>
      </c>
      <c r="AA18" s="11">
        <f t="shared" si="18"/>
        <v>133.75799999999978</v>
      </c>
      <c r="AB18" s="11">
        <f t="shared" si="18"/>
        <v>134.44699999999995</v>
      </c>
      <c r="AC18" s="11">
        <f t="shared" si="18"/>
        <v>134.98800000000003</v>
      </c>
      <c r="AD18" s="11">
        <f t="shared" si="18"/>
        <v>135.48099999999991</v>
      </c>
      <c r="AE18" s="11">
        <f t="shared" si="18"/>
        <v>135.95000000000007</v>
      </c>
      <c r="AF18" s="11">
        <f t="shared" si="18"/>
        <v>136.4070000000001</v>
      </c>
      <c r="AG18" s="11">
        <f t="shared" si="18"/>
        <v>136.87400000000017</v>
      </c>
      <c r="AH18" s="11">
        <f t="shared" si="18"/>
        <v>137.32900000000009</v>
      </c>
      <c r="AI18" s="11">
        <f t="shared" si="18"/>
        <v>137.76899999999989</v>
      </c>
      <c r="AJ18" s="11">
        <f t="shared" si="18"/>
        <v>138.23300000000006</v>
      </c>
      <c r="AK18" s="11">
        <f t="shared" si="18"/>
        <v>138.67200000000014</v>
      </c>
      <c r="AL18" s="11">
        <f t="shared" si="18"/>
        <v>139.0920000000001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68.515000000000015</v>
      </c>
      <c r="N19" s="11">
        <v>67.419999999999916</v>
      </c>
      <c r="O19" s="11">
        <v>64.776000000000195</v>
      </c>
      <c r="P19" s="11">
        <v>66.855999999999867</v>
      </c>
      <c r="Q19" s="11">
        <v>75.68899999999995</v>
      </c>
      <c r="R19" s="11">
        <v>74.617999999999881</v>
      </c>
      <c r="S19" s="11">
        <v>70.554999999999936</v>
      </c>
      <c r="T19" s="11">
        <v>69.49200000000009</v>
      </c>
      <c r="U19" s="11">
        <v>66.981000000000122</v>
      </c>
      <c r="V19" s="11">
        <v>71.895000000000067</v>
      </c>
      <c r="W19" s="11">
        <v>72.056999999999917</v>
      </c>
      <c r="X19" s="11">
        <v>71.638999999999854</v>
      </c>
      <c r="Y19" s="11">
        <v>71.380999999999986</v>
      </c>
      <c r="Z19" s="11">
        <v>71.361000000000089</v>
      </c>
      <c r="AA19" s="11">
        <v>71.369999999999791</v>
      </c>
      <c r="AB19" s="11">
        <v>71.422999999999917</v>
      </c>
      <c r="AC19" s="11">
        <v>71.440999999999988</v>
      </c>
      <c r="AD19" s="11">
        <v>71.451999999999799</v>
      </c>
      <c r="AE19" s="11">
        <v>71.461000000000055</v>
      </c>
      <c r="AF19" s="11">
        <v>71.472000000000094</v>
      </c>
      <c r="AG19" s="11">
        <v>71.494000000000128</v>
      </c>
      <c r="AH19" s="11">
        <v>71.522000000000006</v>
      </c>
      <c r="AI19" s="11">
        <v>71.547999999999902</v>
      </c>
      <c r="AJ19" s="11">
        <v>71.611000000000047</v>
      </c>
      <c r="AK19" s="172">
        <v>71.667000000000073</v>
      </c>
      <c r="AL19" s="11">
        <v>71.717000000000127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17.201999999999916</v>
      </c>
      <c r="N20" s="11">
        <v>23.583000000000037</v>
      </c>
      <c r="O20" s="11">
        <v>19.362999999999928</v>
      </c>
      <c r="P20" s="11">
        <v>21.732999999999993</v>
      </c>
      <c r="Q20" s="11">
        <v>21.475000000000005</v>
      </c>
      <c r="R20" s="11">
        <v>22.279999999999951</v>
      </c>
      <c r="S20" s="11">
        <v>23.06499999999993</v>
      </c>
      <c r="T20" s="11">
        <v>23.218999999999991</v>
      </c>
      <c r="U20" s="11">
        <v>29.123000000000072</v>
      </c>
      <c r="V20" s="11">
        <v>26.582999999999938</v>
      </c>
      <c r="W20" s="11">
        <v>27.424000000000007</v>
      </c>
      <c r="X20" s="11">
        <v>28.239000000000019</v>
      </c>
      <c r="Y20" s="11">
        <v>28.166999999999987</v>
      </c>
      <c r="Z20" s="11">
        <v>28.13199999999998</v>
      </c>
      <c r="AA20" s="11">
        <v>28.197999999999983</v>
      </c>
      <c r="AB20" s="11">
        <v>28.243000000000062</v>
      </c>
      <c r="AC20" s="11">
        <v>28.252000000000042</v>
      </c>
      <c r="AD20" s="11">
        <v>28.258000000000102</v>
      </c>
      <c r="AE20" s="11">
        <v>28.263000000000048</v>
      </c>
      <c r="AF20" s="11">
        <v>28.268000000000011</v>
      </c>
      <c r="AG20" s="11">
        <v>28.278000000000027</v>
      </c>
      <c r="AH20" s="11">
        <v>28.282000000000021</v>
      </c>
      <c r="AI20" s="11">
        <v>28.28499999999995</v>
      </c>
      <c r="AJ20" s="11">
        <v>28.284999999999986</v>
      </c>
      <c r="AK20" s="172">
        <v>28.283000000000012</v>
      </c>
      <c r="AL20" s="11">
        <v>28.280999999999995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26.904999999999959</v>
      </c>
      <c r="N21" s="11">
        <v>28.817000000000018</v>
      </c>
      <c r="O21" s="11">
        <v>27.322000000000049</v>
      </c>
      <c r="P21" s="11">
        <v>30.475999999999992</v>
      </c>
      <c r="Q21" s="11">
        <v>26.880999999999997</v>
      </c>
      <c r="R21" s="11">
        <v>33.11899999999995</v>
      </c>
      <c r="S21" s="11">
        <v>31.863000000000014</v>
      </c>
      <c r="T21" s="11">
        <v>34.628999999999941</v>
      </c>
      <c r="U21" s="11">
        <v>29.283000000000044</v>
      </c>
      <c r="V21" s="11">
        <v>34.905000000000037</v>
      </c>
      <c r="W21" s="11">
        <v>33.931000000000061</v>
      </c>
      <c r="X21" s="11">
        <v>32.71100000000002</v>
      </c>
      <c r="Y21" s="11">
        <v>33.010999999999981</v>
      </c>
      <c r="Z21" s="11">
        <v>33.535999999999973</v>
      </c>
      <c r="AA21" s="11">
        <v>34.190000000000005</v>
      </c>
      <c r="AB21" s="11">
        <v>34.780999999999956</v>
      </c>
      <c r="AC21" s="11">
        <v>35.294999999999995</v>
      </c>
      <c r="AD21" s="11">
        <v>35.771000000000015</v>
      </c>
      <c r="AE21" s="11">
        <v>36.225999999999971</v>
      </c>
      <c r="AF21" s="11">
        <v>36.666999999999973</v>
      </c>
      <c r="AG21" s="11">
        <v>37.102000000000004</v>
      </c>
      <c r="AH21" s="11">
        <v>37.525000000000055</v>
      </c>
      <c r="AI21" s="11">
        <v>37.936000000000043</v>
      </c>
      <c r="AJ21" s="11">
        <v>38.337000000000032</v>
      </c>
      <c r="AK21" s="172">
        <v>38.722000000000051</v>
      </c>
      <c r="AL21" s="11">
        <v>39.093999999999973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99.966000000000122</v>
      </c>
      <c r="N23" s="11">
        <f t="shared" ref="N23:AL23" si="19">SUM(N24:N31)</f>
        <v>98.121000000000151</v>
      </c>
      <c r="O23" s="11">
        <f t="shared" si="19"/>
        <v>99.336000000000197</v>
      </c>
      <c r="P23" s="11">
        <f t="shared" si="19"/>
        <v>101.69899999999996</v>
      </c>
      <c r="Q23" s="11">
        <f t="shared" si="19"/>
        <v>105.67799999999987</v>
      </c>
      <c r="R23" s="11">
        <f t="shared" si="19"/>
        <v>114.80700000000002</v>
      </c>
      <c r="S23" s="11">
        <f t="shared" si="19"/>
        <v>106.97700000000005</v>
      </c>
      <c r="T23" s="11">
        <f t="shared" si="19"/>
        <v>103.65999999999995</v>
      </c>
      <c r="U23" s="11">
        <f t="shared" si="19"/>
        <v>113.718</v>
      </c>
      <c r="V23" s="11">
        <f t="shared" si="19"/>
        <v>109.67299999999987</v>
      </c>
      <c r="W23" s="11">
        <f t="shared" si="19"/>
        <v>107.56200000000005</v>
      </c>
      <c r="X23" s="11">
        <f t="shared" si="19"/>
        <v>107.24200000000015</v>
      </c>
      <c r="Y23" s="11">
        <f t="shared" si="19"/>
        <v>106.58499999999997</v>
      </c>
      <c r="Z23" s="11">
        <f t="shared" si="19"/>
        <v>106.79500000000002</v>
      </c>
      <c r="AA23" s="11">
        <f t="shared" si="19"/>
        <v>107.32299999999994</v>
      </c>
      <c r="AB23" s="11">
        <f t="shared" si="19"/>
        <v>107.75200000000002</v>
      </c>
      <c r="AC23" s="11">
        <f t="shared" si="19"/>
        <v>108.24499999999993</v>
      </c>
      <c r="AD23" s="11">
        <f t="shared" si="19"/>
        <v>108.74199999999989</v>
      </c>
      <c r="AE23" s="11">
        <f t="shared" si="19"/>
        <v>109.24300000000002</v>
      </c>
      <c r="AF23" s="11">
        <f t="shared" si="19"/>
        <v>109.75499999999995</v>
      </c>
      <c r="AG23" s="11">
        <f t="shared" si="19"/>
        <v>110.30900000000003</v>
      </c>
      <c r="AH23" s="11">
        <f t="shared" si="19"/>
        <v>110.86000000000004</v>
      </c>
      <c r="AI23" s="11">
        <f t="shared" si="19"/>
        <v>111.417</v>
      </c>
      <c r="AJ23" s="11">
        <f t="shared" si="19"/>
        <v>111.98000000000009</v>
      </c>
      <c r="AK23" s="11">
        <f t="shared" si="19"/>
        <v>112.53800000000004</v>
      </c>
      <c r="AL23" s="11">
        <f t="shared" si="19"/>
        <v>113.09699999999992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1.4169999999999994</v>
      </c>
      <c r="N24" s="11">
        <v>1.4059999999999997</v>
      </c>
      <c r="O24" s="11">
        <v>1.048999999999999</v>
      </c>
      <c r="P24" s="11">
        <v>2.5299999999999976</v>
      </c>
      <c r="Q24" s="11">
        <v>1.6110000000000013</v>
      </c>
      <c r="R24" s="11">
        <v>2.5630000000000068</v>
      </c>
      <c r="S24" s="11">
        <v>1.5859999999999996</v>
      </c>
      <c r="T24" s="11">
        <v>2.2600000000000029</v>
      </c>
      <c r="U24" s="11">
        <v>0.95300000000000118</v>
      </c>
      <c r="V24" s="11">
        <v>2.9880000000000035</v>
      </c>
      <c r="W24" s="11">
        <v>2.8960000000000048</v>
      </c>
      <c r="X24" s="11">
        <v>2.858000000000005</v>
      </c>
      <c r="Y24" s="11">
        <v>2.8470000000000009</v>
      </c>
      <c r="Z24" s="11">
        <v>2.8339999999999983</v>
      </c>
      <c r="AA24" s="11">
        <v>2.8270000000000048</v>
      </c>
      <c r="AB24" s="11">
        <v>2.8369999999999993</v>
      </c>
      <c r="AC24" s="11">
        <v>2.8429999999999991</v>
      </c>
      <c r="AD24" s="11">
        <v>2.8479999999999972</v>
      </c>
      <c r="AE24" s="11">
        <v>2.8539999999999957</v>
      </c>
      <c r="AF24" s="11">
        <v>2.8589999999999951</v>
      </c>
      <c r="AG24" s="11">
        <v>2.8639999999999999</v>
      </c>
      <c r="AH24" s="11">
        <v>2.8690000000000029</v>
      </c>
      <c r="AI24" s="11">
        <v>2.8739999999999988</v>
      </c>
      <c r="AJ24" s="11">
        <v>2.8790000000000022</v>
      </c>
      <c r="AK24" s="172">
        <v>2.8830000000000049</v>
      </c>
      <c r="AL24" s="11">
        <v>2.8879999999999977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7.1530000000000076</v>
      </c>
      <c r="N25" s="11">
        <v>9.1459999999999937</v>
      </c>
      <c r="O25" s="11">
        <v>8.434999999999981</v>
      </c>
      <c r="P25" s="11">
        <v>7.7899999999999983</v>
      </c>
      <c r="Q25" s="11">
        <v>7.6469999999999869</v>
      </c>
      <c r="R25" s="11">
        <v>8.537000000000015</v>
      </c>
      <c r="S25" s="11">
        <v>7.2070000000000185</v>
      </c>
      <c r="T25" s="11">
        <v>8.9850000000000012</v>
      </c>
      <c r="U25" s="11">
        <v>8.5630000000000006</v>
      </c>
      <c r="V25" s="11">
        <v>6.4880000000000049</v>
      </c>
      <c r="W25" s="11">
        <v>5.6369999999999907</v>
      </c>
      <c r="X25" s="11">
        <v>5.7910000000000021</v>
      </c>
      <c r="Y25" s="11">
        <v>5.8489999999999984</v>
      </c>
      <c r="Z25" s="11">
        <v>5.9610000000000145</v>
      </c>
      <c r="AA25" s="11">
        <v>6.0500000000000096</v>
      </c>
      <c r="AB25" s="11">
        <v>6.1230000000000224</v>
      </c>
      <c r="AC25" s="11">
        <v>6.1919999999999913</v>
      </c>
      <c r="AD25" s="11">
        <v>6.2540000000000182</v>
      </c>
      <c r="AE25" s="11">
        <v>6.3130000000000148</v>
      </c>
      <c r="AF25" s="11">
        <v>6.371000000000028</v>
      </c>
      <c r="AG25" s="11">
        <v>6.4329999999999927</v>
      </c>
      <c r="AH25" s="11">
        <v>6.4929999999999799</v>
      </c>
      <c r="AI25" s="11">
        <v>6.551999999999973</v>
      </c>
      <c r="AJ25" s="11">
        <v>6.6100000000000021</v>
      </c>
      <c r="AK25" s="172">
        <v>6.6640000000000006</v>
      </c>
      <c r="AL25" s="11">
        <v>6.7169999999999943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10.026000000000005</v>
      </c>
      <c r="N26" s="11">
        <v>10.042000000000005</v>
      </c>
      <c r="O26" s="11">
        <v>8.7819999999999947</v>
      </c>
      <c r="P26" s="11">
        <v>8.9300000000000015</v>
      </c>
      <c r="Q26" s="11">
        <v>9.192999999999989</v>
      </c>
      <c r="R26" s="11">
        <v>9.3589999999999769</v>
      </c>
      <c r="S26" s="11">
        <v>9.1660000000000039</v>
      </c>
      <c r="T26" s="11">
        <v>8.8440000000000243</v>
      </c>
      <c r="U26" s="11">
        <v>9.525000000000011</v>
      </c>
      <c r="V26" s="11">
        <v>8.4649999999999928</v>
      </c>
      <c r="W26" s="11">
        <v>7.9720000000000066</v>
      </c>
      <c r="X26" s="11">
        <v>8.2539999999999996</v>
      </c>
      <c r="Y26" s="11">
        <v>8.2549999999999635</v>
      </c>
      <c r="Z26" s="11">
        <v>8.2520000000000095</v>
      </c>
      <c r="AA26" s="11">
        <v>8.2299999999999898</v>
      </c>
      <c r="AB26" s="11">
        <v>8.2219999999999889</v>
      </c>
      <c r="AC26" s="11">
        <v>8.2239999999999842</v>
      </c>
      <c r="AD26" s="11">
        <v>8.2250000000000032</v>
      </c>
      <c r="AE26" s="11">
        <v>8.2249999999999925</v>
      </c>
      <c r="AF26" s="11">
        <v>8.2250000000000014</v>
      </c>
      <c r="AG26" s="11">
        <v>8.2260000000000062</v>
      </c>
      <c r="AH26" s="11">
        <v>8.2210000000000054</v>
      </c>
      <c r="AI26" s="11">
        <v>8.2160000000000046</v>
      </c>
      <c r="AJ26" s="11">
        <v>8.2110000000000039</v>
      </c>
      <c r="AK26" s="172">
        <v>8.2059999999999977</v>
      </c>
      <c r="AL26" s="11">
        <v>8.2010000000000023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9.1929999999999854</v>
      </c>
      <c r="N27" s="11">
        <v>6.68799999999999</v>
      </c>
      <c r="O27" s="11">
        <v>6.327</v>
      </c>
      <c r="P27" s="11">
        <v>7.8990000000000089</v>
      </c>
      <c r="Q27" s="11">
        <v>8.2780000000000058</v>
      </c>
      <c r="R27" s="11">
        <v>7.2680000000000007</v>
      </c>
      <c r="S27" s="11">
        <v>6.5809999999999969</v>
      </c>
      <c r="T27" s="11">
        <v>5.1460000000000008</v>
      </c>
      <c r="U27" s="11">
        <v>6.6580000000000048</v>
      </c>
      <c r="V27" s="11">
        <v>7.5290000000000097</v>
      </c>
      <c r="W27" s="11">
        <v>6.7819999999999885</v>
      </c>
      <c r="X27" s="11">
        <v>6.707000000000007</v>
      </c>
      <c r="Y27" s="11">
        <v>6.6339999999999977</v>
      </c>
      <c r="Z27" s="11">
        <v>6.637999999999999</v>
      </c>
      <c r="AA27" s="11">
        <v>6.6949999999999878</v>
      </c>
      <c r="AB27" s="11">
        <v>6.7620000000000191</v>
      </c>
      <c r="AC27" s="11">
        <v>6.8489999999999966</v>
      </c>
      <c r="AD27" s="11">
        <v>6.9480000000000004</v>
      </c>
      <c r="AE27" s="11">
        <v>7.0530000000000124</v>
      </c>
      <c r="AF27" s="11">
        <v>7.160999999999996</v>
      </c>
      <c r="AG27" s="11">
        <v>7.2719999999999949</v>
      </c>
      <c r="AH27" s="11">
        <v>7.3849999999999936</v>
      </c>
      <c r="AI27" s="11">
        <v>7.498000000000002</v>
      </c>
      <c r="AJ27" s="11">
        <v>7.6130000000000067</v>
      </c>
      <c r="AK27" s="172">
        <v>7.7290000000000081</v>
      </c>
      <c r="AL27" s="11">
        <v>7.8439999999999861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19.226000000000024</v>
      </c>
      <c r="N28" s="11">
        <v>21.485000000000028</v>
      </c>
      <c r="O28" s="11">
        <v>18.284000000000084</v>
      </c>
      <c r="P28" s="11">
        <v>18.245000000000047</v>
      </c>
      <c r="Q28" s="11">
        <v>21.285999999999987</v>
      </c>
      <c r="R28" s="11">
        <v>25.363999999999997</v>
      </c>
      <c r="S28" s="11">
        <v>24.499000000000031</v>
      </c>
      <c r="T28" s="11">
        <v>17.012999999999966</v>
      </c>
      <c r="U28" s="11">
        <v>21.92299999999997</v>
      </c>
      <c r="V28" s="11">
        <v>22.099000000000004</v>
      </c>
      <c r="W28" s="11">
        <v>23.094000000000012</v>
      </c>
      <c r="X28" s="11">
        <v>23.430000000000032</v>
      </c>
      <c r="Y28" s="11">
        <v>23.495000000000072</v>
      </c>
      <c r="Z28" s="11">
        <v>23.622000000000046</v>
      </c>
      <c r="AA28" s="11">
        <v>23.777000000000008</v>
      </c>
      <c r="AB28" s="11">
        <v>23.910999999999991</v>
      </c>
      <c r="AC28" s="11">
        <v>24.032999999999952</v>
      </c>
      <c r="AD28" s="11">
        <v>24.166999999999984</v>
      </c>
      <c r="AE28" s="11">
        <v>24.313999999999993</v>
      </c>
      <c r="AF28" s="11">
        <v>24.473999999999979</v>
      </c>
      <c r="AG28" s="11">
        <v>24.650999999999943</v>
      </c>
      <c r="AH28" s="11">
        <v>24.831000000000007</v>
      </c>
      <c r="AI28" s="11">
        <v>25.015000000000001</v>
      </c>
      <c r="AJ28" s="11">
        <v>25.200000000000014</v>
      </c>
      <c r="AK28" s="172">
        <v>25.386999999999983</v>
      </c>
      <c r="AL28" s="11">
        <v>25.574999999999996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32.386000000000102</v>
      </c>
      <c r="N29" s="11">
        <v>26.951000000000075</v>
      </c>
      <c r="O29" s="11">
        <v>33.883000000000116</v>
      </c>
      <c r="P29" s="11">
        <v>32.910999999999937</v>
      </c>
      <c r="Q29" s="11">
        <v>33.418999999999947</v>
      </c>
      <c r="R29" s="11">
        <v>35.167999999999999</v>
      </c>
      <c r="S29" s="11">
        <v>37.344999999999999</v>
      </c>
      <c r="T29" s="11">
        <v>38.414999999999964</v>
      </c>
      <c r="U29" s="11">
        <v>40.082999999999998</v>
      </c>
      <c r="V29" s="11">
        <v>36.009999999999856</v>
      </c>
      <c r="W29" s="11">
        <v>35.190000000000062</v>
      </c>
      <c r="X29" s="11">
        <v>35.433000000000114</v>
      </c>
      <c r="Y29" s="11">
        <v>35.65499999999993</v>
      </c>
      <c r="Z29" s="11">
        <v>35.707999999999956</v>
      </c>
      <c r="AA29" s="11">
        <v>35.888999999999989</v>
      </c>
      <c r="AB29" s="11">
        <v>36.036999999999985</v>
      </c>
      <c r="AC29" s="11">
        <v>36.21</v>
      </c>
      <c r="AD29" s="11">
        <v>36.377999999999901</v>
      </c>
      <c r="AE29" s="11">
        <v>36.542999999999978</v>
      </c>
      <c r="AF29" s="11">
        <v>36.706999999999958</v>
      </c>
      <c r="AG29" s="11">
        <v>36.877000000000066</v>
      </c>
      <c r="AH29" s="11">
        <v>37.03900000000003</v>
      </c>
      <c r="AI29" s="11">
        <v>37.201000000000043</v>
      </c>
      <c r="AJ29" s="11">
        <v>37.363000000000078</v>
      </c>
      <c r="AK29" s="172">
        <v>37.524999999999999</v>
      </c>
      <c r="AL29" s="11">
        <v>37.686999999999948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9.8969999999999949</v>
      </c>
      <c r="N30" s="11">
        <v>10.068000000000039</v>
      </c>
      <c r="O30" s="11">
        <v>13.116000000000017</v>
      </c>
      <c r="P30" s="11">
        <v>12.807999999999986</v>
      </c>
      <c r="Q30" s="11">
        <v>11.186999999999987</v>
      </c>
      <c r="R30" s="11">
        <v>12.142999999999999</v>
      </c>
      <c r="S30" s="11">
        <v>11.165999999999993</v>
      </c>
      <c r="T30" s="11">
        <v>11.347999999999999</v>
      </c>
      <c r="U30" s="11">
        <v>10.802</v>
      </c>
      <c r="V30" s="11">
        <v>13.485999999999997</v>
      </c>
      <c r="W30" s="11">
        <v>12.614999999999977</v>
      </c>
      <c r="X30" s="11">
        <v>12.756000000000004</v>
      </c>
      <c r="Y30" s="11">
        <v>12.587000000000005</v>
      </c>
      <c r="Z30" s="11">
        <v>12.645000000000001</v>
      </c>
      <c r="AA30" s="11">
        <v>12.812999999999967</v>
      </c>
      <c r="AB30" s="11">
        <v>12.903000000000011</v>
      </c>
      <c r="AC30" s="11">
        <v>13.024000000000004</v>
      </c>
      <c r="AD30" s="11">
        <v>13.138000000000005</v>
      </c>
      <c r="AE30" s="11">
        <v>13.241000000000019</v>
      </c>
      <c r="AF30" s="11">
        <v>13.339000000000004</v>
      </c>
      <c r="AG30" s="11">
        <v>13.445000000000009</v>
      </c>
      <c r="AH30" s="11">
        <v>13.558000000000019</v>
      </c>
      <c r="AI30" s="11">
        <v>13.673999999999985</v>
      </c>
      <c r="AJ30" s="11">
        <v>13.791999999999966</v>
      </c>
      <c r="AK30" s="172">
        <v>13.908000000000024</v>
      </c>
      <c r="AL30" s="11">
        <v>14.023000000000003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10.668000000000008</v>
      </c>
      <c r="N31" s="11">
        <v>12.33500000000002</v>
      </c>
      <c r="O31" s="11">
        <v>9.4600000000000044</v>
      </c>
      <c r="P31" s="11">
        <v>10.58599999999999</v>
      </c>
      <c r="Q31" s="11">
        <v>13.056999999999968</v>
      </c>
      <c r="R31" s="11">
        <v>14.405000000000024</v>
      </c>
      <c r="S31" s="11">
        <v>9.4270000000000049</v>
      </c>
      <c r="T31" s="11">
        <v>11.649000000000004</v>
      </c>
      <c r="U31" s="11">
        <v>15.211000000000027</v>
      </c>
      <c r="V31" s="11">
        <v>12.608000000000022</v>
      </c>
      <c r="W31" s="11">
        <v>13.376000000000015</v>
      </c>
      <c r="X31" s="11">
        <v>12.012999999999995</v>
      </c>
      <c r="Y31" s="11">
        <v>11.263000000000011</v>
      </c>
      <c r="Z31" s="11">
        <v>11.135000000000012</v>
      </c>
      <c r="AA31" s="11">
        <v>11.041999999999991</v>
      </c>
      <c r="AB31" s="11">
        <v>10.957000000000017</v>
      </c>
      <c r="AC31" s="11">
        <v>10.870000000000019</v>
      </c>
      <c r="AD31" s="11">
        <v>10.783999999999972</v>
      </c>
      <c r="AE31" s="11">
        <v>10.70000000000001</v>
      </c>
      <c r="AF31" s="11">
        <v>10.618999999999989</v>
      </c>
      <c r="AG31" s="11">
        <v>10.541000000000007</v>
      </c>
      <c r="AH31" s="11">
        <v>10.463999999999997</v>
      </c>
      <c r="AI31" s="11">
        <v>10.386999999999995</v>
      </c>
      <c r="AJ31" s="11">
        <v>10.311999999999996</v>
      </c>
      <c r="AK31" s="172">
        <v>10.235999999999997</v>
      </c>
      <c r="AL31" s="11">
        <v>10.162000000000006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149.09600000000023</v>
      </c>
      <c r="N33" s="11">
        <f t="shared" ref="N33:AK33" si="20">SUM(N34:N36)</f>
        <v>141.56400000000002</v>
      </c>
      <c r="O33" s="11">
        <f t="shared" si="20"/>
        <v>141.42800000000005</v>
      </c>
      <c r="P33" s="11">
        <f t="shared" si="20"/>
        <v>138.32299999999995</v>
      </c>
      <c r="Q33" s="11">
        <f t="shared" si="20"/>
        <v>144.92799999999983</v>
      </c>
      <c r="R33" s="11">
        <f t="shared" si="20"/>
        <v>143.73000000000008</v>
      </c>
      <c r="S33" s="11">
        <f t="shared" si="20"/>
        <v>135.64400000000001</v>
      </c>
      <c r="T33" s="11">
        <f t="shared" si="20"/>
        <v>137.94099999999992</v>
      </c>
      <c r="U33" s="11">
        <f t="shared" si="20"/>
        <v>134.0659999999998</v>
      </c>
      <c r="V33" s="11">
        <f t="shared" si="20"/>
        <v>137.94199999999998</v>
      </c>
      <c r="W33" s="11">
        <f t="shared" si="20"/>
        <v>140.44399999999996</v>
      </c>
      <c r="X33" s="11">
        <f t="shared" si="20"/>
        <v>141.73699999999974</v>
      </c>
      <c r="Y33" s="11">
        <f t="shared" si="20"/>
        <v>143.04599999999994</v>
      </c>
      <c r="Z33" s="11">
        <f t="shared" si="20"/>
        <v>143.82499999999993</v>
      </c>
      <c r="AA33" s="11">
        <f t="shared" si="20"/>
        <v>144.53599999999963</v>
      </c>
      <c r="AB33" s="11">
        <f t="shared" si="20"/>
        <v>145.27199999999993</v>
      </c>
      <c r="AC33" s="11">
        <f t="shared" si="20"/>
        <v>145.78200000000001</v>
      </c>
      <c r="AD33" s="11">
        <f t="shared" si="20"/>
        <v>146.26300000000006</v>
      </c>
      <c r="AE33" s="11">
        <f t="shared" si="20"/>
        <v>146.73999999999995</v>
      </c>
      <c r="AF33" s="11">
        <f t="shared" si="20"/>
        <v>147.22800000000001</v>
      </c>
      <c r="AG33" s="11">
        <f t="shared" si="20"/>
        <v>147.75200000000001</v>
      </c>
      <c r="AH33" s="11">
        <f t="shared" si="20"/>
        <v>148.25799999999998</v>
      </c>
      <c r="AI33" s="11">
        <f t="shared" si="20"/>
        <v>148.75900000000001</v>
      </c>
      <c r="AJ33" s="11">
        <f t="shared" si="20"/>
        <v>149.26400000000007</v>
      </c>
      <c r="AK33" s="11">
        <f t="shared" si="20"/>
        <v>149.76600000000013</v>
      </c>
      <c r="AL33" s="11">
        <f>SUM(AL34:AL36)</f>
        <v>150.26600000000008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44.36500000000008</v>
      </c>
      <c r="N34" s="11">
        <v>38.439000000000121</v>
      </c>
      <c r="O34" s="11">
        <v>33.214999999999982</v>
      </c>
      <c r="P34" s="11">
        <v>35.925999999999895</v>
      </c>
      <c r="Q34" s="11">
        <v>32.759000000000036</v>
      </c>
      <c r="R34" s="11">
        <v>30.572000000000074</v>
      </c>
      <c r="S34" s="11">
        <v>30.080000000000052</v>
      </c>
      <c r="T34" s="11">
        <v>30.942000000000039</v>
      </c>
      <c r="U34" s="11">
        <v>29.14599999999999</v>
      </c>
      <c r="V34" s="11">
        <v>30.999999999999993</v>
      </c>
      <c r="W34" s="11">
        <v>31.607000000000031</v>
      </c>
      <c r="X34" s="11">
        <v>31.210999999999977</v>
      </c>
      <c r="Y34" s="11">
        <v>30.885999999999925</v>
      </c>
      <c r="Z34" s="11">
        <v>30.713000000000044</v>
      </c>
      <c r="AA34" s="11">
        <v>30.46899999999993</v>
      </c>
      <c r="AB34" s="11">
        <v>30.495000000000008</v>
      </c>
      <c r="AC34" s="11">
        <v>30.517000000000021</v>
      </c>
      <c r="AD34" s="11">
        <v>30.538000000000032</v>
      </c>
      <c r="AE34" s="11">
        <v>30.559000000000029</v>
      </c>
      <c r="AF34" s="11">
        <v>30.579999999999941</v>
      </c>
      <c r="AG34" s="11">
        <v>30.598999999999986</v>
      </c>
      <c r="AH34" s="11">
        <v>30.614000000000001</v>
      </c>
      <c r="AI34" s="11">
        <v>30.625999999999973</v>
      </c>
      <c r="AJ34" s="11">
        <v>30.636999999999951</v>
      </c>
      <c r="AK34" s="172">
        <v>30.643999999999998</v>
      </c>
      <c r="AL34" s="11">
        <v>30.647000000000016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41.121000000000087</v>
      </c>
      <c r="N35" s="11">
        <v>42.486000000000054</v>
      </c>
      <c r="O35" s="11">
        <v>46.101999999999997</v>
      </c>
      <c r="P35" s="11">
        <v>39.436000000000085</v>
      </c>
      <c r="Q35" s="11">
        <v>41.717999999999925</v>
      </c>
      <c r="R35" s="11">
        <v>44.228000000000037</v>
      </c>
      <c r="S35" s="11">
        <v>42.595999999999954</v>
      </c>
      <c r="T35" s="11">
        <v>41.814999999999955</v>
      </c>
      <c r="U35" s="11">
        <v>41.493999999999943</v>
      </c>
      <c r="V35" s="11">
        <v>44.338000000000008</v>
      </c>
      <c r="W35" s="11">
        <v>43.000999999999983</v>
      </c>
      <c r="X35" s="11">
        <v>43.93399999999987</v>
      </c>
      <c r="Y35" s="11">
        <v>44.858000000000047</v>
      </c>
      <c r="Z35" s="11">
        <v>45.177999999999976</v>
      </c>
      <c r="AA35" s="11">
        <v>45.455999999999868</v>
      </c>
      <c r="AB35" s="11">
        <v>45.634999999999962</v>
      </c>
      <c r="AC35" s="11">
        <v>45.722999999999992</v>
      </c>
      <c r="AD35" s="11">
        <v>45.826000000000057</v>
      </c>
      <c r="AE35" s="11">
        <v>45.94099999999991</v>
      </c>
      <c r="AF35" s="11">
        <v>46.073</v>
      </c>
      <c r="AG35" s="11">
        <v>46.24999999999995</v>
      </c>
      <c r="AH35" s="11">
        <v>46.422999999999973</v>
      </c>
      <c r="AI35" s="11">
        <v>46.600000000000009</v>
      </c>
      <c r="AJ35" s="11">
        <v>46.780000000000058</v>
      </c>
      <c r="AK35" s="172">
        <v>46.961000000000055</v>
      </c>
      <c r="AL35" s="11">
        <v>47.142000000000053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63.61000000000007</v>
      </c>
      <c r="N36" s="11">
        <v>60.638999999999847</v>
      </c>
      <c r="O36" s="11">
        <v>62.111000000000082</v>
      </c>
      <c r="P36" s="11">
        <v>62.96099999999997</v>
      </c>
      <c r="Q36" s="11">
        <v>70.45099999999988</v>
      </c>
      <c r="R36" s="11">
        <v>68.929999999999978</v>
      </c>
      <c r="S36" s="11">
        <v>62.967999999999989</v>
      </c>
      <c r="T36" s="11">
        <v>65.183999999999941</v>
      </c>
      <c r="U36" s="11">
        <v>63.425999999999881</v>
      </c>
      <c r="V36" s="11">
        <v>62.603999999999978</v>
      </c>
      <c r="W36" s="11">
        <v>65.835999999999956</v>
      </c>
      <c r="X36" s="11">
        <v>66.591999999999899</v>
      </c>
      <c r="Y36" s="11">
        <v>67.301999999999964</v>
      </c>
      <c r="Z36" s="11">
        <v>67.933999999999926</v>
      </c>
      <c r="AA36" s="11">
        <v>68.610999999999834</v>
      </c>
      <c r="AB36" s="11">
        <v>69.141999999999953</v>
      </c>
      <c r="AC36" s="11">
        <v>69.542000000000002</v>
      </c>
      <c r="AD36" s="11">
        <v>69.898999999999972</v>
      </c>
      <c r="AE36" s="11">
        <v>70.239999999999995</v>
      </c>
      <c r="AF36" s="11">
        <v>70.57500000000006</v>
      </c>
      <c r="AG36" s="11">
        <v>70.903000000000063</v>
      </c>
      <c r="AH36" s="11">
        <v>71.221000000000004</v>
      </c>
      <c r="AI36" s="11">
        <v>71.533000000000015</v>
      </c>
      <c r="AJ36" s="11">
        <v>71.847000000000065</v>
      </c>
      <c r="AK36" s="172">
        <v>72.161000000000072</v>
      </c>
      <c r="AL36" s="11">
        <v>72.47699999999999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466.27600000000029</v>
      </c>
      <c r="N38" s="11">
        <f t="shared" ref="N38:AL38" si="21">SUM(N5,N11,N16,N18,N23,N33)</f>
        <v>465.64100000000008</v>
      </c>
      <c r="O38" s="11">
        <f t="shared" si="21"/>
        <v>453.79500000000036</v>
      </c>
      <c r="P38" s="11">
        <f t="shared" si="21"/>
        <v>462.21599999999978</v>
      </c>
      <c r="Q38" s="11">
        <f t="shared" si="21"/>
        <v>475.66799999999938</v>
      </c>
      <c r="R38" s="11">
        <f t="shared" si="21"/>
        <v>489.71099999999973</v>
      </c>
      <c r="S38" s="11">
        <f t="shared" si="21"/>
        <v>465.29499999999967</v>
      </c>
      <c r="T38" s="11">
        <f t="shared" si="21"/>
        <v>476.60799999999995</v>
      </c>
      <c r="U38" s="11">
        <f t="shared" si="21"/>
        <v>485.8119999999999</v>
      </c>
      <c r="V38" s="11">
        <f t="shared" si="21"/>
        <v>483.57499999999982</v>
      </c>
      <c r="W38" s="11">
        <f t="shared" si="21"/>
        <v>478.92599999999993</v>
      </c>
      <c r="X38" s="11">
        <f t="shared" si="21"/>
        <v>478.94399999999973</v>
      </c>
      <c r="Y38" s="11">
        <f t="shared" si="21"/>
        <v>478.74300000000011</v>
      </c>
      <c r="Z38" s="11">
        <f t="shared" si="21"/>
        <v>479.69599999999991</v>
      </c>
      <c r="AA38" s="11">
        <f t="shared" si="21"/>
        <v>481.3379999999994</v>
      </c>
      <c r="AB38" s="11">
        <f t="shared" si="21"/>
        <v>482.75099999999981</v>
      </c>
      <c r="AC38" s="11">
        <f t="shared" si="21"/>
        <v>483.77099999999996</v>
      </c>
      <c r="AD38" s="11">
        <f t="shared" si="21"/>
        <v>484.64</v>
      </c>
      <c r="AE38" s="11">
        <f t="shared" si="21"/>
        <v>485.52600000000024</v>
      </c>
      <c r="AF38" s="11">
        <f t="shared" si="21"/>
        <v>486.41700000000009</v>
      </c>
      <c r="AG38" s="11">
        <f t="shared" si="21"/>
        <v>487.49200000000025</v>
      </c>
      <c r="AH38" s="11">
        <f t="shared" si="21"/>
        <v>488.52200000000011</v>
      </c>
      <c r="AI38" s="11">
        <f t="shared" si="21"/>
        <v>489.55799999999994</v>
      </c>
      <c r="AJ38" s="11">
        <f t="shared" si="21"/>
        <v>490.64300000000037</v>
      </c>
      <c r="AK38" s="11">
        <f t="shared" si="21"/>
        <v>491.71300000000031</v>
      </c>
      <c r="AL38" s="11">
        <f t="shared" si="21"/>
        <v>492.77800000000002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North East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North East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North East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North East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North East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North East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North East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29.349963549930504</v>
      </c>
      <c r="N231" s="40">
        <f>'Ind T1'!D25</f>
        <v>29.324780863849526</v>
      </c>
      <c r="O231" s="40">
        <f>'Ind T1'!F25</f>
        <v>30.493650284712398</v>
      </c>
    </row>
    <row r="232" spans="1:15" x14ac:dyDescent="0.2">
      <c r="L232" t="str">
        <f>L23</f>
        <v>Business and other services</v>
      </c>
      <c r="M232" s="40">
        <f>'Ind T1'!B24</f>
        <v>23.443827073518889</v>
      </c>
      <c r="N232" s="40">
        <f>'Ind T1'!D24</f>
        <v>22.459002017013081</v>
      </c>
      <c r="O232" s="40">
        <f>'Ind T1'!F24</f>
        <v>22.950902840630043</v>
      </c>
    </row>
    <row r="233" spans="1:15" x14ac:dyDescent="0.2">
      <c r="L233" t="str">
        <f>L18</f>
        <v>Trade, accomod. and transport</v>
      </c>
      <c r="M233" s="40">
        <f>'Ind T1'!B23</f>
        <v>26.549740561269779</v>
      </c>
      <c r="N233" s="40">
        <f>'Ind T1'!D23</f>
        <v>27.856495575516888</v>
      </c>
      <c r="O233" s="40">
        <f>'Ind T1'!F23</f>
        <v>28.226097755987499</v>
      </c>
    </row>
    <row r="234" spans="1:15" x14ac:dyDescent="0.2">
      <c r="L234" t="str">
        <f>L16</f>
        <v>Construction</v>
      </c>
      <c r="M234" s="40">
        <f>'Ind T1'!B22</f>
        <v>5.8706053161966931</v>
      </c>
      <c r="N234" s="40">
        <f>'Ind T1'!D22</f>
        <v>6.3924280577792869</v>
      </c>
      <c r="O234" s="40">
        <f>'Ind T1'!F22</f>
        <v>5.9682047494003356</v>
      </c>
    </row>
    <row r="235" spans="1:15" x14ac:dyDescent="0.2">
      <c r="L235" t="str">
        <f>L11</f>
        <v>Manufacturing</v>
      </c>
      <c r="M235" s="40">
        <f>'Ind T1'!B21</f>
        <v>13.072608130101205</v>
      </c>
      <c r="N235" s="40">
        <f>'Ind T1'!D21</f>
        <v>11.516810530228032</v>
      </c>
      <c r="O235" s="40">
        <f>'Ind T1'!F21</f>
        <v>9.95478694259889</v>
      </c>
    </row>
    <row r="236" spans="1:15" x14ac:dyDescent="0.2">
      <c r="L236" t="str">
        <f>L5</f>
        <v>Primary sector and utilities</v>
      </c>
      <c r="M236" s="40">
        <f>'Ind T1'!B20</f>
        <v>1.7132553689829306</v>
      </c>
      <c r="N236" s="40">
        <f>'Ind T1'!D20</f>
        <v>2.4504829556131837</v>
      </c>
      <c r="O236" s="40">
        <f>'Ind T1'!F20</f>
        <v>2.4063574266708354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North East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-3.2860000000001151</v>
      </c>
      <c r="O261" s="11">
        <f>'Ind T1'!F50</f>
        <v>9.8220000000001164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-7.2449999999999619</v>
      </c>
      <c r="O262" s="11">
        <f>'Ind T1'!F49</f>
        <v>5.5349999999998687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3.3950000000002092</v>
      </c>
      <c r="O263" s="11">
        <f>'Ind T1'!F48</f>
        <v>5.6800000000001205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1.8660000000000494</v>
      </c>
      <c r="O264" s="11">
        <f>'Ind T1'!F47</f>
        <v>-1.2050000000000374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-8.8609999999999758</v>
      </c>
      <c r="O265" s="11">
        <f>'Ind T1'!F46</f>
        <v>-6.1019999999999399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3.3460000000000001</v>
      </c>
      <c r="O266" s="11">
        <f>'Ind T1'!F45</f>
        <v>0.1220000000000141</v>
      </c>
    </row>
    <row r="268" spans="1:16" x14ac:dyDescent="0.2">
      <c r="L268" t="str">
        <f>L38</f>
        <v>All industries</v>
      </c>
      <c r="N268" s="11">
        <f>'Ind T1'!D14-'Ind T1'!B14</f>
        <v>-10.784999999999798</v>
      </c>
      <c r="O268" s="11">
        <f>SUM(O261:O266)</f>
        <v>13.852000000000142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North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12.229125248058114</v>
      </c>
      <c r="C9" s="249">
        <f>SUM(C26,C43,C60,C77,C94,C111,C128,C145,C162,C179,C196,C213,C230,C247,C264,C281,C298,C315,C332,C349,C366,C383)</f>
        <v>23.777080714209081</v>
      </c>
      <c r="D9" s="249">
        <f>SUM(B9:C9)</f>
        <v>36.006205962267195</v>
      </c>
      <c r="E9" s="238"/>
      <c r="F9" s="249">
        <f>SUM(F26,F43,F60,F77,F94,F111,F128,F145,F162,F179,F196,F213,F230,F247,F264,F281,F298,F315,F332,F349,F366,F383)</f>
        <v>14.964121685940329</v>
      </c>
      <c r="G9" s="249">
        <f>SUM(G26,G43,G60,G77,G94,G111,G128,G145,G162,G179,G196,G213,G230,G247,G264,G281,G298,G315,G332,G349,G366,G383)</f>
        <v>25.28095703882083</v>
      </c>
      <c r="H9" s="249">
        <f>SUM(F9:G9)</f>
        <v>40.245078724761157</v>
      </c>
      <c r="I9" s="238"/>
      <c r="J9" s="249">
        <f>SUM(J26,J43,J60,J77,J94,J111,J128,J145,J162,J179,J196,J213,J230,J247,J264,J281,J298,J315,J332,J349,J366,J383)</f>
        <v>18.061820748324664</v>
      </c>
      <c r="K9" s="249">
        <f>SUM(K26,K43,K60,K77,K94,K111,K128,K145,K162,K179,K196,K213,K230,K247,K264,K281,K298,K315,K332,K349,K366,K383)</f>
        <v>27.627317067591282</v>
      </c>
      <c r="L9" s="249">
        <f>SUM(J9:K9)</f>
        <v>45.689137815915942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45.540075357924273</v>
      </c>
      <c r="C10" s="249">
        <f t="shared" si="0"/>
        <v>44.585201277396358</v>
      </c>
      <c r="D10" s="249">
        <f t="shared" ref="D10:D17" si="1">SUM(B10:C10)</f>
        <v>90.125276635320631</v>
      </c>
      <c r="E10" s="238"/>
      <c r="F10" s="249">
        <f t="shared" ref="F10:G17" si="2">SUM(F27,F44,F61,F78,F95,F112,F129,F146,F163,F180,F197,F214,F231,F248,F265,F282,F299,F316,F333,F350,F367,F384)</f>
        <v>52.744618200312459</v>
      </c>
      <c r="G10" s="249">
        <f t="shared" si="2"/>
        <v>46.322912758148696</v>
      </c>
      <c r="H10" s="249">
        <f t="shared" ref="H10:H17" si="3">SUM(F10:G10)</f>
        <v>99.067530958461163</v>
      </c>
      <c r="I10" s="238"/>
      <c r="J10" s="249">
        <f t="shared" ref="J10:K17" si="4">SUM(J27,J44,J61,J78,J95,J112,J129,J146,J163,J180,J197,J214,J231,J248,J265,J282,J299,J316,J333,J350,J367,J384)</f>
        <v>64.349996912749717</v>
      </c>
      <c r="K10" s="249">
        <f t="shared" si="4"/>
        <v>52.453904219950999</v>
      </c>
      <c r="L10" s="249">
        <f t="shared" ref="L10:L17" si="5">SUM(J10:K10)</f>
        <v>116.80390113270072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24.233979306113159</v>
      </c>
      <c r="C11" s="249">
        <f t="shared" si="0"/>
        <v>27.312945618268788</v>
      </c>
      <c r="D11" s="249">
        <f t="shared" si="1"/>
        <v>51.546924924381948</v>
      </c>
      <c r="E11" s="238"/>
      <c r="F11" s="249">
        <f t="shared" si="2"/>
        <v>26.437556612024405</v>
      </c>
      <c r="G11" s="249">
        <f t="shared" si="2"/>
        <v>29.639499620895958</v>
      </c>
      <c r="H11" s="249">
        <f t="shared" si="3"/>
        <v>56.077056232920363</v>
      </c>
      <c r="I11" s="238"/>
      <c r="J11" s="249">
        <f t="shared" si="4"/>
        <v>29.988428641236389</v>
      </c>
      <c r="K11" s="249">
        <f t="shared" si="4"/>
        <v>27.430644149489023</v>
      </c>
      <c r="L11" s="249">
        <f t="shared" si="5"/>
        <v>57.419072790725409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41.038174676819679</v>
      </c>
      <c r="C12" s="249">
        <f t="shared" si="0"/>
        <v>14.24745151836038</v>
      </c>
      <c r="D12" s="249">
        <f t="shared" si="1"/>
        <v>55.285626195180058</v>
      </c>
      <c r="E12" s="238"/>
      <c r="F12" s="249">
        <f t="shared" si="2"/>
        <v>37.448670232576951</v>
      </c>
      <c r="G12" s="249">
        <f t="shared" si="2"/>
        <v>15.05442558247551</v>
      </c>
      <c r="H12" s="249">
        <f t="shared" si="3"/>
        <v>52.503095815052461</v>
      </c>
      <c r="I12" s="238"/>
      <c r="J12" s="249">
        <f t="shared" si="4"/>
        <v>30.02081292427258</v>
      </c>
      <c r="K12" s="249">
        <f t="shared" si="4"/>
        <v>15.847783092487065</v>
      </c>
      <c r="L12" s="249">
        <f t="shared" si="5"/>
        <v>45.868596016759646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5.5227356686328655</v>
      </c>
      <c r="C13" s="249">
        <f t="shared" si="0"/>
        <v>51.499546209739812</v>
      </c>
      <c r="D13" s="249">
        <f t="shared" si="1"/>
        <v>57.022281878372681</v>
      </c>
      <c r="E13" s="238"/>
      <c r="F13" s="249">
        <f t="shared" si="2"/>
        <v>5.4486715198879079</v>
      </c>
      <c r="G13" s="249">
        <f t="shared" si="2"/>
        <v>42.797041029444301</v>
      </c>
      <c r="H13" s="249">
        <f t="shared" si="3"/>
        <v>48.245712549332211</v>
      </c>
      <c r="I13" s="238"/>
      <c r="J13" s="249">
        <f t="shared" si="4"/>
        <v>6.1096685947304623</v>
      </c>
      <c r="K13" s="249">
        <f t="shared" si="4"/>
        <v>37.066818924474312</v>
      </c>
      <c r="L13" s="249">
        <f t="shared" si="5"/>
        <v>43.176487519204777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37.120547435997089</v>
      </c>
      <c r="C14" s="249">
        <f t="shared" si="0"/>
        <v>7.7679966639228679</v>
      </c>
      <c r="D14" s="249">
        <f t="shared" si="1"/>
        <v>44.888544099919955</v>
      </c>
      <c r="E14" s="238"/>
      <c r="F14" s="249">
        <f t="shared" si="2"/>
        <v>34.930455926680359</v>
      </c>
      <c r="G14" s="249">
        <f t="shared" si="2"/>
        <v>7.9116658143249596</v>
      </c>
      <c r="H14" s="249">
        <f t="shared" si="3"/>
        <v>42.842121741005322</v>
      </c>
      <c r="I14" s="238"/>
      <c r="J14" s="249">
        <f t="shared" si="4"/>
        <v>36.69384199297734</v>
      </c>
      <c r="K14" s="249">
        <f t="shared" si="4"/>
        <v>9.356613892866271</v>
      </c>
      <c r="L14" s="249">
        <f t="shared" si="5"/>
        <v>46.050455885843611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38.276778765762842</v>
      </c>
      <c r="C15" s="249">
        <f t="shared" si="0"/>
        <v>17.90247162790391</v>
      </c>
      <c r="D15" s="249">
        <f t="shared" si="1"/>
        <v>56.179250393666749</v>
      </c>
      <c r="E15" s="238"/>
      <c r="F15" s="249">
        <f t="shared" si="2"/>
        <v>34.386759436432193</v>
      </c>
      <c r="G15" s="249">
        <f t="shared" si="2"/>
        <v>17.181501786706683</v>
      </c>
      <c r="H15" s="249">
        <f t="shared" si="3"/>
        <v>51.568261223138876</v>
      </c>
      <c r="I15" s="238"/>
      <c r="J15" s="249">
        <f t="shared" si="4"/>
        <v>33.264450272931001</v>
      </c>
      <c r="K15" s="249">
        <f t="shared" si="4"/>
        <v>18.650779035004124</v>
      </c>
      <c r="L15" s="249">
        <f t="shared" si="5"/>
        <v>51.915229307935121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4.1859838833306275</v>
      </c>
      <c r="C16" s="249">
        <f t="shared" si="0"/>
        <v>34.089676670018619</v>
      </c>
      <c r="D16" s="249">
        <f t="shared" si="1"/>
        <v>38.275660553349248</v>
      </c>
      <c r="E16" s="238"/>
      <c r="F16" s="249">
        <f t="shared" si="2"/>
        <v>3.422504595178359</v>
      </c>
      <c r="G16" s="249">
        <f t="shared" si="2"/>
        <v>32.156686094601767</v>
      </c>
      <c r="H16" s="249">
        <f t="shared" si="3"/>
        <v>35.579190689780127</v>
      </c>
      <c r="I16" s="238"/>
      <c r="J16" s="249">
        <f t="shared" si="4"/>
        <v>3.93709449792419</v>
      </c>
      <c r="K16" s="249">
        <f t="shared" si="4"/>
        <v>32.193799282170446</v>
      </c>
      <c r="L16" s="249">
        <f t="shared" si="5"/>
        <v>36.130893780094638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28.619026415561823</v>
      </c>
      <c r="C17" s="249">
        <f t="shared" si="0"/>
        <v>31.762202941979794</v>
      </c>
      <c r="D17" s="249">
        <f t="shared" si="1"/>
        <v>60.381229357541613</v>
      </c>
      <c r="E17" s="238"/>
      <c r="F17" s="249">
        <f t="shared" si="2"/>
        <v>23.111937675922015</v>
      </c>
      <c r="G17" s="249">
        <f t="shared" si="2"/>
        <v>29.686014389626482</v>
      </c>
      <c r="H17" s="249">
        <f t="shared" si="3"/>
        <v>52.7979520655485</v>
      </c>
      <c r="I17" s="238"/>
      <c r="J17" s="249">
        <f t="shared" si="4"/>
        <v>21.7789801113104</v>
      </c>
      <c r="K17" s="249">
        <f t="shared" si="4"/>
        <v>27.945245639509803</v>
      </c>
      <c r="L17" s="249">
        <f t="shared" si="5"/>
        <v>49.724225750820203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236.76642675820045</v>
      </c>
      <c r="C19" s="247">
        <f t="shared" ref="C19:L19" si="6">SUM(C9:C17)</f>
        <v>252.94457324179962</v>
      </c>
      <c r="D19" s="247">
        <f t="shared" si="6"/>
        <v>489.71100000000007</v>
      </c>
      <c r="E19" s="247"/>
      <c r="F19" s="247">
        <f t="shared" si="6"/>
        <v>232.89529588495498</v>
      </c>
      <c r="G19" s="247">
        <f t="shared" si="6"/>
        <v>246.03070411504515</v>
      </c>
      <c r="H19" s="247">
        <f t="shared" si="6"/>
        <v>478.92600000000022</v>
      </c>
      <c r="I19" s="247"/>
      <c r="J19" s="247">
        <f t="shared" si="6"/>
        <v>244.20509469645677</v>
      </c>
      <c r="K19" s="247">
        <f t="shared" si="6"/>
        <v>248.57290530354331</v>
      </c>
      <c r="L19" s="247">
        <f t="shared" si="6"/>
        <v>492.77800000000013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1.3790356389565743E-3</v>
      </c>
      <c r="C26" s="302">
        <v>0.18394501644495376</v>
      </c>
      <c r="D26" s="302">
        <f>SUM(B26:C26)</f>
        <v>0.18532405208391034</v>
      </c>
      <c r="E26" s="303"/>
      <c r="F26" s="302">
        <v>2.7199710489813123E-2</v>
      </c>
      <c r="G26" s="302">
        <v>8.7834144041487941E-2</v>
      </c>
      <c r="H26" s="302">
        <f>SUM(F26:G26)</f>
        <v>0.11503385453130106</v>
      </c>
      <c r="I26" s="303"/>
      <c r="J26" s="302">
        <v>2.9793727410262271E-2</v>
      </c>
      <c r="K26" s="302">
        <v>0.13940527486472185</v>
      </c>
      <c r="L26" s="302">
        <f>SUM(J26:K26)</f>
        <v>0.16919900227498411</v>
      </c>
      <c r="M26" s="236"/>
      <c r="N26" s="236"/>
    </row>
    <row r="27" spans="1:14" x14ac:dyDescent="0.2">
      <c r="A27" s="237" t="str">
        <f>name!E$5</f>
        <v>Professional occupations</v>
      </c>
      <c r="B27" s="302">
        <v>2.4057795862860048E-3</v>
      </c>
      <c r="C27" s="302">
        <v>7.4222121208866024E-2</v>
      </c>
      <c r="D27" s="302">
        <f t="shared" ref="D27:D34" si="7">SUM(B27:C27)</f>
        <v>7.6627900795152026E-2</v>
      </c>
      <c r="E27" s="303"/>
      <c r="F27" s="302">
        <v>8.344824928340008E-3</v>
      </c>
      <c r="G27" s="302">
        <v>3.6580484186964822E-2</v>
      </c>
      <c r="H27" s="302">
        <f t="shared" ref="H27:H34" si="8">SUM(F27:G27)</f>
        <v>4.4925309115304832E-2</v>
      </c>
      <c r="I27" s="303"/>
      <c r="J27" s="302">
        <v>1.4021575739264044E-2</v>
      </c>
      <c r="K27" s="302">
        <v>4.9355389185062624E-2</v>
      </c>
      <c r="L27" s="302">
        <f t="shared" ref="L27:L34" si="9">SUM(J27:K27)</f>
        <v>6.3376964924326665E-2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2.5254764766117132E-3</v>
      </c>
      <c r="C28" s="302">
        <v>5.2154972150042687E-2</v>
      </c>
      <c r="D28" s="302">
        <f t="shared" si="7"/>
        <v>5.4680448626654402E-2</v>
      </c>
      <c r="E28" s="303"/>
      <c r="F28" s="302">
        <v>7.4754998231642217E-3</v>
      </c>
      <c r="G28" s="302">
        <v>2.1217852710702947E-2</v>
      </c>
      <c r="H28" s="302">
        <f t="shared" si="8"/>
        <v>2.8693352533867168E-2</v>
      </c>
      <c r="I28" s="303"/>
      <c r="J28" s="302">
        <v>1.0731025643492056E-2</v>
      </c>
      <c r="K28" s="302">
        <v>1.9027342542249904E-2</v>
      </c>
      <c r="L28" s="302">
        <f t="shared" si="9"/>
        <v>2.975836818574196E-2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7.7679747736332698E-3</v>
      </c>
      <c r="C29" s="302">
        <v>4.9270137143687061E-2</v>
      </c>
      <c r="D29" s="302">
        <f t="shared" si="7"/>
        <v>5.7038111917320333E-2</v>
      </c>
      <c r="E29" s="303"/>
      <c r="F29" s="302">
        <v>1.8713438517849356E-2</v>
      </c>
      <c r="G29" s="302">
        <v>1.0703417595943295E-2</v>
      </c>
      <c r="H29" s="302">
        <f t="shared" si="8"/>
        <v>2.9416856113792651E-2</v>
      </c>
      <c r="I29" s="303"/>
      <c r="J29" s="302">
        <v>9.3508962827190678E-3</v>
      </c>
      <c r="K29" s="302">
        <v>1.3726015482767286E-2</v>
      </c>
      <c r="L29" s="302">
        <f t="shared" si="9"/>
        <v>2.3076911765486353E-2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3.1426031052349101E-3</v>
      </c>
      <c r="C30" s="302">
        <v>1.7338383941973559</v>
      </c>
      <c r="D30" s="302">
        <f t="shared" si="7"/>
        <v>1.7369809973025907</v>
      </c>
      <c r="E30" s="303"/>
      <c r="F30" s="302">
        <v>0.46201522798332229</v>
      </c>
      <c r="G30" s="302">
        <v>1.0091384199898858</v>
      </c>
      <c r="H30" s="302">
        <f t="shared" si="8"/>
        <v>1.4711536479732081</v>
      </c>
      <c r="I30" s="303"/>
      <c r="J30" s="302">
        <v>0.52545276840122945</v>
      </c>
      <c r="K30" s="302">
        <v>0.99013349481353385</v>
      </c>
      <c r="L30" s="302">
        <f t="shared" si="9"/>
        <v>1.5155862632147632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8.3634946359470407E-3</v>
      </c>
      <c r="C31" s="302">
        <v>4.2653562009599855E-2</v>
      </c>
      <c r="D31" s="302">
        <f t="shared" si="7"/>
        <v>5.1017056645546899E-2</v>
      </c>
      <c r="E31" s="303"/>
      <c r="F31" s="302">
        <v>2.0574544709676134E-2</v>
      </c>
      <c r="G31" s="302">
        <v>1.7241715457484805E-2</v>
      </c>
      <c r="H31" s="302">
        <f t="shared" si="8"/>
        <v>3.7816260167160942E-2</v>
      </c>
      <c r="I31" s="303"/>
      <c r="J31" s="302">
        <v>1.651603862548805E-2</v>
      </c>
      <c r="K31" s="302">
        <v>2.3359157402666034E-2</v>
      </c>
      <c r="L31" s="302">
        <f t="shared" si="9"/>
        <v>3.9875196028154085E-2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2.4089202926488745E-3</v>
      </c>
      <c r="C32" s="302">
        <v>4.3866774587948056E-2</v>
      </c>
      <c r="D32" s="302">
        <f t="shared" si="7"/>
        <v>4.6275694880596928E-2</v>
      </c>
      <c r="E32" s="303"/>
      <c r="F32" s="302">
        <v>8.0479180649631575E-3</v>
      </c>
      <c r="G32" s="302">
        <v>1.3529447389559293E-2</v>
      </c>
      <c r="H32" s="302">
        <f t="shared" si="8"/>
        <v>2.1577365454522449E-2</v>
      </c>
      <c r="I32" s="303"/>
      <c r="J32" s="302">
        <v>6.4018290608450863E-3</v>
      </c>
      <c r="K32" s="302">
        <v>1.5223251276708901E-2</v>
      </c>
      <c r="L32" s="302">
        <f t="shared" si="9"/>
        <v>2.1625080337553986E-2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8.8777920957467239E-4</v>
      </c>
      <c r="C33" s="302">
        <v>8.5695200059997978E-2</v>
      </c>
      <c r="D33" s="302">
        <f t="shared" si="7"/>
        <v>8.6582979269572646E-2</v>
      </c>
      <c r="E33" s="303"/>
      <c r="F33" s="302">
        <v>4.3791741889749733E-3</v>
      </c>
      <c r="G33" s="302">
        <v>2.2604733617771166E-2</v>
      </c>
      <c r="H33" s="302">
        <f t="shared" si="8"/>
        <v>2.698390780674614E-2</v>
      </c>
      <c r="I33" s="303"/>
      <c r="J33" s="302">
        <v>1.4532574470882556E-2</v>
      </c>
      <c r="K33" s="302">
        <v>1.7685517136484981E-2</v>
      </c>
      <c r="L33" s="302">
        <f t="shared" si="9"/>
        <v>3.2218091607367536E-2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1.4090376185801844E-2</v>
      </c>
      <c r="C34" s="302">
        <v>0.25038238229285159</v>
      </c>
      <c r="D34" s="302">
        <f t="shared" si="7"/>
        <v>0.26447275847865342</v>
      </c>
      <c r="E34" s="303"/>
      <c r="F34" s="302">
        <v>3.7472005809636159E-2</v>
      </c>
      <c r="G34" s="302">
        <v>8.892744049445811E-2</v>
      </c>
      <c r="H34" s="302">
        <f t="shared" si="8"/>
        <v>0.12639944630409428</v>
      </c>
      <c r="I34" s="303"/>
      <c r="J34" s="302">
        <v>2.9578874721141644E-2</v>
      </c>
      <c r="K34" s="302">
        <v>0.10070524694048327</v>
      </c>
      <c r="L34" s="302">
        <f t="shared" si="9"/>
        <v>0.13028412166162492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4.2971439904694902E-2</v>
      </c>
      <c r="C36" s="311">
        <f t="shared" ref="C36:K36" si="10">SUM(C26:C34)</f>
        <v>2.516028560095303</v>
      </c>
      <c r="D36" s="311">
        <f t="shared" si="10"/>
        <v>2.5589999999999975</v>
      </c>
      <c r="E36" s="311"/>
      <c r="F36" s="311">
        <f t="shared" si="10"/>
        <v>0.59422234451573941</v>
      </c>
      <c r="G36" s="311">
        <f t="shared" si="10"/>
        <v>1.3077776554842582</v>
      </c>
      <c r="H36" s="311">
        <f t="shared" si="10"/>
        <v>1.9019999999999977</v>
      </c>
      <c r="I36" s="311"/>
      <c r="J36" s="311">
        <f t="shared" si="10"/>
        <v>0.65637931035532415</v>
      </c>
      <c r="K36" s="311">
        <f t="shared" si="10"/>
        <v>1.3686206896446789</v>
      </c>
      <c r="L36" s="311">
        <f>SUM(L26:L34)</f>
        <v>2.0250000000000026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4.3755803646530766E-4</v>
      </c>
      <c r="C43" s="302">
        <v>2.1959680705696712E-2</v>
      </c>
      <c r="D43" s="302">
        <f>SUM(B43:C43)</f>
        <v>2.2397238742162019E-2</v>
      </c>
      <c r="E43" s="303"/>
      <c r="F43" s="302">
        <v>2.1001589692104263E-3</v>
      </c>
      <c r="G43" s="302">
        <v>4.2576135229253721E-2</v>
      </c>
      <c r="H43" s="302">
        <f>SUM(F43:G43)</f>
        <v>4.4676294198464146E-2</v>
      </c>
      <c r="I43" s="303"/>
      <c r="J43" s="302">
        <v>5.3590085314179419E-3</v>
      </c>
      <c r="K43" s="302">
        <v>3.8417814503210392E-2</v>
      </c>
      <c r="L43" s="302">
        <f>SUM(J43:K43)</f>
        <v>4.3776823034628334E-2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2.2019393113461285E-3</v>
      </c>
      <c r="C44" s="302">
        <v>2.8062010565208455E-2</v>
      </c>
      <c r="D44" s="302">
        <f t="shared" ref="D44:D51" si="11">SUM(B44:C44)</f>
        <v>3.0263949876554584E-2</v>
      </c>
      <c r="E44" s="303"/>
      <c r="F44" s="302">
        <v>1.1998992538791746E-2</v>
      </c>
      <c r="G44" s="302">
        <v>5.7504900914728908E-2</v>
      </c>
      <c r="H44" s="302">
        <f t="shared" ref="H44:H51" si="12">SUM(F44:G44)</f>
        <v>6.9503893453520649E-2</v>
      </c>
      <c r="I44" s="303"/>
      <c r="J44" s="302">
        <v>1.8793375502004717E-2</v>
      </c>
      <c r="K44" s="302">
        <v>5.1939015478787626E-2</v>
      </c>
      <c r="L44" s="302">
        <f t="shared" ref="L44:L51" si="13">SUM(J44:K44)</f>
        <v>7.0732390980792342E-2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1.8174986804312292E-3</v>
      </c>
      <c r="C45" s="302">
        <v>4.1475948062886875E-2</v>
      </c>
      <c r="D45" s="302">
        <f t="shared" si="11"/>
        <v>4.3293446743318101E-2</v>
      </c>
      <c r="E45" s="303"/>
      <c r="F45" s="302">
        <v>8.6660343483381669E-3</v>
      </c>
      <c r="G45" s="302">
        <v>7.7984441209399791E-2</v>
      </c>
      <c r="H45" s="302">
        <f t="shared" si="12"/>
        <v>8.6650475557737958E-2</v>
      </c>
      <c r="I45" s="303"/>
      <c r="J45" s="302">
        <v>1.1439345223712134E-2</v>
      </c>
      <c r="K45" s="302">
        <v>5.0951208163211886E-2</v>
      </c>
      <c r="L45" s="302">
        <f t="shared" si="13"/>
        <v>6.2390553386924022E-2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7.495194583689046E-3</v>
      </c>
      <c r="C46" s="302">
        <v>4.9216161796017659E-3</v>
      </c>
      <c r="D46" s="302">
        <f t="shared" si="11"/>
        <v>1.2416810763290813E-2</v>
      </c>
      <c r="E46" s="303"/>
      <c r="F46" s="302">
        <v>2.9278017047451064E-2</v>
      </c>
      <c r="G46" s="302">
        <v>1.0434128960227999E-2</v>
      </c>
      <c r="H46" s="302">
        <f t="shared" si="12"/>
        <v>3.9712146007679062E-2</v>
      </c>
      <c r="I46" s="303"/>
      <c r="J46" s="302">
        <v>8.2735175947436512E-3</v>
      </c>
      <c r="K46" s="302">
        <v>8.2161711536707354E-3</v>
      </c>
      <c r="L46" s="302">
        <f t="shared" si="13"/>
        <v>1.6489688748414388E-2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3.0622605987835612E-4</v>
      </c>
      <c r="C47" s="302">
        <v>6.4770138780952419E-2</v>
      </c>
      <c r="D47" s="302">
        <f t="shared" si="11"/>
        <v>6.5076364840830778E-2</v>
      </c>
      <c r="E47" s="303"/>
      <c r="F47" s="302">
        <v>1.1923240809809021E-3</v>
      </c>
      <c r="G47" s="302">
        <v>8.4302169689904616E-2</v>
      </c>
      <c r="H47" s="302">
        <f>SUM(F47:G47)</f>
        <v>8.5494493770885513E-2</v>
      </c>
      <c r="I47" s="303"/>
      <c r="J47" s="302">
        <v>9.4793824002569783E-4</v>
      </c>
      <c r="K47" s="302">
        <v>4.643188052638858E-2</v>
      </c>
      <c r="L47" s="302">
        <f t="shared" si="13"/>
        <v>4.7379818766414276E-2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7.300241315283929E-4</v>
      </c>
      <c r="C48" s="302">
        <v>4.9822340810901904E-3</v>
      </c>
      <c r="D48" s="302">
        <f t="shared" si="11"/>
        <v>5.7122582126185838E-3</v>
      </c>
      <c r="E48" s="303"/>
      <c r="F48" s="302">
        <v>3.1241774473928477E-3</v>
      </c>
      <c r="G48" s="302">
        <v>1.0476078975705965E-2</v>
      </c>
      <c r="H48" s="302">
        <f t="shared" si="12"/>
        <v>1.3600256423098813E-2</v>
      </c>
      <c r="I48" s="303"/>
      <c r="J48" s="302">
        <v>3.2850530400459549E-3</v>
      </c>
      <c r="K48" s="302">
        <v>1.012128311458008E-2</v>
      </c>
      <c r="L48" s="302">
        <f t="shared" si="13"/>
        <v>1.3406336154626036E-2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3.0411318580632648E-3</v>
      </c>
      <c r="C49" s="302">
        <v>2.5442444126220006E-3</v>
      </c>
      <c r="D49" s="302">
        <f t="shared" si="11"/>
        <v>5.5853762706852654E-3</v>
      </c>
      <c r="E49" s="303"/>
      <c r="F49" s="302">
        <v>1.1252019801789111E-2</v>
      </c>
      <c r="G49" s="302">
        <v>6.1211451081830378E-3</v>
      </c>
      <c r="H49" s="302">
        <f t="shared" si="12"/>
        <v>1.737316490997215E-2</v>
      </c>
      <c r="I49" s="303"/>
      <c r="J49" s="302">
        <v>4.4717365837190744E-3</v>
      </c>
      <c r="K49" s="302">
        <v>5.1559299338209434E-3</v>
      </c>
      <c r="L49" s="302">
        <f t="shared" si="13"/>
        <v>9.6276665175400178E-3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1.0814515059148845E-4</v>
      </c>
      <c r="C50" s="302">
        <v>6.780925261741183E-2</v>
      </c>
      <c r="D50" s="302">
        <f t="shared" si="11"/>
        <v>6.7917397768003318E-2</v>
      </c>
      <c r="E50" s="303"/>
      <c r="F50" s="302">
        <v>3.0523383958791359E-4</v>
      </c>
      <c r="G50" s="302">
        <v>9.8589183554992785E-2</v>
      </c>
      <c r="H50" s="302">
        <f t="shared" si="12"/>
        <v>9.88944173945807E-2</v>
      </c>
      <c r="I50" s="303"/>
      <c r="J50" s="302">
        <v>1.8053147252440637E-4</v>
      </c>
      <c r="K50" s="302">
        <v>9.6708099761840624E-2</v>
      </c>
      <c r="L50" s="302">
        <f t="shared" si="13"/>
        <v>9.688863123436503E-2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5.8377134911530748E-4</v>
      </c>
      <c r="C51" s="302">
        <v>5.7533854334213125E-3</v>
      </c>
      <c r="D51" s="302">
        <f t="shared" si="11"/>
        <v>6.3371567825366197E-3</v>
      </c>
      <c r="E51" s="303"/>
      <c r="F51" s="302">
        <v>1.9654273486505759E-3</v>
      </c>
      <c r="G51" s="302">
        <v>9.1294309354100558E-3</v>
      </c>
      <c r="H51" s="302">
        <f t="shared" si="12"/>
        <v>1.1094858284060632E-2</v>
      </c>
      <c r="I51" s="303"/>
      <c r="J51" s="302">
        <v>1.065659763898945E-3</v>
      </c>
      <c r="K51" s="302">
        <v>5.2424314123968472E-3</v>
      </c>
      <c r="L51" s="302">
        <f t="shared" si="13"/>
        <v>6.3080911762957922E-3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1.6721489161108518E-2</v>
      </c>
      <c r="C53" s="311">
        <f t="shared" ref="C53:L53" si="14">SUM(C43:C51)</f>
        <v>0.24227851083889157</v>
      </c>
      <c r="D53" s="311">
        <f t="shared" si="14"/>
        <v>0.25900000000000006</v>
      </c>
      <c r="E53" s="311"/>
      <c r="F53" s="311">
        <f t="shared" si="14"/>
        <v>6.9882385422192758E-2</v>
      </c>
      <c r="G53" s="311">
        <f t="shared" si="14"/>
        <v>0.39711761457780687</v>
      </c>
      <c r="H53" s="311">
        <f t="shared" si="14"/>
        <v>0.46699999999999964</v>
      </c>
      <c r="I53" s="311"/>
      <c r="J53" s="311">
        <f t="shared" si="14"/>
        <v>5.3816165952092529E-2</v>
      </c>
      <c r="K53" s="311">
        <f t="shared" si="14"/>
        <v>0.31318383404790767</v>
      </c>
      <c r="L53" s="311">
        <f t="shared" si="14"/>
        <v>0.36700000000000021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0.10270082575219226</v>
      </c>
      <c r="C60" s="302">
        <v>8.3778169824179155E-2</v>
      </c>
      <c r="D60" s="302">
        <f>SUM(B60:C60)</f>
        <v>0.18647899557637143</v>
      </c>
      <c r="E60" s="303"/>
      <c r="F60" s="302">
        <v>0.15194639467185325</v>
      </c>
      <c r="G60" s="302">
        <v>0.10776646370502994</v>
      </c>
      <c r="H60" s="302">
        <f>SUM(F60:G60)</f>
        <v>0.25971285837688318</v>
      </c>
      <c r="I60" s="303"/>
      <c r="J60" s="302">
        <v>0.19064435576585448</v>
      </c>
      <c r="K60" s="302">
        <v>0.10291274176516924</v>
      </c>
      <c r="L60" s="302">
        <f>SUM(J60:K60)</f>
        <v>0.29355709753102371</v>
      </c>
      <c r="M60" s="236"/>
      <c r="N60" s="236"/>
    </row>
    <row r="61" spans="1:14" x14ac:dyDescent="0.2">
      <c r="A61" s="237" t="str">
        <f>name!E$5</f>
        <v>Professional occupations</v>
      </c>
      <c r="B61" s="302">
        <v>8.3018424447027561E-2</v>
      </c>
      <c r="C61" s="302">
        <v>9.8600606565005744E-2</v>
      </c>
      <c r="D61" s="302">
        <f t="shared" ref="D61:D68" si="15">SUM(B61:C61)</f>
        <v>0.18161903101203331</v>
      </c>
      <c r="E61" s="303"/>
      <c r="F61" s="302">
        <v>0.12585848951503237</v>
      </c>
      <c r="G61" s="302">
        <v>0.14241758950641753</v>
      </c>
      <c r="H61" s="302">
        <f t="shared" ref="H61:H68" si="16">SUM(F61:G61)</f>
        <v>0.2682760790214499</v>
      </c>
      <c r="I61" s="303"/>
      <c r="J61" s="302">
        <v>0.17236481340110027</v>
      </c>
      <c r="K61" s="302">
        <v>0.16922283437137592</v>
      </c>
      <c r="L61" s="302">
        <f t="shared" ref="L61:L68" si="17">SUM(J61:K61)</f>
        <v>0.34158764777247619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0.1288677537867858</v>
      </c>
      <c r="C62" s="302">
        <v>0.17322729592715175</v>
      </c>
      <c r="D62" s="302">
        <f t="shared" si="15"/>
        <v>0.30209504971393752</v>
      </c>
      <c r="E62" s="303"/>
      <c r="F62" s="302">
        <v>0.18682857361796801</v>
      </c>
      <c r="G62" s="302">
        <v>0.24617683979222371</v>
      </c>
      <c r="H62" s="302">
        <f t="shared" si="16"/>
        <v>0.43300541341019172</v>
      </c>
      <c r="I62" s="303"/>
      <c r="J62" s="302">
        <v>0.21012045433159099</v>
      </c>
      <c r="K62" s="302">
        <v>0.20362708521123976</v>
      </c>
      <c r="L62" s="302">
        <f t="shared" si="17"/>
        <v>0.41374753954283072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0.13329442233316907</v>
      </c>
      <c r="C63" s="302">
        <v>0.1229491412682558</v>
      </c>
      <c r="D63" s="302">
        <f t="shared" si="15"/>
        <v>0.25624356360142486</v>
      </c>
      <c r="E63" s="303"/>
      <c r="F63" s="302">
        <v>0.15470432253856825</v>
      </c>
      <c r="G63" s="302">
        <v>0.16553539189118566</v>
      </c>
      <c r="H63" s="302">
        <f t="shared" si="16"/>
        <v>0.32023971442975391</v>
      </c>
      <c r="I63" s="303"/>
      <c r="J63" s="302">
        <v>0.15790300014423636</v>
      </c>
      <c r="K63" s="302">
        <v>0.15282531795288562</v>
      </c>
      <c r="L63" s="302">
        <f t="shared" si="17"/>
        <v>0.31072831809712198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3.5703892163350445E-2</v>
      </c>
      <c r="C64" s="302">
        <v>0.49228453301180808</v>
      </c>
      <c r="D64" s="302">
        <f t="shared" si="15"/>
        <v>0.52798842517515854</v>
      </c>
      <c r="E64" s="303"/>
      <c r="F64" s="302">
        <v>4.545545567418869E-2</v>
      </c>
      <c r="G64" s="302">
        <v>0.45326965894157728</v>
      </c>
      <c r="H64" s="302">
        <f t="shared" si="16"/>
        <v>0.49872511461576596</v>
      </c>
      <c r="I64" s="303"/>
      <c r="J64" s="302">
        <v>4.5649279472210973E-2</v>
      </c>
      <c r="K64" s="302">
        <v>0.39546037999035138</v>
      </c>
      <c r="L64" s="302">
        <f t="shared" si="17"/>
        <v>0.44110965946256236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4.0141613261612329E-2</v>
      </c>
      <c r="C65" s="302">
        <v>1.5788923790094271E-2</v>
      </c>
      <c r="D65" s="302">
        <f t="shared" si="15"/>
        <v>5.59305370517066E-2</v>
      </c>
      <c r="E65" s="303"/>
      <c r="F65" s="302">
        <v>2.822770373164131E-2</v>
      </c>
      <c r="G65" s="302">
        <v>1.8903047380955704E-2</v>
      </c>
      <c r="H65" s="302">
        <f t="shared" si="16"/>
        <v>4.7130751112597014E-2</v>
      </c>
      <c r="I65" s="303"/>
      <c r="J65" s="302">
        <v>2.7323313038956042E-2</v>
      </c>
      <c r="K65" s="302">
        <v>1.8436525011637863E-2</v>
      </c>
      <c r="L65" s="302">
        <f t="shared" si="17"/>
        <v>4.5759838050593901E-2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0.15110097179830562</v>
      </c>
      <c r="C66" s="302">
        <v>0.14628419459348746</v>
      </c>
      <c r="D66" s="302">
        <f t="shared" si="15"/>
        <v>0.29738516639179308</v>
      </c>
      <c r="E66" s="303"/>
      <c r="F66" s="302">
        <v>0.18016183900369054</v>
      </c>
      <c r="G66" s="302">
        <v>0.15706166689254272</v>
      </c>
      <c r="H66" s="302">
        <f t="shared" si="16"/>
        <v>0.33722350589623329</v>
      </c>
      <c r="I66" s="303"/>
      <c r="J66" s="302">
        <v>0.22488861288600123</v>
      </c>
      <c r="K66" s="302">
        <v>0.16779920184520683</v>
      </c>
      <c r="L66" s="302">
        <f t="shared" si="17"/>
        <v>0.39268781473120806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0.47670364058855258</v>
      </c>
      <c r="C67" s="302">
        <v>1.0089910938801303</v>
      </c>
      <c r="D67" s="302">
        <f t="shared" si="15"/>
        <v>1.4856947344686828</v>
      </c>
      <c r="E67" s="303"/>
      <c r="F67" s="302">
        <v>0.56436084764184025</v>
      </c>
      <c r="G67" s="302">
        <v>0.95861412590739103</v>
      </c>
      <c r="H67" s="302">
        <f t="shared" si="16"/>
        <v>1.5229749735492313</v>
      </c>
      <c r="I67" s="303"/>
      <c r="J67" s="302">
        <v>0.50232929102341461</v>
      </c>
      <c r="K67" s="302">
        <v>0.9746055105100152</v>
      </c>
      <c r="L67" s="302">
        <f t="shared" si="17"/>
        <v>1.4769348015334298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0.34672362889612507</v>
      </c>
      <c r="C68" s="302">
        <v>0.40084086811276676</v>
      </c>
      <c r="D68" s="302">
        <f t="shared" si="15"/>
        <v>0.74756449700889183</v>
      </c>
      <c r="E68" s="303"/>
      <c r="F68" s="302">
        <v>0.35781943091641444</v>
      </c>
      <c r="G68" s="302">
        <v>0.37889215867147868</v>
      </c>
      <c r="H68" s="302">
        <f t="shared" si="16"/>
        <v>0.73671158958789307</v>
      </c>
      <c r="I68" s="303"/>
      <c r="J68" s="302">
        <v>0.33832558316217048</v>
      </c>
      <c r="K68" s="302">
        <v>0.27456170011658604</v>
      </c>
      <c r="L68" s="302">
        <f t="shared" si="17"/>
        <v>0.61288728327875652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1.4982551730271207</v>
      </c>
      <c r="C70" s="311">
        <f t="shared" ref="C70:L70" si="18">SUM(C60:C68)</f>
        <v>2.542744826972879</v>
      </c>
      <c r="D70" s="311">
        <f t="shared" si="18"/>
        <v>4.0409999999999995</v>
      </c>
      <c r="E70" s="311"/>
      <c r="F70" s="311">
        <f t="shared" si="18"/>
        <v>1.7953630573111972</v>
      </c>
      <c r="G70" s="311">
        <f t="shared" si="18"/>
        <v>2.6286369426888023</v>
      </c>
      <c r="H70" s="311">
        <f t="shared" si="18"/>
        <v>4.4239999999999995</v>
      </c>
      <c r="I70" s="311"/>
      <c r="J70" s="311">
        <f t="shared" si="18"/>
        <v>1.8695487032255353</v>
      </c>
      <c r="K70" s="311">
        <f t="shared" si="18"/>
        <v>2.4594512967744677</v>
      </c>
      <c r="L70" s="311">
        <f t="shared" si="18"/>
        <v>4.3290000000000033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0.11960546005720911</v>
      </c>
      <c r="C77" s="302">
        <v>0.9381417000443707</v>
      </c>
      <c r="D77" s="302">
        <f>SUM(B77:C77)</f>
        <v>1.0577471601015798</v>
      </c>
      <c r="E77" s="303"/>
      <c r="F77" s="302">
        <v>0.17498328318509185</v>
      </c>
      <c r="G77" s="302">
        <v>0.87656046111442676</v>
      </c>
      <c r="H77" s="302">
        <f>SUM(F77:G77)</f>
        <v>1.0515437442995186</v>
      </c>
      <c r="I77" s="303"/>
      <c r="J77" s="302">
        <v>0.1981642391742181</v>
      </c>
      <c r="K77" s="302">
        <v>0.80889732586531959</v>
      </c>
      <c r="L77" s="302">
        <f>SUM(J77:K77)</f>
        <v>1.0070615650395376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0.22353738416761354</v>
      </c>
      <c r="C78" s="302">
        <v>2.0301010321771549</v>
      </c>
      <c r="D78" s="302">
        <f t="shared" ref="D78:D85" si="19">SUM(B78:C78)</f>
        <v>2.2536384163447685</v>
      </c>
      <c r="E78" s="303"/>
      <c r="F78" s="302">
        <v>0.33446126956324396</v>
      </c>
      <c r="G78" s="302">
        <v>2.1590867803424789</v>
      </c>
      <c r="H78" s="302">
        <f t="shared" ref="H78:H85" si="20">SUM(F78:G78)</f>
        <v>2.4935480499057228</v>
      </c>
      <c r="I78" s="303"/>
      <c r="J78" s="302">
        <v>0.38508894014473333</v>
      </c>
      <c r="K78" s="302">
        <v>2.4336082943626804</v>
      </c>
      <c r="L78" s="302">
        <f t="shared" ref="L78:L85" si="21">SUM(J78:K78)</f>
        <v>2.8186972345074137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0.25185356185369523</v>
      </c>
      <c r="C79" s="302">
        <v>1.2150901838647494</v>
      </c>
      <c r="D79" s="302">
        <f t="shared" si="19"/>
        <v>1.4669437457184447</v>
      </c>
      <c r="E79" s="303"/>
      <c r="F79" s="302">
        <v>0.3244344349779052</v>
      </c>
      <c r="G79" s="302">
        <v>1.2435805749362856</v>
      </c>
      <c r="H79" s="302">
        <f t="shared" si="20"/>
        <v>1.5680150099141907</v>
      </c>
      <c r="I79" s="303"/>
      <c r="J79" s="302">
        <v>0.317452613490599</v>
      </c>
      <c r="K79" s="302">
        <v>1.0414835530590243</v>
      </c>
      <c r="L79" s="302">
        <f t="shared" si="21"/>
        <v>1.3589361665496233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0.68396528464261408</v>
      </c>
      <c r="C80" s="302">
        <v>0.16012127465329754</v>
      </c>
      <c r="D80" s="302">
        <f t="shared" si="19"/>
        <v>0.84408655929591159</v>
      </c>
      <c r="E80" s="303"/>
      <c r="F80" s="302">
        <v>0.75633850625005516</v>
      </c>
      <c r="G80" s="302">
        <v>0.15598222237087053</v>
      </c>
      <c r="H80" s="302">
        <f t="shared" si="20"/>
        <v>0.91232072862092572</v>
      </c>
      <c r="I80" s="303"/>
      <c r="J80" s="302">
        <v>0.52086005885218722</v>
      </c>
      <c r="K80" s="302">
        <v>0.14813124185748425</v>
      </c>
      <c r="L80" s="302">
        <f t="shared" si="21"/>
        <v>0.6689913007096715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6.9926730567554982E-2</v>
      </c>
      <c r="C81" s="302">
        <v>3.2856939983325284</v>
      </c>
      <c r="D81" s="302">
        <f t="shared" si="19"/>
        <v>3.3556207289000834</v>
      </c>
      <c r="E81" s="303"/>
      <c r="F81" s="302">
        <v>8.3793936812090158E-2</v>
      </c>
      <c r="G81" s="302">
        <v>2.2455644112484268</v>
      </c>
      <c r="H81" s="302">
        <f t="shared" si="20"/>
        <v>2.3293583480605169</v>
      </c>
      <c r="I81" s="303"/>
      <c r="J81" s="302">
        <v>0.14660748298460372</v>
      </c>
      <c r="K81" s="302">
        <v>1.6242672684839083</v>
      </c>
      <c r="L81" s="302">
        <f t="shared" si="21"/>
        <v>1.7708747514685121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4.4099874897223508E-2</v>
      </c>
      <c r="C82" s="302">
        <v>3.1363869244099375E-2</v>
      </c>
      <c r="D82" s="302">
        <f t="shared" si="19"/>
        <v>7.5463744141322883E-2</v>
      </c>
      <c r="E82" s="303"/>
      <c r="F82" s="302">
        <v>4.9771498479352229E-2</v>
      </c>
      <c r="G82" s="302">
        <v>2.5061935395926736E-2</v>
      </c>
      <c r="H82" s="302">
        <f t="shared" si="20"/>
        <v>7.4833433875278965E-2</v>
      </c>
      <c r="I82" s="303"/>
      <c r="J82" s="302">
        <v>4.5292349927665454E-2</v>
      </c>
      <c r="K82" s="302">
        <v>3.1759555735118163E-2</v>
      </c>
      <c r="L82" s="302">
        <f t="shared" si="21"/>
        <v>7.705190566278361E-2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0.15547054468589633</v>
      </c>
      <c r="C83" s="302">
        <v>0.11530966278187278</v>
      </c>
      <c r="D83" s="302">
        <f t="shared" si="19"/>
        <v>0.2707802074677691</v>
      </c>
      <c r="E83" s="303"/>
      <c r="F83" s="302">
        <v>0.17451723398642141</v>
      </c>
      <c r="G83" s="302">
        <v>9.8779353304579307E-2</v>
      </c>
      <c r="H83" s="302">
        <f t="shared" si="20"/>
        <v>0.2732965872910007</v>
      </c>
      <c r="I83" s="303"/>
      <c r="J83" s="302">
        <v>0.16081121310602906</v>
      </c>
      <c r="K83" s="302">
        <v>9.355955965792212E-2</v>
      </c>
      <c r="L83" s="302">
        <f t="shared" si="21"/>
        <v>0.25437077276395115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0.62060733703020821</v>
      </c>
      <c r="C84" s="302">
        <v>1.3257219058874474</v>
      </c>
      <c r="D84" s="302">
        <f t="shared" si="19"/>
        <v>1.9463292429176557</v>
      </c>
      <c r="E84" s="303"/>
      <c r="F84" s="302">
        <v>0.49702529506726412</v>
      </c>
      <c r="G84" s="302">
        <v>0.85440821626070129</v>
      </c>
      <c r="H84" s="302">
        <f t="shared" si="20"/>
        <v>1.3514335113279654</v>
      </c>
      <c r="I84" s="303"/>
      <c r="J84" s="302">
        <v>0.51749337641510718</v>
      </c>
      <c r="K84" s="302">
        <v>0.81643124760866792</v>
      </c>
      <c r="L84" s="302">
        <f t="shared" si="21"/>
        <v>1.333924624023775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0.14062792693027781</v>
      </c>
      <c r="C85" s="302">
        <v>0.2137622681821689</v>
      </c>
      <c r="D85" s="302">
        <f t="shared" si="19"/>
        <v>0.35439019511244674</v>
      </c>
      <c r="E85" s="303"/>
      <c r="F85" s="302">
        <v>0.12479036899845028</v>
      </c>
      <c r="G85" s="302">
        <v>0.1388602177064269</v>
      </c>
      <c r="H85" s="302">
        <f t="shared" si="20"/>
        <v>0.26365058670487718</v>
      </c>
      <c r="I85" s="303"/>
      <c r="J85" s="302">
        <v>0.10203888910758563</v>
      </c>
      <c r="K85" s="302">
        <v>5.8052790167128422E-2</v>
      </c>
      <c r="L85" s="302">
        <f t="shared" si="21"/>
        <v>0.16009167927471404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2.309694104832293</v>
      </c>
      <c r="C87" s="311">
        <f t="shared" ref="C87:D87" si="22">SUM(C77:C85)</f>
        <v>9.3153058951676897</v>
      </c>
      <c r="D87" s="311">
        <f t="shared" si="22"/>
        <v>11.624999999999986</v>
      </c>
      <c r="E87" s="311"/>
      <c r="F87" s="311">
        <f t="shared" ref="F87:H87" si="23">SUM(F77:F85)</f>
        <v>2.5201158273198745</v>
      </c>
      <c r="G87" s="311">
        <f t="shared" si="23"/>
        <v>7.7978841726801233</v>
      </c>
      <c r="H87" s="311">
        <f t="shared" si="23"/>
        <v>10.317999999999996</v>
      </c>
      <c r="I87" s="311"/>
      <c r="J87" s="311">
        <f t="shared" ref="J87:L87" si="24">SUM(J77:J85)</f>
        <v>2.3938091632027287</v>
      </c>
      <c r="K87" s="311">
        <f t="shared" si="24"/>
        <v>7.0561908367972528</v>
      </c>
      <c r="L87" s="311">
        <f t="shared" si="24"/>
        <v>9.4499999999999833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0.47670509198474392</v>
      </c>
      <c r="C94" s="302">
        <v>3.3011358825575172</v>
      </c>
      <c r="D94" s="302">
        <f>SUM(B94:C94)</f>
        <v>3.777840974542261</v>
      </c>
      <c r="E94" s="303"/>
      <c r="F94" s="302">
        <v>0.51054579116104892</v>
      </c>
      <c r="G94" s="302">
        <v>2.9539250306420008</v>
      </c>
      <c r="H94" s="302">
        <f>SUM(F94:G94)</f>
        <v>3.46447082180305</v>
      </c>
      <c r="I94" s="303"/>
      <c r="J94" s="302">
        <v>0.48580599849817163</v>
      </c>
      <c r="K94" s="302">
        <v>2.5987033953088217</v>
      </c>
      <c r="L94" s="302">
        <f>SUM(J94:K94)</f>
        <v>3.0845093938069934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0.81793075512663427</v>
      </c>
      <c r="C95" s="302">
        <v>5.8021416595145263</v>
      </c>
      <c r="D95" s="302">
        <f t="shared" ref="D95:D102" si="25">SUM(B95:C95)</f>
        <v>6.6200724146411609</v>
      </c>
      <c r="E95" s="303"/>
      <c r="F95" s="302">
        <v>1.074577282299005</v>
      </c>
      <c r="G95" s="302">
        <v>6.449765301623386</v>
      </c>
      <c r="H95" s="302">
        <f t="shared" ref="H95:H102" si="26">SUM(F95:G95)</f>
        <v>7.5243425839223912</v>
      </c>
      <c r="I95" s="303"/>
      <c r="J95" s="302">
        <v>1.1333431043925188</v>
      </c>
      <c r="K95" s="302">
        <v>6.4951498727286978</v>
      </c>
      <c r="L95" s="302">
        <f t="shared" ref="L95:L102" si="27">SUM(J95:K95)</f>
        <v>7.6284929771212164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1.0080992690534576</v>
      </c>
      <c r="C96" s="302">
        <v>3.7138694304638138</v>
      </c>
      <c r="D96" s="302">
        <f t="shared" si="25"/>
        <v>4.7219686995172712</v>
      </c>
      <c r="E96" s="303"/>
      <c r="F96" s="302">
        <v>1.0127275664233681</v>
      </c>
      <c r="G96" s="302">
        <v>3.9984605959077082</v>
      </c>
      <c r="H96" s="302">
        <f t="shared" si="26"/>
        <v>5.0111881623310763</v>
      </c>
      <c r="I96" s="303"/>
      <c r="J96" s="302">
        <v>0.91465137115512041</v>
      </c>
      <c r="K96" s="302">
        <v>3.1747406033048069</v>
      </c>
      <c r="L96" s="302">
        <f t="shared" si="27"/>
        <v>4.089391974459927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2.2298635211081259</v>
      </c>
      <c r="C97" s="302">
        <v>1.0123999091408591</v>
      </c>
      <c r="D97" s="302">
        <f t="shared" si="25"/>
        <v>3.2422634302489852</v>
      </c>
      <c r="E97" s="303"/>
      <c r="F97" s="302">
        <v>2.0036179204864157</v>
      </c>
      <c r="G97" s="302">
        <v>0.93079082369378241</v>
      </c>
      <c r="H97" s="302">
        <f t="shared" si="26"/>
        <v>2.9344087441801983</v>
      </c>
      <c r="I97" s="303"/>
      <c r="J97" s="302">
        <v>1.4566419266891644</v>
      </c>
      <c r="K97" s="302">
        <v>0.77805906952361126</v>
      </c>
      <c r="L97" s="302">
        <f t="shared" si="27"/>
        <v>2.2347009962127755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0.3869734471344744</v>
      </c>
      <c r="C98" s="302">
        <v>12.491236460290891</v>
      </c>
      <c r="D98" s="302">
        <f t="shared" si="25"/>
        <v>12.878209907425365</v>
      </c>
      <c r="E98" s="303"/>
      <c r="F98" s="302">
        <v>0.31279663187572876</v>
      </c>
      <c r="G98" s="302">
        <v>8.6638544351237972</v>
      </c>
      <c r="H98" s="302">
        <f t="shared" si="26"/>
        <v>8.9766510669995263</v>
      </c>
      <c r="I98" s="303"/>
      <c r="J98" s="302">
        <v>0.33692283124488936</v>
      </c>
      <c r="K98" s="302">
        <v>6.2995105477439246</v>
      </c>
      <c r="L98" s="302">
        <f t="shared" si="27"/>
        <v>6.6364333789888139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0.45044456719925252</v>
      </c>
      <c r="C99" s="302">
        <v>0.25796827820015145</v>
      </c>
      <c r="D99" s="302">
        <f t="shared" si="25"/>
        <v>0.70841284539940397</v>
      </c>
      <c r="E99" s="303"/>
      <c r="F99" s="302">
        <v>0.2982620799325828</v>
      </c>
      <c r="G99" s="302">
        <v>0.27999907013569664</v>
      </c>
      <c r="H99" s="302">
        <f t="shared" si="26"/>
        <v>0.57826115006827949</v>
      </c>
      <c r="I99" s="303"/>
      <c r="J99" s="302">
        <v>0.23602924658301691</v>
      </c>
      <c r="K99" s="302">
        <v>0.3624216808355582</v>
      </c>
      <c r="L99" s="302">
        <f t="shared" si="27"/>
        <v>0.59845092741857508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0.54586230175773454</v>
      </c>
      <c r="C100" s="302">
        <v>0.54860506040169799</v>
      </c>
      <c r="D100" s="302">
        <f t="shared" si="25"/>
        <v>1.0944673621594325</v>
      </c>
      <c r="E100" s="303"/>
      <c r="F100" s="302">
        <v>0.43260345090842123</v>
      </c>
      <c r="G100" s="302">
        <v>0.42547820597897296</v>
      </c>
      <c r="H100" s="302">
        <f t="shared" si="26"/>
        <v>0.85808165688739413</v>
      </c>
      <c r="I100" s="303"/>
      <c r="J100" s="302">
        <v>0.37701578516867579</v>
      </c>
      <c r="K100" s="302">
        <v>0.42033353676658952</v>
      </c>
      <c r="L100" s="302">
        <f t="shared" si="27"/>
        <v>0.79734932193526531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1.5904398433400166</v>
      </c>
      <c r="C101" s="302">
        <v>10.400130654135731</v>
      </c>
      <c r="D101" s="302">
        <f t="shared" si="25"/>
        <v>11.990570497475748</v>
      </c>
      <c r="E101" s="303"/>
      <c r="F101" s="302">
        <v>1.1294195716837092</v>
      </c>
      <c r="G101" s="302">
        <v>7.8037569345368114</v>
      </c>
      <c r="H101" s="302">
        <f t="shared" si="26"/>
        <v>8.9331765062205211</v>
      </c>
      <c r="I101" s="303"/>
      <c r="J101" s="302">
        <v>1.2921865631965925</v>
      </c>
      <c r="K101" s="302">
        <v>7.7025860851952945</v>
      </c>
      <c r="L101" s="302">
        <f t="shared" si="27"/>
        <v>8.9947726483918871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1.2050659001675859</v>
      </c>
      <c r="C102" s="302">
        <v>2.1131279684227389</v>
      </c>
      <c r="D102" s="302">
        <f t="shared" si="25"/>
        <v>3.3181938685903249</v>
      </c>
      <c r="E102" s="303"/>
      <c r="F102" s="302">
        <v>0.69593122209851643</v>
      </c>
      <c r="G102" s="302">
        <v>1.4384880854890507</v>
      </c>
      <c r="H102" s="302">
        <f t="shared" si="26"/>
        <v>2.1344193075875673</v>
      </c>
      <c r="I102" s="303"/>
      <c r="J102" s="302">
        <v>0.44376123545415247</v>
      </c>
      <c r="K102" s="302">
        <v>0.76813714621040419</v>
      </c>
      <c r="L102" s="302">
        <f t="shared" si="27"/>
        <v>1.2118983816645565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8.7113846968720257</v>
      </c>
      <c r="C104" s="311">
        <f t="shared" ref="C104:D104" si="28">SUM(C94:C102)</f>
        <v>39.640615303127923</v>
      </c>
      <c r="D104" s="311">
        <f t="shared" si="28"/>
        <v>48.351999999999961</v>
      </c>
      <c r="E104" s="311"/>
      <c r="F104" s="311">
        <f t="shared" ref="F104:H104" si="29">SUM(F94:F102)</f>
        <v>7.470481516868797</v>
      </c>
      <c r="G104" s="311">
        <f t="shared" si="29"/>
        <v>32.944518483131205</v>
      </c>
      <c r="H104" s="311">
        <f t="shared" si="29"/>
        <v>40.415000000000006</v>
      </c>
      <c r="I104" s="311"/>
      <c r="J104" s="311">
        <f t="shared" ref="J104:L104" si="30">SUM(J94:J102)</f>
        <v>6.6763580623823024</v>
      </c>
      <c r="K104" s="311">
        <f t="shared" si="30"/>
        <v>28.599641937617708</v>
      </c>
      <c r="L104" s="311">
        <f t="shared" si="30"/>
        <v>35.27600000000001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0.11092737526037291</v>
      </c>
      <c r="C111" s="302">
        <v>0.26898511925978297</v>
      </c>
      <c r="D111" s="302">
        <f>SUM(B111:C111)</f>
        <v>0.37991249452015585</v>
      </c>
      <c r="E111" s="303"/>
      <c r="F111" s="302">
        <v>0.23396975220252328</v>
      </c>
      <c r="G111" s="302">
        <v>0.64012219350605237</v>
      </c>
      <c r="H111" s="302">
        <f>SUM(F111:G111)</f>
        <v>0.87409194570857562</v>
      </c>
      <c r="I111" s="303"/>
      <c r="J111" s="302">
        <v>0.26177552552660693</v>
      </c>
      <c r="K111" s="302">
        <v>0.72589353562809156</v>
      </c>
      <c r="L111" s="302">
        <f>SUM(J111:K111)</f>
        <v>0.98766906115469855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0.14350252318024109</v>
      </c>
      <c r="C112" s="302">
        <v>0.55558374073670691</v>
      </c>
      <c r="D112" s="302">
        <f t="shared" ref="D112:D119" si="31">SUM(B112:C112)</f>
        <v>0.69908626391694795</v>
      </c>
      <c r="E112" s="303"/>
      <c r="F112" s="302">
        <v>0.33938064825447328</v>
      </c>
      <c r="G112" s="302">
        <v>1.4027341414343124</v>
      </c>
      <c r="H112" s="302">
        <f t="shared" ref="H112:H119" si="32">SUM(F112:G112)</f>
        <v>1.7421147896887856</v>
      </c>
      <c r="I112" s="303"/>
      <c r="J112" s="302">
        <v>0.42817760734928972</v>
      </c>
      <c r="K112" s="302">
        <v>1.5614856373190358</v>
      </c>
      <c r="L112" s="302">
        <f t="shared" ref="L112:L119" si="33">SUM(J112:K112)</f>
        <v>1.9896632446683256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0.15063085009592916</v>
      </c>
      <c r="C113" s="302">
        <v>0.35126769509854533</v>
      </c>
      <c r="D113" s="302">
        <f t="shared" si="31"/>
        <v>0.50189854519447452</v>
      </c>
      <c r="E113" s="303"/>
      <c r="F113" s="302">
        <v>0.31632354037100813</v>
      </c>
      <c r="G113" s="302">
        <v>0.84887248072819854</v>
      </c>
      <c r="H113" s="302">
        <f t="shared" si="32"/>
        <v>1.1651960210992067</v>
      </c>
      <c r="I113" s="303"/>
      <c r="J113" s="302">
        <v>0.33527798982548673</v>
      </c>
      <c r="K113" s="302">
        <v>0.7361545012249896</v>
      </c>
      <c r="L113" s="302">
        <f t="shared" si="33"/>
        <v>1.0714324910504764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9.9774915070258305E-2</v>
      </c>
      <c r="C114" s="302">
        <v>2.7817219319062312E-2</v>
      </c>
      <c r="D114" s="302">
        <f t="shared" si="31"/>
        <v>0.12759213438932063</v>
      </c>
      <c r="E114" s="303"/>
      <c r="F114" s="302">
        <v>0.17229397807659483</v>
      </c>
      <c r="G114" s="302">
        <v>8.0766234136938772E-2</v>
      </c>
      <c r="H114" s="302">
        <f t="shared" si="32"/>
        <v>0.25306021221353359</v>
      </c>
      <c r="I114" s="303"/>
      <c r="J114" s="302">
        <v>0.12054473378295812</v>
      </c>
      <c r="K114" s="302">
        <v>7.5075592240774619E-2</v>
      </c>
      <c r="L114" s="302">
        <f t="shared" si="33"/>
        <v>0.19562032602373275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1.9617302890725025E-2</v>
      </c>
      <c r="C115" s="302">
        <v>0.30998483544061167</v>
      </c>
      <c r="D115" s="302">
        <f t="shared" si="31"/>
        <v>0.32960213833133667</v>
      </c>
      <c r="E115" s="303"/>
      <c r="F115" s="302">
        <v>2.8531063613934305E-2</v>
      </c>
      <c r="G115" s="302">
        <v>0.55026209689692007</v>
      </c>
      <c r="H115" s="302">
        <f t="shared" si="32"/>
        <v>0.57879316051085439</v>
      </c>
      <c r="I115" s="303"/>
      <c r="J115" s="302">
        <v>2.295409670350277E-2</v>
      </c>
      <c r="K115" s="302">
        <v>0.37045123585958573</v>
      </c>
      <c r="L115" s="302">
        <f t="shared" si="33"/>
        <v>0.39340533256308852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0.18898725565824892</v>
      </c>
      <c r="C116" s="302">
        <v>4.3439106225210876E-2</v>
      </c>
      <c r="D116" s="302">
        <f t="shared" si="31"/>
        <v>0.2324263618834598</v>
      </c>
      <c r="E116" s="303"/>
      <c r="F116" s="302">
        <v>0.29979014087561556</v>
      </c>
      <c r="G116" s="302">
        <v>8.9799751540427714E-2</v>
      </c>
      <c r="H116" s="302">
        <f t="shared" si="32"/>
        <v>0.38958989241604325</v>
      </c>
      <c r="I116" s="303"/>
      <c r="J116" s="302">
        <v>0.29888263671148041</v>
      </c>
      <c r="K116" s="302">
        <v>0.11295030103873632</v>
      </c>
      <c r="L116" s="302">
        <f t="shared" si="33"/>
        <v>0.41183293775021673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0.14816890471240241</v>
      </c>
      <c r="C117" s="302">
        <v>3.2102344877293777E-2</v>
      </c>
      <c r="D117" s="302">
        <f t="shared" si="31"/>
        <v>0.18027124958969618</v>
      </c>
      <c r="E117" s="303"/>
      <c r="F117" s="302">
        <v>0.24509406103898262</v>
      </c>
      <c r="G117" s="302">
        <v>9.5261415872145053E-2</v>
      </c>
      <c r="H117" s="302">
        <f t="shared" si="32"/>
        <v>0.34035547691112766</v>
      </c>
      <c r="I117" s="303"/>
      <c r="J117" s="302">
        <v>0.24928972468567281</v>
      </c>
      <c r="K117" s="302">
        <v>0.10303650237413223</v>
      </c>
      <c r="L117" s="302">
        <f t="shared" si="33"/>
        <v>0.35232622705980504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9.7093850956632213E-3</v>
      </c>
      <c r="C118" s="302">
        <v>0.18128383710187806</v>
      </c>
      <c r="D118" s="302">
        <f t="shared" si="31"/>
        <v>0.19099322219754128</v>
      </c>
      <c r="E118" s="303"/>
      <c r="F118" s="302">
        <v>1.3235418975570405E-2</v>
      </c>
      <c r="G118" s="302">
        <v>0.3295311067364981</v>
      </c>
      <c r="H118" s="302">
        <f t="shared" si="32"/>
        <v>0.3427665257120685</v>
      </c>
      <c r="I118" s="303"/>
      <c r="J118" s="302">
        <v>1.8915339265104393E-2</v>
      </c>
      <c r="K118" s="302">
        <v>0.36097314204337</v>
      </c>
      <c r="L118" s="302">
        <f t="shared" si="33"/>
        <v>0.37988848130847441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5.4377245034178463E-2</v>
      </c>
      <c r="C119" s="302">
        <v>3.4840344942895431E-2</v>
      </c>
      <c r="D119" s="302">
        <f t="shared" si="31"/>
        <v>8.9217589977073894E-2</v>
      </c>
      <c r="E119" s="303"/>
      <c r="F119" s="302">
        <v>6.6725803040965245E-2</v>
      </c>
      <c r="G119" s="302">
        <v>7.2306172698838031E-2</v>
      </c>
      <c r="H119" s="302">
        <f t="shared" si="32"/>
        <v>0.13903197573980328</v>
      </c>
      <c r="I119" s="303"/>
      <c r="J119" s="302">
        <v>3.7078904581785338E-2</v>
      </c>
      <c r="K119" s="302">
        <v>4.7082993839405035E-2</v>
      </c>
      <c r="L119" s="302">
        <f t="shared" si="33"/>
        <v>8.4161898421190373E-2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0.92569575699801954</v>
      </c>
      <c r="C121" s="311">
        <f t="shared" ref="C121:D121" si="34">SUM(C111:C119)</f>
        <v>1.805304243001987</v>
      </c>
      <c r="D121" s="311">
        <f t="shared" si="34"/>
        <v>2.7310000000000074</v>
      </c>
      <c r="E121" s="311"/>
      <c r="F121" s="311">
        <f t="shared" ref="F121:H121" si="35">SUM(F111:F119)</f>
        <v>1.7153444064496677</v>
      </c>
      <c r="G121" s="311">
        <f t="shared" si="35"/>
        <v>4.1096555935503307</v>
      </c>
      <c r="H121" s="311">
        <f t="shared" si="35"/>
        <v>5.8249999999999993</v>
      </c>
      <c r="I121" s="311"/>
      <c r="J121" s="311">
        <f t="shared" ref="J121:L121" si="36">SUM(J111:J119)</f>
        <v>1.7728965584318876</v>
      </c>
      <c r="K121" s="311">
        <f t="shared" si="36"/>
        <v>4.0931034415681209</v>
      </c>
      <c r="L121" s="311">
        <f t="shared" si="36"/>
        <v>5.8660000000000085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6.7777883457988283E-2</v>
      </c>
      <c r="C128" s="302">
        <v>0.19532436439330406</v>
      </c>
      <c r="D128" s="302">
        <f>SUM(B128:C128)</f>
        <v>0.26310224785129233</v>
      </c>
      <c r="E128" s="303"/>
      <c r="F128" s="302">
        <v>8.2628298496699379E-2</v>
      </c>
      <c r="G128" s="302">
        <v>0.32295012547165391</v>
      </c>
      <c r="H128" s="302">
        <f>SUM(F128:G128)</f>
        <v>0.40557842396835331</v>
      </c>
      <c r="I128" s="303"/>
      <c r="J128" s="302">
        <v>8.5738061165818613E-2</v>
      </c>
      <c r="K128" s="302">
        <v>0.31644802723047155</v>
      </c>
      <c r="L128" s="302">
        <f>SUM(J128:K128)</f>
        <v>0.40218608839629016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0.10634375252268014</v>
      </c>
      <c r="C129" s="302">
        <v>0.19920778915122486</v>
      </c>
      <c r="D129" s="302">
        <f t="shared" ref="D129:D136" si="37">SUM(B129:C129)</f>
        <v>0.30555154167390497</v>
      </c>
      <c r="E129" s="303"/>
      <c r="F129" s="302">
        <v>0.1359806618836106</v>
      </c>
      <c r="G129" s="302">
        <v>0.32963442037443702</v>
      </c>
      <c r="H129" s="302">
        <f t="shared" ref="H129:H136" si="38">SUM(F129:G129)</f>
        <v>0.4656150822580476</v>
      </c>
      <c r="I129" s="303"/>
      <c r="J129" s="302">
        <v>0.15916372000791215</v>
      </c>
      <c r="K129" s="302">
        <v>0.36006162973882622</v>
      </c>
      <c r="L129" s="302">
        <f t="shared" ref="L129:L136" si="39">SUM(J129:K129)</f>
        <v>0.5192253497467384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0.20012506349929726</v>
      </c>
      <c r="C130" s="302">
        <v>0.17712372472975046</v>
      </c>
      <c r="D130" s="302">
        <f t="shared" si="37"/>
        <v>0.37724878822904773</v>
      </c>
      <c r="E130" s="303"/>
      <c r="F130" s="302">
        <v>0.26130463164389434</v>
      </c>
      <c r="G130" s="302">
        <v>0.24046002911225225</v>
      </c>
      <c r="H130" s="302">
        <f t="shared" si="38"/>
        <v>0.50176466075614656</v>
      </c>
      <c r="I130" s="303"/>
      <c r="J130" s="302">
        <v>0.34996398347635715</v>
      </c>
      <c r="K130" s="302">
        <v>0.22208442908275358</v>
      </c>
      <c r="L130" s="302">
        <f t="shared" si="39"/>
        <v>0.57204841255911076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0.20398638397961127</v>
      </c>
      <c r="C131" s="302">
        <v>4.2500320448774997E-2</v>
      </c>
      <c r="D131" s="302">
        <f t="shared" si="37"/>
        <v>0.24648670442838627</v>
      </c>
      <c r="E131" s="303"/>
      <c r="F131" s="302">
        <v>0.20689736747440407</v>
      </c>
      <c r="G131" s="302">
        <v>5.7548477592036344E-2</v>
      </c>
      <c r="H131" s="302">
        <f t="shared" si="38"/>
        <v>0.26444584506644042</v>
      </c>
      <c r="I131" s="303"/>
      <c r="J131" s="302">
        <v>0.19840501543429145</v>
      </c>
      <c r="K131" s="302">
        <v>6.1747583128786018E-2</v>
      </c>
      <c r="L131" s="302">
        <f t="shared" si="39"/>
        <v>0.26015259856307749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1.6630693370743362E-2</v>
      </c>
      <c r="C132" s="302">
        <v>0.18951775826216544</v>
      </c>
      <c r="D132" s="302">
        <f t="shared" si="37"/>
        <v>0.20614845163290879</v>
      </c>
      <c r="E132" s="303"/>
      <c r="F132" s="302">
        <v>1.9088442495794281E-2</v>
      </c>
      <c r="G132" s="302">
        <v>0.29279269053317319</v>
      </c>
      <c r="H132" s="302">
        <f t="shared" si="38"/>
        <v>0.31188113302896747</v>
      </c>
      <c r="I132" s="303"/>
      <c r="J132" s="302">
        <v>1.9680387439889997E-2</v>
      </c>
      <c r="K132" s="302">
        <v>0.22119605413495549</v>
      </c>
      <c r="L132" s="302">
        <f t="shared" si="39"/>
        <v>0.2408764415748455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8.4862174829317807E-2</v>
      </c>
      <c r="C133" s="302">
        <v>2.1846178392761432E-2</v>
      </c>
      <c r="D133" s="302">
        <f t="shared" si="37"/>
        <v>0.10670835322207924</v>
      </c>
      <c r="E133" s="303"/>
      <c r="F133" s="302">
        <v>8.7570853010437655E-2</v>
      </c>
      <c r="G133" s="302">
        <v>3.2080354577634855E-2</v>
      </c>
      <c r="H133" s="302">
        <f t="shared" si="38"/>
        <v>0.11965120758807252</v>
      </c>
      <c r="I133" s="303"/>
      <c r="J133" s="302">
        <v>9.4215794962331123E-2</v>
      </c>
      <c r="K133" s="302">
        <v>3.9939273888205902E-2</v>
      </c>
      <c r="L133" s="302">
        <f t="shared" si="39"/>
        <v>0.13415506885053702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5.0157438237558506E-2</v>
      </c>
      <c r="C134" s="302">
        <v>2.8823252801487696E-2</v>
      </c>
      <c r="D134" s="302">
        <f>SUM(B134:C134)</f>
        <v>7.8980691039046202E-2</v>
      </c>
      <c r="E134" s="303"/>
      <c r="F134" s="302">
        <v>4.7460068685722549E-2</v>
      </c>
      <c r="G134" s="302">
        <v>4.7096413439488304E-2</v>
      </c>
      <c r="H134" s="302">
        <f t="shared" si="38"/>
        <v>9.4556482125210853E-2</v>
      </c>
      <c r="I134" s="303"/>
      <c r="J134" s="302">
        <v>4.387455815798133E-2</v>
      </c>
      <c r="K134" s="302">
        <v>5.0391679567652184E-2</v>
      </c>
      <c r="L134" s="302">
        <f t="shared" si="39"/>
        <v>9.4266237725633514E-2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4.1104707902107379E-2</v>
      </c>
      <c r="C135" s="302">
        <v>0.65433417677197614</v>
      </c>
      <c r="D135" s="302">
        <f t="shared" si="37"/>
        <v>0.69543888467408355</v>
      </c>
      <c r="E135" s="303"/>
      <c r="F135" s="302">
        <v>1.88860646168044E-2</v>
      </c>
      <c r="G135" s="302">
        <v>0.69309991935801618</v>
      </c>
      <c r="H135" s="302">
        <f t="shared" si="38"/>
        <v>0.7119859839748206</v>
      </c>
      <c r="I135" s="303"/>
      <c r="J135" s="302">
        <v>2.3026788338655634E-2</v>
      </c>
      <c r="K135" s="302">
        <v>0.6878912064603544</v>
      </c>
      <c r="L135" s="302">
        <f t="shared" si="39"/>
        <v>0.71091799479901008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9.3588097799191902E-2</v>
      </c>
      <c r="C136" s="302">
        <v>0.46774623945005844</v>
      </c>
      <c r="D136" s="302">
        <f t="shared" si="37"/>
        <v>0.5613343372492503</v>
      </c>
      <c r="E136" s="303"/>
      <c r="F136" s="302">
        <v>9.7140099034221231E-2</v>
      </c>
      <c r="G136" s="302">
        <v>0.56938108219972383</v>
      </c>
      <c r="H136" s="302">
        <f t="shared" si="38"/>
        <v>0.6665211812339451</v>
      </c>
      <c r="I136" s="303"/>
      <c r="J136" s="302">
        <v>8.0394967861738442E-2</v>
      </c>
      <c r="K136" s="302">
        <v>0.58577683992301732</v>
      </c>
      <c r="L136" s="302">
        <f t="shared" si="39"/>
        <v>0.66617180778475582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0.86457619559849597</v>
      </c>
      <c r="C138" s="311">
        <f t="shared" ref="C138" si="40">SUM(C128:C136)</f>
        <v>1.9764238044015037</v>
      </c>
      <c r="D138" s="311">
        <f>SUM(D128:D136)</f>
        <v>2.8409999999999993</v>
      </c>
      <c r="E138" s="311"/>
      <c r="F138" s="311">
        <f t="shared" ref="F138:H138" si="41">SUM(F128:F136)</f>
        <v>0.95695648734158856</v>
      </c>
      <c r="G138" s="311">
        <f t="shared" si="41"/>
        <v>2.5850435126584159</v>
      </c>
      <c r="H138" s="311">
        <f t="shared" si="41"/>
        <v>3.5420000000000043</v>
      </c>
      <c r="I138" s="311"/>
      <c r="J138" s="311">
        <f t="shared" ref="J138:L138" si="42">SUM(J128:J136)</f>
        <v>1.054463276844976</v>
      </c>
      <c r="K138" s="311">
        <f t="shared" si="42"/>
        <v>2.5455367231550228</v>
      </c>
      <c r="L138" s="311">
        <f t="shared" si="42"/>
        <v>3.5999999999999988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0.49883821122919131</v>
      </c>
      <c r="C145" s="302">
        <v>1.3848986028212065</v>
      </c>
      <c r="D145" s="302">
        <f>SUM(B145:C145)</f>
        <v>1.8837368140503978</v>
      </c>
      <c r="E145" s="303"/>
      <c r="F145" s="302">
        <v>0.55088824785473567</v>
      </c>
      <c r="G145" s="302">
        <v>2.0575442049501453</v>
      </c>
      <c r="H145" s="302">
        <f>SUM(F145:G145)</f>
        <v>2.6084324528048812</v>
      </c>
      <c r="I145" s="303"/>
      <c r="J145" s="302">
        <v>0.65400264664863528</v>
      </c>
      <c r="K145" s="302">
        <v>2.0473117554643032</v>
      </c>
      <c r="L145" s="302">
        <f>SUM(J145:K145)</f>
        <v>2.7013144021129385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0.33544484337704089</v>
      </c>
      <c r="C146" s="302">
        <v>1.4285864846113958</v>
      </c>
      <c r="D146" s="302">
        <f t="shared" ref="D146:D153" si="43">SUM(B146:C146)</f>
        <v>1.7640313279884368</v>
      </c>
      <c r="E146" s="303"/>
      <c r="F146" s="302">
        <v>0.42594474321501946</v>
      </c>
      <c r="G146" s="302">
        <v>2.1154036461369303</v>
      </c>
      <c r="H146" s="302">
        <f t="shared" ref="H146:H153" si="44">SUM(F146:G146)</f>
        <v>2.54134838935195</v>
      </c>
      <c r="I146" s="303"/>
      <c r="J146" s="302">
        <v>0.52667589743231658</v>
      </c>
      <c r="K146" s="302">
        <v>2.3841311143731372</v>
      </c>
      <c r="L146" s="302">
        <f t="shared" ref="L146:L153" si="45">SUM(J146:K146)</f>
        <v>2.9108070118054536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0.39926997755275612</v>
      </c>
      <c r="C147" s="302">
        <v>0.92962875305659753</v>
      </c>
      <c r="D147" s="302">
        <f t="shared" si="43"/>
        <v>1.3288987306093536</v>
      </c>
      <c r="E147" s="303"/>
      <c r="F147" s="302">
        <v>0.45012544896062684</v>
      </c>
      <c r="G147" s="302">
        <v>1.3187340321873626</v>
      </c>
      <c r="H147" s="302">
        <f t="shared" si="44"/>
        <v>1.7688594811479894</v>
      </c>
      <c r="I147" s="303"/>
      <c r="J147" s="302">
        <v>0.49358785766339713</v>
      </c>
      <c r="K147" s="302">
        <v>1.1999613995228993</v>
      </c>
      <c r="L147" s="302">
        <f t="shared" si="45"/>
        <v>1.6935492571862965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1.7651608944346338</v>
      </c>
      <c r="C148" s="302">
        <v>0.3244678160414643</v>
      </c>
      <c r="D148" s="302">
        <f t="shared" si="43"/>
        <v>2.0896287104760982</v>
      </c>
      <c r="E148" s="303"/>
      <c r="F148" s="302">
        <v>1.5837436789339039</v>
      </c>
      <c r="G148" s="302">
        <v>0.42635192529350385</v>
      </c>
      <c r="H148" s="302">
        <f t="shared" si="44"/>
        <v>2.0100956042274079</v>
      </c>
      <c r="I148" s="303"/>
      <c r="J148" s="302">
        <v>1.1618131641812859</v>
      </c>
      <c r="K148" s="302">
        <v>0.44169463624144167</v>
      </c>
      <c r="L148" s="302">
        <f t="shared" si="45"/>
        <v>1.6035078004227277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0.77078849322259457</v>
      </c>
      <c r="C149" s="302">
        <v>16.796123422265232</v>
      </c>
      <c r="D149" s="302">
        <f t="shared" si="43"/>
        <v>17.566911915487825</v>
      </c>
      <c r="E149" s="303"/>
      <c r="F149" s="302">
        <v>0.46750561022713327</v>
      </c>
      <c r="G149" s="302">
        <v>16.978901549208576</v>
      </c>
      <c r="H149" s="302">
        <f t="shared" si="44"/>
        <v>17.446407159435708</v>
      </c>
      <c r="I149" s="303"/>
      <c r="J149" s="302">
        <v>0.66544704053730108</v>
      </c>
      <c r="K149" s="302">
        <v>15.488306716024029</v>
      </c>
      <c r="L149" s="302">
        <f t="shared" si="45"/>
        <v>16.153753756561329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2.4133158297166783E-2</v>
      </c>
      <c r="C150" s="302">
        <v>3.5217922150474236E-2</v>
      </c>
      <c r="D150" s="302">
        <f t="shared" si="43"/>
        <v>5.9351080447641022E-2</v>
      </c>
      <c r="E150" s="303"/>
      <c r="F150" s="302">
        <v>1.9899638851132741E-2</v>
      </c>
      <c r="G150" s="302">
        <v>4.6728865089423595E-2</v>
      </c>
      <c r="H150" s="302">
        <f t="shared" si="44"/>
        <v>6.6628503940556333E-2</v>
      </c>
      <c r="I150" s="303"/>
      <c r="J150" s="302">
        <v>1.9445139315057928E-2</v>
      </c>
      <c r="K150" s="302">
        <v>4.4714143101584634E-2</v>
      </c>
      <c r="L150" s="302">
        <f t="shared" si="45"/>
        <v>6.4159282416642566E-2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0.37957647299400626</v>
      </c>
      <c r="C151" s="302">
        <v>0.14930333414525646</v>
      </c>
      <c r="D151" s="302">
        <f t="shared" si="43"/>
        <v>0.52887980713926275</v>
      </c>
      <c r="E151" s="303"/>
      <c r="F151" s="302">
        <v>0.37813770198797136</v>
      </c>
      <c r="G151" s="302">
        <v>0.18638406217382492</v>
      </c>
      <c r="H151" s="302">
        <f t="shared" si="44"/>
        <v>0.56452176416179634</v>
      </c>
      <c r="I151" s="303"/>
      <c r="J151" s="302">
        <v>0.36608857569702435</v>
      </c>
      <c r="K151" s="302">
        <v>0.21221903545000753</v>
      </c>
      <c r="L151" s="302">
        <f t="shared" si="45"/>
        <v>0.57830761114703189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2.9745969053673712E-2</v>
      </c>
      <c r="C152" s="302">
        <v>2.1353084440091017</v>
      </c>
      <c r="D152" s="302">
        <f t="shared" si="43"/>
        <v>2.1650544130627756</v>
      </c>
      <c r="E152" s="303"/>
      <c r="F152" s="302">
        <v>2.0447141018292789E-2</v>
      </c>
      <c r="G152" s="302">
        <v>2.1914183491877117</v>
      </c>
      <c r="H152" s="302">
        <f t="shared" si="44"/>
        <v>2.2118654902060046</v>
      </c>
      <c r="I152" s="303"/>
      <c r="J152" s="302">
        <v>2.7308048468792208E-2</v>
      </c>
      <c r="K152" s="302">
        <v>2.4555721910038844</v>
      </c>
      <c r="L152" s="302">
        <f t="shared" si="45"/>
        <v>2.4828802394726766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0.15031116528770258</v>
      </c>
      <c r="C153" s="302">
        <v>1.2121960354505008</v>
      </c>
      <c r="D153" s="302">
        <f t="shared" si="43"/>
        <v>1.3625072007382033</v>
      </c>
      <c r="E153" s="303"/>
      <c r="F153" s="302">
        <v>0.11365854948380921</v>
      </c>
      <c r="G153" s="302">
        <v>1.2831826052399011</v>
      </c>
      <c r="H153" s="302">
        <f t="shared" si="44"/>
        <v>1.3968411547237103</v>
      </c>
      <c r="I153" s="303"/>
      <c r="J153" s="302">
        <v>8.305141770773504E-2</v>
      </c>
      <c r="K153" s="302">
        <v>1.1386692211671878</v>
      </c>
      <c r="L153" s="302">
        <f t="shared" si="45"/>
        <v>1.2217206388749229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4.3532691854487666</v>
      </c>
      <c r="C155" s="311">
        <f t="shared" ref="C155:D155" si="46">SUM(C145:C153)</f>
        <v>24.395730814551225</v>
      </c>
      <c r="D155" s="311">
        <f t="shared" si="46"/>
        <v>28.748999999999995</v>
      </c>
      <c r="E155" s="311"/>
      <c r="F155" s="311">
        <f t="shared" ref="F155:H155" si="47">SUM(F145:F153)</f>
        <v>4.0103507605326252</v>
      </c>
      <c r="G155" s="311">
        <f t="shared" si="47"/>
        <v>26.604649239467378</v>
      </c>
      <c r="H155" s="311">
        <f t="shared" si="47"/>
        <v>30.615000000000006</v>
      </c>
      <c r="I155" s="311"/>
      <c r="J155" s="311">
        <f t="shared" ref="J155:L155" si="48">SUM(J145:J153)</f>
        <v>3.9974197876515452</v>
      </c>
      <c r="K155" s="311">
        <f t="shared" si="48"/>
        <v>25.412580212348473</v>
      </c>
      <c r="L155" s="311">
        <f t="shared" si="48"/>
        <v>29.410000000000021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2.0220481373444175</v>
      </c>
      <c r="C162" s="302">
        <v>5.0187829359031264</v>
      </c>
      <c r="D162" s="302">
        <f>SUM(B162:C162)</f>
        <v>7.0408310732475439</v>
      </c>
      <c r="E162" s="303"/>
      <c r="F162" s="302">
        <v>2.268102116795268</v>
      </c>
      <c r="G162" s="302">
        <v>5.6684846373393061</v>
      </c>
      <c r="H162" s="302">
        <f>SUM(F162:G162)</f>
        <v>7.9365867541345736</v>
      </c>
      <c r="I162" s="303"/>
      <c r="J162" s="302">
        <v>2.8403305386738067</v>
      </c>
      <c r="K162" s="302">
        <v>6.4619369208081006</v>
      </c>
      <c r="L162" s="302">
        <f>SUM(J162:K162)</f>
        <v>9.3022674594819073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1.5095168369241363</v>
      </c>
      <c r="C163" s="302">
        <v>2.2813652508128062</v>
      </c>
      <c r="D163" s="302">
        <f t="shared" ref="D163:D170" si="49">SUM(B163:C163)</f>
        <v>3.7908820877369425</v>
      </c>
      <c r="E163" s="303"/>
      <c r="F163" s="302">
        <v>1.9783945609394924</v>
      </c>
      <c r="G163" s="302">
        <v>3.3759378264355862</v>
      </c>
      <c r="H163" s="302">
        <f t="shared" ref="H163:H170" si="50">SUM(F163:G163)</f>
        <v>5.354332387375079</v>
      </c>
      <c r="I163" s="303"/>
      <c r="J163" s="302">
        <v>2.575213378125214</v>
      </c>
      <c r="K163" s="302">
        <v>4.1494063328587947</v>
      </c>
      <c r="L163" s="302">
        <f t="shared" ref="L163:L170" si="51">SUM(J163:K163)</f>
        <v>6.7246197109840082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1.6232363230193354</v>
      </c>
      <c r="C164" s="302">
        <v>2.0318496989047468</v>
      </c>
      <c r="D164" s="302">
        <f t="shared" si="49"/>
        <v>3.6550860219240819</v>
      </c>
      <c r="E164" s="303"/>
      <c r="F164" s="302">
        <v>1.7767365959164849</v>
      </c>
      <c r="G164" s="302">
        <v>2.6929746380389017</v>
      </c>
      <c r="H164" s="302">
        <f t="shared" si="50"/>
        <v>4.4697112339553868</v>
      </c>
      <c r="I164" s="303"/>
      <c r="J164" s="302">
        <v>2.0282305959212339</v>
      </c>
      <c r="K164" s="302">
        <v>2.6906690672788089</v>
      </c>
      <c r="L164" s="302">
        <f t="shared" si="51"/>
        <v>4.7188996632000428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2.2303082962640381</v>
      </c>
      <c r="C165" s="302">
        <v>1.4317209867906882</v>
      </c>
      <c r="D165" s="302">
        <f t="shared" si="49"/>
        <v>3.6620292830547263</v>
      </c>
      <c r="E165" s="303"/>
      <c r="F165" s="302">
        <v>2.0535093186503741</v>
      </c>
      <c r="G165" s="302">
        <v>1.8043868999104882</v>
      </c>
      <c r="H165" s="302">
        <f t="shared" si="50"/>
        <v>3.8578962185608621</v>
      </c>
      <c r="I165" s="303"/>
      <c r="J165" s="302">
        <v>2.5133554697756288</v>
      </c>
      <c r="K165" s="302">
        <v>2.0617807982510299</v>
      </c>
      <c r="L165" s="302">
        <f t="shared" si="51"/>
        <v>4.5751362680266592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0.80676231939566823</v>
      </c>
      <c r="C166" s="302">
        <v>5.6228491675717471</v>
      </c>
      <c r="D166" s="302">
        <f t="shared" si="49"/>
        <v>6.4296114869674152</v>
      </c>
      <c r="E166" s="303"/>
      <c r="F166" s="302">
        <v>0.67858598584269225</v>
      </c>
      <c r="G166" s="302">
        <v>4.601070872103131</v>
      </c>
      <c r="H166" s="302">
        <f t="shared" si="50"/>
        <v>5.279656857945823</v>
      </c>
      <c r="I166" s="303"/>
      <c r="J166" s="302">
        <v>0.64540453508712259</v>
      </c>
      <c r="K166" s="302">
        <v>4.4042904350864411</v>
      </c>
      <c r="L166" s="302">
        <f t="shared" si="51"/>
        <v>5.0496949701735634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0.64767319456625116</v>
      </c>
      <c r="C167" s="302">
        <v>0.18435849990885608</v>
      </c>
      <c r="D167" s="302">
        <f t="shared" si="49"/>
        <v>0.83203169447510728</v>
      </c>
      <c r="E167" s="303"/>
      <c r="F167" s="302">
        <v>0.49686636199523515</v>
      </c>
      <c r="G167" s="302">
        <v>0.20923701322045213</v>
      </c>
      <c r="H167" s="302">
        <f t="shared" si="50"/>
        <v>0.70610337521568733</v>
      </c>
      <c r="I167" s="303"/>
      <c r="J167" s="302">
        <v>0.6958744174754723</v>
      </c>
      <c r="K167" s="302">
        <v>0.27197838958832482</v>
      </c>
      <c r="L167" s="302">
        <f t="shared" si="51"/>
        <v>0.96785280706379706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26.761161805996856</v>
      </c>
      <c r="C168" s="302">
        <v>10.497859790413637</v>
      </c>
      <c r="D168" s="302">
        <f t="shared" si="49"/>
        <v>37.259021596410491</v>
      </c>
      <c r="E168" s="303"/>
      <c r="F168" s="302">
        <v>23.860827199310684</v>
      </c>
      <c r="G168" s="302">
        <v>9.7328513159073058</v>
      </c>
      <c r="H168" s="302">
        <f t="shared" si="50"/>
        <v>33.593678515217988</v>
      </c>
      <c r="I168" s="303"/>
      <c r="J168" s="302">
        <v>20.993052506357007</v>
      </c>
      <c r="K168" s="302">
        <v>9.5399993065840025</v>
      </c>
      <c r="L168" s="302">
        <f t="shared" si="51"/>
        <v>30.533051812941011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0.27835436084089643</v>
      </c>
      <c r="C169" s="302">
        <v>4.1338108268269824</v>
      </c>
      <c r="D169" s="302">
        <f t="shared" si="49"/>
        <v>4.4121651876678785</v>
      </c>
      <c r="E169" s="303"/>
      <c r="F169" s="302">
        <v>0.21231960039273864</v>
      </c>
      <c r="G169" s="302">
        <v>4.0453712022153159</v>
      </c>
      <c r="H169" s="302">
        <f t="shared" si="50"/>
        <v>4.2576908026080549</v>
      </c>
      <c r="I169" s="303"/>
      <c r="J169" s="302">
        <v>0.1610126698216737</v>
      </c>
      <c r="K169" s="302">
        <v>4.1932610352809156</v>
      </c>
      <c r="L169" s="302">
        <f t="shared" si="51"/>
        <v>4.3542737051025897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2.499128972896707</v>
      </c>
      <c r="C170" s="302">
        <v>5.0372125956190796</v>
      </c>
      <c r="D170" s="302">
        <f t="shared" si="49"/>
        <v>7.5363415685157866</v>
      </c>
      <c r="E170" s="303"/>
      <c r="F170" s="302">
        <v>2.0538970882869028</v>
      </c>
      <c r="G170" s="302">
        <v>4.5474467666995766</v>
      </c>
      <c r="H170" s="302">
        <f t="shared" si="50"/>
        <v>6.6013438549864798</v>
      </c>
      <c r="I170" s="303"/>
      <c r="J170" s="302">
        <v>1.680605008954694</v>
      </c>
      <c r="K170" s="302">
        <v>3.8105985940717799</v>
      </c>
      <c r="L170" s="302">
        <f t="shared" si="51"/>
        <v>5.4912036030264737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38.378190247248305</v>
      </c>
      <c r="C172" s="311">
        <f t="shared" ref="C172:D172" si="52">SUM(C162:C170)</f>
        <v>36.239809752751675</v>
      </c>
      <c r="D172" s="311">
        <f t="shared" si="52"/>
        <v>74.617999999999967</v>
      </c>
      <c r="E172" s="311"/>
      <c r="F172" s="311">
        <f t="shared" ref="F172:H172" si="53">SUM(F162:F170)</f>
        <v>35.379238828129871</v>
      </c>
      <c r="G172" s="311">
        <f t="shared" si="53"/>
        <v>36.677761171870067</v>
      </c>
      <c r="H172" s="311">
        <f t="shared" si="53"/>
        <v>72.056999999999931</v>
      </c>
      <c r="I172" s="311"/>
      <c r="J172" s="311">
        <f t="shared" ref="J172:L172" si="54">SUM(J162:J170)</f>
        <v>34.133079120191852</v>
      </c>
      <c r="K172" s="311">
        <f t="shared" si="54"/>
        <v>37.58392087980819</v>
      </c>
      <c r="L172" s="311">
        <f t="shared" si="54"/>
        <v>71.717000000000056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0.30702840677333809</v>
      </c>
      <c r="C179" s="302">
        <v>1.0900383831627156</v>
      </c>
      <c r="D179" s="302">
        <f>SUM(B179:C179)</f>
        <v>1.3970667899360536</v>
      </c>
      <c r="E179" s="303"/>
      <c r="F179" s="302">
        <v>0.92834525589747818</v>
      </c>
      <c r="G179" s="302">
        <v>1.480155206226021</v>
      </c>
      <c r="H179" s="302">
        <f>SUM(F179:G179)</f>
        <v>2.4085004621234991</v>
      </c>
      <c r="I179" s="303"/>
      <c r="J179" s="302">
        <v>1.0803802702778234</v>
      </c>
      <c r="K179" s="302">
        <v>1.5979092035141997</v>
      </c>
      <c r="L179" s="302">
        <f>SUM(J179:K179)</f>
        <v>2.6782894737920229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0.25060774642568612</v>
      </c>
      <c r="C180" s="302">
        <v>0.7859616116938889</v>
      </c>
      <c r="D180" s="302">
        <f t="shared" ref="D180:D187" si="55">SUM(B180:C180)</f>
        <v>1.036569358119575</v>
      </c>
      <c r="E180" s="303"/>
      <c r="F180" s="302">
        <v>0.58641855790210673</v>
      </c>
      <c r="G180" s="302">
        <v>1.2572609654203983</v>
      </c>
      <c r="H180" s="302">
        <f t="shared" ref="H180:H187" si="56">SUM(F180:G180)</f>
        <v>1.8436795233225052</v>
      </c>
      <c r="I180" s="303"/>
      <c r="J180" s="302">
        <v>0.76157617351861695</v>
      </c>
      <c r="K180" s="302">
        <v>1.7792609023226273</v>
      </c>
      <c r="L180" s="302">
        <f t="shared" ref="L180:L187" si="57">SUM(J180:K180)</f>
        <v>2.5408370758412442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0.29654604298311971</v>
      </c>
      <c r="C181" s="302">
        <v>0.85454504824314903</v>
      </c>
      <c r="D181" s="302">
        <f t="shared" si="55"/>
        <v>1.1510910912262688</v>
      </c>
      <c r="E181" s="303"/>
      <c r="F181" s="302">
        <v>0.54266170722669549</v>
      </c>
      <c r="G181" s="302">
        <v>1.3590855510055861</v>
      </c>
      <c r="H181" s="302">
        <f t="shared" si="56"/>
        <v>1.9017472582322816</v>
      </c>
      <c r="I181" s="303"/>
      <c r="J181" s="302">
        <v>0.63671011165925206</v>
      </c>
      <c r="K181" s="302">
        <v>1.6325787649334418</v>
      </c>
      <c r="L181" s="302">
        <f t="shared" si="57"/>
        <v>2.269288876592694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1.2612402945739885</v>
      </c>
      <c r="C182" s="302">
        <v>0.7252751820644755</v>
      </c>
      <c r="D182" s="302">
        <f t="shared" si="55"/>
        <v>1.9865154766384641</v>
      </c>
      <c r="E182" s="303"/>
      <c r="F182" s="302">
        <v>1.819101029176851</v>
      </c>
      <c r="G182" s="302">
        <v>0.9918943144046608</v>
      </c>
      <c r="H182" s="302">
        <f t="shared" si="56"/>
        <v>2.8109953435815118</v>
      </c>
      <c r="I182" s="303"/>
      <c r="J182" s="302">
        <v>1.4682496364892883</v>
      </c>
      <c r="K182" s="302">
        <v>0.97346569121653614</v>
      </c>
      <c r="L182" s="302">
        <f t="shared" si="57"/>
        <v>2.4417153277058246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5.0748302592827692E-2</v>
      </c>
      <c r="C183" s="302">
        <v>1.1677773614922076</v>
      </c>
      <c r="D183" s="302">
        <f t="shared" si="55"/>
        <v>1.2185256640850353</v>
      </c>
      <c r="E183" s="303"/>
      <c r="F183" s="302">
        <v>0.1106337418651762</v>
      </c>
      <c r="G183" s="302">
        <v>1.17094112880838</v>
      </c>
      <c r="H183" s="302">
        <f t="shared" si="56"/>
        <v>1.2815748706735561</v>
      </c>
      <c r="I183" s="303"/>
      <c r="J183" s="302">
        <v>0.26655832516975003</v>
      </c>
      <c r="K183" s="302">
        <v>1.0825519406805066</v>
      </c>
      <c r="L183" s="302">
        <f t="shared" si="57"/>
        <v>1.3491102658502567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1.1701690568936087</v>
      </c>
      <c r="C184" s="302">
        <v>0.57524651231301971</v>
      </c>
      <c r="D184" s="302">
        <f t="shared" si="55"/>
        <v>1.7454155692066284</v>
      </c>
      <c r="E184" s="303"/>
      <c r="F184" s="302">
        <v>1.3406398161093274</v>
      </c>
      <c r="G184" s="302">
        <v>0.82958325677239309</v>
      </c>
      <c r="H184" s="302">
        <f t="shared" si="56"/>
        <v>2.1702230728817202</v>
      </c>
      <c r="I184" s="303"/>
      <c r="J184" s="302">
        <v>1.5207793698313237</v>
      </c>
      <c r="K184" s="302">
        <v>1.0568228790432894</v>
      </c>
      <c r="L184" s="302">
        <f t="shared" si="57"/>
        <v>2.5776022488746131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0.50321778631917391</v>
      </c>
      <c r="C185" s="302">
        <v>0.3607867679343989</v>
      </c>
      <c r="D185" s="302">
        <f t="shared" si="55"/>
        <v>0.86400455425357281</v>
      </c>
      <c r="E185" s="303"/>
      <c r="F185" s="302">
        <v>0.66625008146556597</v>
      </c>
      <c r="G185" s="302">
        <v>0.45686329836172751</v>
      </c>
      <c r="H185" s="302">
        <f t="shared" si="56"/>
        <v>1.1231133798272934</v>
      </c>
      <c r="I185" s="303"/>
      <c r="J185" s="302">
        <v>0.81777461931692386</v>
      </c>
      <c r="K185" s="302">
        <v>0.63455755462642649</v>
      </c>
      <c r="L185" s="302">
        <f t="shared" si="57"/>
        <v>1.4523321739433503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0.14653926046947266</v>
      </c>
      <c r="C186" s="302">
        <v>8.8894977886899138</v>
      </c>
      <c r="D186" s="302">
        <f t="shared" si="55"/>
        <v>9.0360370491593862</v>
      </c>
      <c r="E186" s="303"/>
      <c r="F186" s="302">
        <v>0.19629202519518316</v>
      </c>
      <c r="G186" s="302">
        <v>10.125270056619611</v>
      </c>
      <c r="H186" s="302">
        <f t="shared" si="56"/>
        <v>10.321562081814793</v>
      </c>
      <c r="I186" s="303"/>
      <c r="J186" s="302">
        <v>0.32866604751033396</v>
      </c>
      <c r="K186" s="302">
        <v>9.6816816102475496</v>
      </c>
      <c r="L186" s="302">
        <f t="shared" si="57"/>
        <v>10.010347657757883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0.72677715598927006</v>
      </c>
      <c r="C187" s="302">
        <v>3.1179972913857181</v>
      </c>
      <c r="D187" s="302">
        <f t="shared" si="55"/>
        <v>3.8447744473749883</v>
      </c>
      <c r="E187" s="303"/>
      <c r="F187" s="302">
        <v>0.77372790768005129</v>
      </c>
      <c r="G187" s="302">
        <v>2.7888760998627613</v>
      </c>
      <c r="H187" s="302">
        <f t="shared" si="56"/>
        <v>3.5626040075428125</v>
      </c>
      <c r="I187" s="303"/>
      <c r="J187" s="302">
        <v>0.81838939796401033</v>
      </c>
      <c r="K187" s="302">
        <v>2.1430875016780924</v>
      </c>
      <c r="L187" s="302">
        <f t="shared" si="57"/>
        <v>2.9614768996421028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4.7128740530204851</v>
      </c>
      <c r="C189" s="311">
        <f t="shared" ref="C189:D189" si="58">SUM(C179:C187)</f>
        <v>17.567125946979488</v>
      </c>
      <c r="D189" s="311">
        <f t="shared" si="58"/>
        <v>22.279999999999973</v>
      </c>
      <c r="E189" s="311"/>
      <c r="F189" s="311">
        <f t="shared" ref="F189:H189" si="59">SUM(F179:F187)</f>
        <v>6.9640701225184349</v>
      </c>
      <c r="G189" s="311">
        <f t="shared" si="59"/>
        <v>20.459929877481539</v>
      </c>
      <c r="H189" s="311">
        <f t="shared" si="59"/>
        <v>27.423999999999975</v>
      </c>
      <c r="I189" s="311"/>
      <c r="J189" s="311">
        <f t="shared" ref="J189:L189" si="60">SUM(J179:J187)</f>
        <v>7.6990839517373217</v>
      </c>
      <c r="K189" s="311">
        <f t="shared" si="60"/>
        <v>20.581916048262666</v>
      </c>
      <c r="L189" s="311">
        <f t="shared" si="60"/>
        <v>28.280999999999992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1.9229138029563988</v>
      </c>
      <c r="C196" s="302">
        <v>3.1262886412092432</v>
      </c>
      <c r="D196" s="302">
        <f>SUM(B196:C196)</f>
        <v>5.0492024441656422</v>
      </c>
      <c r="E196" s="303"/>
      <c r="F196" s="302">
        <v>2.5772611442584532</v>
      </c>
      <c r="G196" s="302">
        <v>3.3296869996736094</v>
      </c>
      <c r="H196" s="302">
        <f>SUM(F196:G196)</f>
        <v>5.9069481439320626</v>
      </c>
      <c r="I196" s="303"/>
      <c r="J196" s="302">
        <v>3.4324847806352028</v>
      </c>
      <c r="K196" s="302">
        <v>4.724180578040813</v>
      </c>
      <c r="L196" s="302">
        <f>SUM(J196:K196)</f>
        <v>8.1566653586760154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0.41972887697752526</v>
      </c>
      <c r="C197" s="302">
        <v>0.53234691396273026</v>
      </c>
      <c r="D197" s="302">
        <f t="shared" ref="D197:D204" si="61">SUM(B197:C197)</f>
        <v>0.95207579094025552</v>
      </c>
      <c r="E197" s="303"/>
      <c r="F197" s="302">
        <v>0.73171527590789998</v>
      </c>
      <c r="G197" s="302">
        <v>0.72632699243032151</v>
      </c>
      <c r="H197" s="302">
        <f t="shared" ref="H197:H204" si="62">SUM(F197:G197)</f>
        <v>1.4580422683382215</v>
      </c>
      <c r="I197" s="303"/>
      <c r="J197" s="302">
        <v>0.87460217532974371</v>
      </c>
      <c r="K197" s="302">
        <v>0.87364887131570668</v>
      </c>
      <c r="L197" s="302">
        <f t="shared" ref="L197:L204" si="63">SUM(J197:K197)</f>
        <v>1.7482510466454504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0.41224670070288277</v>
      </c>
      <c r="C198" s="302">
        <v>0.37873676984866322</v>
      </c>
      <c r="D198" s="302">
        <f t="shared" si="61"/>
        <v>0.79098347055154594</v>
      </c>
      <c r="E198" s="303"/>
      <c r="F198" s="302">
        <v>0.57077456152426598</v>
      </c>
      <c r="G198" s="302">
        <v>0.48419537877615526</v>
      </c>
      <c r="H198" s="302">
        <f t="shared" si="62"/>
        <v>1.0549699403004213</v>
      </c>
      <c r="I198" s="303"/>
      <c r="J198" s="302">
        <v>0.72391151386011343</v>
      </c>
      <c r="K198" s="302">
        <v>0.49380856185559707</v>
      </c>
      <c r="L198" s="302">
        <f t="shared" si="63"/>
        <v>1.2177200757157105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0.58556628121689913</v>
      </c>
      <c r="C199" s="302">
        <v>0.34084344215753826</v>
      </c>
      <c r="D199" s="302">
        <f t="shared" si="61"/>
        <v>0.92640972337443739</v>
      </c>
      <c r="E199" s="303"/>
      <c r="F199" s="302">
        <v>0.7298103835323444</v>
      </c>
      <c r="G199" s="302">
        <v>0.38015174019768838</v>
      </c>
      <c r="H199" s="302">
        <f t="shared" si="62"/>
        <v>1.1099621237300328</v>
      </c>
      <c r="I199" s="303"/>
      <c r="J199" s="302">
        <v>0.87053933552431861</v>
      </c>
      <c r="K199" s="302">
        <v>0.51009177151343221</v>
      </c>
      <c r="L199" s="302">
        <f t="shared" si="63"/>
        <v>1.3806311070377508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1.5459016354377364</v>
      </c>
      <c r="C200" s="302">
        <v>2.1148485402636292</v>
      </c>
      <c r="D200" s="302">
        <f t="shared" si="61"/>
        <v>3.6607501757013656</v>
      </c>
      <c r="E200" s="303"/>
      <c r="F200" s="302">
        <v>1.6753034176993948</v>
      </c>
      <c r="G200" s="302">
        <v>1.799015748802574</v>
      </c>
      <c r="H200" s="302">
        <f t="shared" si="62"/>
        <v>3.474319166501969</v>
      </c>
      <c r="I200" s="303"/>
      <c r="J200" s="302">
        <v>1.5959271322803077</v>
      </c>
      <c r="K200" s="302">
        <v>1.616082699067434</v>
      </c>
      <c r="L200" s="302">
        <f t="shared" si="63"/>
        <v>3.2120098313477419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1.3879381137530902</v>
      </c>
      <c r="C201" s="302">
        <v>0.28387820637685823</v>
      </c>
      <c r="D201" s="302">
        <f t="shared" si="61"/>
        <v>1.6718163201299485</v>
      </c>
      <c r="E201" s="303"/>
      <c r="F201" s="302">
        <v>1.4101800586755175</v>
      </c>
      <c r="G201" s="302">
        <v>0.35602121153127836</v>
      </c>
      <c r="H201" s="302">
        <f t="shared" si="62"/>
        <v>1.766201270206796</v>
      </c>
      <c r="I201" s="303"/>
      <c r="J201" s="302">
        <v>1.6475372031223712</v>
      </c>
      <c r="K201" s="302">
        <v>0.3997007331542905</v>
      </c>
      <c r="L201" s="302">
        <f t="shared" si="63"/>
        <v>2.0472379362766615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1.7360616644152811</v>
      </c>
      <c r="C202" s="302">
        <v>1.0294432890629501</v>
      </c>
      <c r="D202" s="302">
        <f t="shared" si="61"/>
        <v>2.7655049534782314</v>
      </c>
      <c r="E202" s="303"/>
      <c r="F202" s="302">
        <v>1.6337825817897618</v>
      </c>
      <c r="G202" s="302">
        <v>1.0488099735498373</v>
      </c>
      <c r="H202" s="302">
        <f t="shared" si="62"/>
        <v>2.6825925553395988</v>
      </c>
      <c r="I202" s="303"/>
      <c r="J202" s="302">
        <v>2.0442823914580579</v>
      </c>
      <c r="K202" s="302">
        <v>1.2627233829251512</v>
      </c>
      <c r="L202" s="302">
        <f t="shared" si="63"/>
        <v>3.3070057743832093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0.10720481738976459</v>
      </c>
      <c r="C203" s="302">
        <v>0.77561909498831383</v>
      </c>
      <c r="D203" s="302">
        <f t="shared" si="61"/>
        <v>0.88282391237807845</v>
      </c>
      <c r="E203" s="303"/>
      <c r="F203" s="302">
        <v>8.575503172356691E-2</v>
      </c>
      <c r="G203" s="302">
        <v>0.9358901402067511</v>
      </c>
      <c r="H203" s="302">
        <f t="shared" si="62"/>
        <v>1.0216451719303179</v>
      </c>
      <c r="I203" s="303"/>
      <c r="J203" s="302">
        <v>0.22154265935124948</v>
      </c>
      <c r="K203" s="302">
        <v>1.2197554090869038</v>
      </c>
      <c r="L203" s="302">
        <f t="shared" si="63"/>
        <v>1.4412980684381533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11.659593291295488</v>
      </c>
      <c r="C204" s="302">
        <v>4.7598399179849853</v>
      </c>
      <c r="D204" s="302">
        <f t="shared" si="61"/>
        <v>16.419433209280474</v>
      </c>
      <c r="E204" s="303"/>
      <c r="F204" s="302">
        <v>10.009939764258464</v>
      </c>
      <c r="G204" s="302">
        <v>5.4463795954621634</v>
      </c>
      <c r="H204" s="302">
        <f t="shared" si="62"/>
        <v>15.456319359720627</v>
      </c>
      <c r="I204" s="303"/>
      <c r="J204" s="302">
        <v>10.873530136953383</v>
      </c>
      <c r="K204" s="302">
        <v>5.7096506645258582</v>
      </c>
      <c r="L204" s="302">
        <f t="shared" si="63"/>
        <v>16.583180801479241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19.777155184145066</v>
      </c>
      <c r="C206" s="311">
        <f t="shared" ref="C206:D206" si="64">SUM(C196:C204)</f>
        <v>13.341844815854911</v>
      </c>
      <c r="D206" s="311">
        <f t="shared" si="64"/>
        <v>33.118999999999978</v>
      </c>
      <c r="E206" s="311"/>
      <c r="F206" s="311">
        <f t="shared" ref="F206:H206" si="65">SUM(F196:F204)</f>
        <v>19.424522219369667</v>
      </c>
      <c r="G206" s="311">
        <f t="shared" si="65"/>
        <v>14.506477780630378</v>
      </c>
      <c r="H206" s="311">
        <f t="shared" si="65"/>
        <v>33.93100000000004</v>
      </c>
      <c r="I206" s="311"/>
      <c r="J206" s="311">
        <f t="shared" ref="J206:L206" si="66">SUM(J196:J204)</f>
        <v>22.284357328514748</v>
      </c>
      <c r="K206" s="311">
        <f t="shared" si="66"/>
        <v>16.809642671485186</v>
      </c>
      <c r="L206" s="311">
        <f t="shared" si="66"/>
        <v>39.093999999999937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9.2644518139945245E-2</v>
      </c>
      <c r="C213" s="302">
        <v>0.15058953115317819</v>
      </c>
      <c r="D213" s="302">
        <f>SUM(B213:C213)</f>
        <v>0.24323404929312342</v>
      </c>
      <c r="E213" s="303"/>
      <c r="F213" s="302">
        <v>0.13870987856752812</v>
      </c>
      <c r="G213" s="302">
        <v>0.11536455170612527</v>
      </c>
      <c r="H213" s="302">
        <f>SUM(F213:G213)</f>
        <v>0.2540744302736534</v>
      </c>
      <c r="I213" s="303"/>
      <c r="J213" s="302">
        <v>0.13022685418072752</v>
      </c>
      <c r="K213" s="302">
        <v>0.12700852805952334</v>
      </c>
      <c r="L213" s="302">
        <f>SUM(J213:K213)</f>
        <v>0.25723538224025089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0.16944038810704268</v>
      </c>
      <c r="C214" s="302">
        <v>0.3162209434312121</v>
      </c>
      <c r="D214" s="302">
        <f t="shared" ref="D214:D221" si="67">SUM(B214:C214)</f>
        <v>0.48566133153825475</v>
      </c>
      <c r="E214" s="303"/>
      <c r="F214" s="302">
        <v>0.23461477070018025</v>
      </c>
      <c r="G214" s="302">
        <v>0.22446544085224257</v>
      </c>
      <c r="H214" s="302">
        <f t="shared" ref="H214:H221" si="68">SUM(F214:G214)</f>
        <v>0.45908021155242285</v>
      </c>
      <c r="I214" s="303"/>
      <c r="J214" s="302">
        <v>0.22804946746858626</v>
      </c>
      <c r="K214" s="302">
        <v>0.23135007817728168</v>
      </c>
      <c r="L214" s="302">
        <f t="shared" ref="L214:L221" si="69">SUM(J214:K214)</f>
        <v>0.45939954564586793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0.35411128520321189</v>
      </c>
      <c r="C215" s="302">
        <v>0.23168121989749868</v>
      </c>
      <c r="D215" s="302">
        <f t="shared" si="67"/>
        <v>0.58579250510071057</v>
      </c>
      <c r="E215" s="303"/>
      <c r="F215" s="302">
        <v>0.58538049405485237</v>
      </c>
      <c r="G215" s="302">
        <v>0.21235228919316873</v>
      </c>
      <c r="H215" s="302">
        <f t="shared" si="68"/>
        <v>0.7977327832480211</v>
      </c>
      <c r="I215" s="303"/>
      <c r="J215" s="302">
        <v>0.54000031881690547</v>
      </c>
      <c r="K215" s="302">
        <v>0.1967745162686351</v>
      </c>
      <c r="L215" s="302">
        <f t="shared" si="69"/>
        <v>0.73677483508554054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0.23860277531354643</v>
      </c>
      <c r="C216" s="302">
        <v>7.6153763181845191E-2</v>
      </c>
      <c r="D216" s="302">
        <f t="shared" si="67"/>
        <v>0.31475653849539165</v>
      </c>
      <c r="E216" s="303"/>
      <c r="F216" s="302">
        <v>0.18295554957587928</v>
      </c>
      <c r="G216" s="302">
        <v>0.11252109590551354</v>
      </c>
      <c r="H216" s="302">
        <f t="shared" si="68"/>
        <v>0.29547664548139285</v>
      </c>
      <c r="I216" s="303"/>
      <c r="J216" s="302">
        <v>0.14539349642376262</v>
      </c>
      <c r="K216" s="302">
        <v>0.1086785486920557</v>
      </c>
      <c r="L216" s="302">
        <f t="shared" si="69"/>
        <v>0.25407204511581832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3.580110234192227E-2</v>
      </c>
      <c r="C217" s="302">
        <v>0.20420009754428439</v>
      </c>
      <c r="D217" s="302">
        <f t="shared" si="67"/>
        <v>0.24000119988620666</v>
      </c>
      <c r="E217" s="303"/>
      <c r="F217" s="302">
        <v>6.8627910201436715E-2</v>
      </c>
      <c r="G217" s="302">
        <v>0.14521655123388091</v>
      </c>
      <c r="H217" s="302">
        <f t="shared" si="68"/>
        <v>0.21384446143531763</v>
      </c>
      <c r="I217" s="303"/>
      <c r="J217" s="302">
        <v>8.4176352193944148E-2</v>
      </c>
      <c r="K217" s="302">
        <v>0.11605474556723744</v>
      </c>
      <c r="L217" s="302">
        <f t="shared" si="69"/>
        <v>0.20023109776118159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5.358517909122662E-2</v>
      </c>
      <c r="C218" s="302">
        <v>4.0015166771611474E-2</v>
      </c>
      <c r="D218" s="302">
        <f t="shared" si="67"/>
        <v>9.3600345862838094E-2</v>
      </c>
      <c r="E218" s="303"/>
      <c r="F218" s="302">
        <v>7.5068680104412436E-2</v>
      </c>
      <c r="G218" s="302">
        <v>6.7108422707891482E-2</v>
      </c>
      <c r="H218" s="302">
        <f t="shared" si="68"/>
        <v>0.14217710281230392</v>
      </c>
      <c r="I218" s="303"/>
      <c r="J218" s="302">
        <v>7.5272847908921123E-2</v>
      </c>
      <c r="K218" s="302">
        <v>7.0415390594204791E-2</v>
      </c>
      <c r="L218" s="302">
        <f t="shared" si="69"/>
        <v>0.1456882385031259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9.1886237900480075E-2</v>
      </c>
      <c r="C219" s="302">
        <v>5.4099315908019606E-2</v>
      </c>
      <c r="D219" s="302">
        <f t="shared" si="67"/>
        <v>0.14598555380849967</v>
      </c>
      <c r="E219" s="303"/>
      <c r="F219" s="302">
        <v>7.2667351867664501E-2</v>
      </c>
      <c r="G219" s="302">
        <v>8.6305021487738651E-2</v>
      </c>
      <c r="H219" s="302">
        <f t="shared" si="68"/>
        <v>0.15897237335540315</v>
      </c>
      <c r="I219" s="303"/>
      <c r="J219" s="302">
        <v>6.7536988295297973E-2</v>
      </c>
      <c r="K219" s="302">
        <v>0.11307938457749787</v>
      </c>
      <c r="L219" s="302">
        <f t="shared" si="69"/>
        <v>0.18061637287279586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2.42820246193668E-2</v>
      </c>
      <c r="C220" s="302">
        <v>7.0300937046818723E-2</v>
      </c>
      <c r="D220" s="302">
        <f t="shared" si="67"/>
        <v>9.4582961666185517E-2</v>
      </c>
      <c r="E220" s="303"/>
      <c r="F220" s="302">
        <v>2.5660002251935102E-2</v>
      </c>
      <c r="G220" s="302">
        <v>5.551759498458618E-2</v>
      </c>
      <c r="H220" s="302">
        <f t="shared" si="68"/>
        <v>8.1177597236521279E-2</v>
      </c>
      <c r="I220" s="303"/>
      <c r="J220" s="302">
        <v>4.0833086973286123E-2</v>
      </c>
      <c r="K220" s="302">
        <v>6.1280582251798436E-2</v>
      </c>
      <c r="L220" s="302">
        <f t="shared" si="69"/>
        <v>0.10211366922508455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0.16137045094369951</v>
      </c>
      <c r="C221" s="302">
        <v>0.19801506340509312</v>
      </c>
      <c r="D221" s="302">
        <f t="shared" si="67"/>
        <v>0.35938551434879262</v>
      </c>
      <c r="E221" s="303"/>
      <c r="F221" s="302">
        <v>0.18591806081759557</v>
      </c>
      <c r="G221" s="302">
        <v>0.30754633378737056</v>
      </c>
      <c r="H221" s="302">
        <f t="shared" si="68"/>
        <v>0.49346439460496616</v>
      </c>
      <c r="I221" s="303"/>
      <c r="J221" s="302">
        <v>0.22288249228798152</v>
      </c>
      <c r="K221" s="302">
        <v>0.328986321262351</v>
      </c>
      <c r="L221" s="302">
        <f t="shared" si="69"/>
        <v>0.55186881355033246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1.2217239616604416</v>
      </c>
      <c r="C223" s="311">
        <f t="shared" ref="C223:D223" si="70">SUM(C213:C221)</f>
        <v>1.3412760383395614</v>
      </c>
      <c r="D223" s="311">
        <f t="shared" si="70"/>
        <v>2.5630000000000024</v>
      </c>
      <c r="E223" s="311"/>
      <c r="F223" s="311">
        <f t="shared" ref="F223:H223" si="71">SUM(F213:F221)</f>
        <v>1.5696026981414846</v>
      </c>
      <c r="G223" s="311">
        <f t="shared" si="71"/>
        <v>1.3263973018585178</v>
      </c>
      <c r="H223" s="311">
        <f t="shared" si="71"/>
        <v>2.8960000000000026</v>
      </c>
      <c r="I223" s="311"/>
      <c r="J223" s="311">
        <f t="shared" ref="J223:L223" si="72">SUM(J213:J221)</f>
        <v>1.5343719045494126</v>
      </c>
      <c r="K223" s="311">
        <f t="shared" si="72"/>
        <v>1.3536280954505853</v>
      </c>
      <c r="L223" s="311">
        <f t="shared" si="72"/>
        <v>2.8879999999999981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0.37213294760260662</v>
      </c>
      <c r="C230" s="302">
        <v>0.65638565774100477</v>
      </c>
      <c r="D230" s="302">
        <f>SUM(B230:C230)</f>
        <v>1.0285186053436113</v>
      </c>
      <c r="E230" s="303"/>
      <c r="F230" s="302">
        <v>0.19330916521723923</v>
      </c>
      <c r="G230" s="302">
        <v>0.48171701417348539</v>
      </c>
      <c r="H230" s="302">
        <f>SUM(F230:G230)</f>
        <v>0.67502617939072462</v>
      </c>
      <c r="I230" s="303"/>
      <c r="J230" s="302">
        <v>0.25790525232451011</v>
      </c>
      <c r="K230" s="302">
        <v>0.51382591256968713</v>
      </c>
      <c r="L230" s="302">
        <f>SUM(J230:K230)</f>
        <v>0.77173116489419724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0.60923699537373022</v>
      </c>
      <c r="C231" s="302">
        <v>2.2954627327288279</v>
      </c>
      <c r="D231" s="302">
        <f t="shared" ref="D231:D238" si="73">SUM(B231:C231)</f>
        <v>2.9046997281025582</v>
      </c>
      <c r="E231" s="303"/>
      <c r="F231" s="302">
        <v>0.38038614053502773</v>
      </c>
      <c r="G231" s="302">
        <v>1.815961832793284</v>
      </c>
      <c r="H231" s="302">
        <f t="shared" ref="H231:H238" si="74">SUM(F231:G231)</f>
        <v>2.1963479733283116</v>
      </c>
      <c r="I231" s="303"/>
      <c r="J231" s="302">
        <v>0.53937294115506373</v>
      </c>
      <c r="K231" s="302">
        <v>2.2674158069304919</v>
      </c>
      <c r="L231" s="302">
        <f t="shared" ref="L231:L238" si="75">SUM(J231:K231)</f>
        <v>2.8067887480855558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0.54226606054157245</v>
      </c>
      <c r="C232" s="302">
        <v>0.94040238802473242</v>
      </c>
      <c r="D232" s="302">
        <f t="shared" si="73"/>
        <v>1.4826684485663049</v>
      </c>
      <c r="E232" s="303"/>
      <c r="F232" s="302">
        <v>0.31486185184400689</v>
      </c>
      <c r="G232" s="302">
        <v>0.73532796838935288</v>
      </c>
      <c r="H232" s="302">
        <f t="shared" si="74"/>
        <v>1.0501898202333597</v>
      </c>
      <c r="I232" s="303"/>
      <c r="J232" s="302">
        <v>0.38694619600756358</v>
      </c>
      <c r="K232" s="302">
        <v>0.80889663711387449</v>
      </c>
      <c r="L232" s="302">
        <f t="shared" si="75"/>
        <v>1.1958428331214381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0.6840548259515884</v>
      </c>
      <c r="C233" s="302">
        <v>0.31673413511157616</v>
      </c>
      <c r="D233" s="302">
        <f t="shared" si="73"/>
        <v>1.0007889610631646</v>
      </c>
      <c r="E233" s="303"/>
      <c r="F233" s="302">
        <v>0.2626480043065163</v>
      </c>
      <c r="G233" s="302">
        <v>0.24687341008247013</v>
      </c>
      <c r="H233" s="302">
        <f t="shared" si="74"/>
        <v>0.50952141438898646</v>
      </c>
      <c r="I233" s="303"/>
      <c r="J233" s="302">
        <v>0.21617676165049818</v>
      </c>
      <c r="K233" s="302">
        <v>0.2910944557692281</v>
      </c>
      <c r="L233" s="302">
        <f t="shared" si="75"/>
        <v>0.50727121741972625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4.071662123553671E-2</v>
      </c>
      <c r="C234" s="302">
        <v>0.62052601293908805</v>
      </c>
      <c r="D234" s="302">
        <f t="shared" si="73"/>
        <v>0.6612426341746247</v>
      </c>
      <c r="E234" s="303"/>
      <c r="F234" s="302">
        <v>1.9365217527484668E-2</v>
      </c>
      <c r="G234" s="302">
        <v>0.32077878907506607</v>
      </c>
      <c r="H234" s="302">
        <f t="shared" si="74"/>
        <v>0.34014400660255073</v>
      </c>
      <c r="I234" s="303"/>
      <c r="J234" s="302">
        <v>3.2317121878897223E-2</v>
      </c>
      <c r="K234" s="302">
        <v>0.23388499283408348</v>
      </c>
      <c r="L234" s="302">
        <f t="shared" si="75"/>
        <v>0.26620211471298072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8.9617884114399582E-2</v>
      </c>
      <c r="C235" s="302">
        <v>0.14769605914107503</v>
      </c>
      <c r="D235" s="302">
        <f t="shared" si="73"/>
        <v>0.23731394325547461</v>
      </c>
      <c r="E235" s="303"/>
      <c r="F235" s="302">
        <v>4.7603990842949542E-2</v>
      </c>
      <c r="G235" s="302">
        <v>0.10526973709647795</v>
      </c>
      <c r="H235" s="302">
        <f t="shared" si="74"/>
        <v>0.1528737279394275</v>
      </c>
      <c r="I235" s="303"/>
      <c r="J235" s="302">
        <v>6.0538990968434805E-2</v>
      </c>
      <c r="K235" s="302">
        <v>0.16278217915599852</v>
      </c>
      <c r="L235" s="302">
        <f t="shared" si="75"/>
        <v>0.22332117012443331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0.61250118594151293</v>
      </c>
      <c r="C236" s="302">
        <v>0.21631798145798811</v>
      </c>
      <c r="D236" s="302">
        <f t="shared" si="73"/>
        <v>0.82881916739950101</v>
      </c>
      <c r="E236" s="303"/>
      <c r="F236" s="302">
        <v>0.19283196521842394</v>
      </c>
      <c r="G236" s="302">
        <v>0.15375131074585216</v>
      </c>
      <c r="H236" s="302">
        <f t="shared" si="74"/>
        <v>0.34658327596427607</v>
      </c>
      <c r="I236" s="303"/>
      <c r="J236" s="302">
        <v>0.24217472136706469</v>
      </c>
      <c r="K236" s="302">
        <v>0.24562637971976142</v>
      </c>
      <c r="L236" s="302">
        <f t="shared" si="75"/>
        <v>0.48780110108682612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1.9730757482067682E-2</v>
      </c>
      <c r="C237" s="302">
        <v>0.10792369591637441</v>
      </c>
      <c r="D237" s="302">
        <f t="shared" si="73"/>
        <v>0.12765445339844209</v>
      </c>
      <c r="E237" s="303"/>
      <c r="F237" s="302">
        <v>1.0185089730734615E-2</v>
      </c>
      <c r="G237" s="302">
        <v>6.4141666005352441E-2</v>
      </c>
      <c r="H237" s="302">
        <f t="shared" si="74"/>
        <v>7.4326755736087061E-2</v>
      </c>
      <c r="I237" s="303"/>
      <c r="J237" s="302">
        <v>1.8693608831642908E-2</v>
      </c>
      <c r="K237" s="302">
        <v>7.8157675566464468E-2</v>
      </c>
      <c r="L237" s="302">
        <f t="shared" si="75"/>
        <v>9.6851284398107376E-2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8.0119818035361903E-2</v>
      </c>
      <c r="C238" s="302">
        <v>0.18517424066097138</v>
      </c>
      <c r="D238" s="302">
        <f t="shared" si="73"/>
        <v>0.26529405869633327</v>
      </c>
      <c r="E238" s="303"/>
      <c r="F238" s="302">
        <v>7.3526337296669658E-2</v>
      </c>
      <c r="G238" s="302">
        <v>0.21846050911960321</v>
      </c>
      <c r="H238" s="302">
        <f t="shared" si="74"/>
        <v>0.29198684641627287</v>
      </c>
      <c r="I238" s="303"/>
      <c r="J238" s="302">
        <v>0.10367022840915585</v>
      </c>
      <c r="K238" s="302">
        <v>0.25752013774757054</v>
      </c>
      <c r="L238" s="302">
        <f t="shared" si="75"/>
        <v>0.36119036615672639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3.0503770962783765</v>
      </c>
      <c r="C240" s="311">
        <f t="shared" ref="C240:D240" si="76">SUM(C230:C238)</f>
        <v>5.4866229037216376</v>
      </c>
      <c r="D240" s="311">
        <f t="shared" si="76"/>
        <v>8.5370000000000168</v>
      </c>
      <c r="E240" s="311"/>
      <c r="F240" s="311">
        <f t="shared" ref="F240:H240" si="77">SUM(F230:F238)</f>
        <v>1.4947177625190524</v>
      </c>
      <c r="G240" s="311">
        <f t="shared" si="77"/>
        <v>4.142282237480944</v>
      </c>
      <c r="H240" s="311">
        <f t="shared" si="77"/>
        <v>5.6369999999999969</v>
      </c>
      <c r="I240" s="311"/>
      <c r="J240" s="311">
        <f t="shared" ref="J240:L240" si="78">SUM(J230:J238)</f>
        <v>1.857795822592831</v>
      </c>
      <c r="K240" s="311">
        <f t="shared" si="78"/>
        <v>4.8592041774071584</v>
      </c>
      <c r="L240" s="311">
        <f t="shared" si="78"/>
        <v>6.7169999999999916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0.40482346500119609</v>
      </c>
      <c r="C247" s="302">
        <v>0.57451142635452945</v>
      </c>
      <c r="D247" s="302">
        <f>SUM(B247:C247)</f>
        <v>0.9793348913557256</v>
      </c>
      <c r="E247" s="303"/>
      <c r="F247" s="302">
        <v>0.44805408237934119</v>
      </c>
      <c r="G247" s="302">
        <v>0.50744745489106902</v>
      </c>
      <c r="H247" s="302">
        <f>SUM(F247:G247)</f>
        <v>0.95550153727041021</v>
      </c>
      <c r="I247" s="303"/>
      <c r="J247" s="302">
        <v>0.5645626107458056</v>
      </c>
      <c r="K247" s="302">
        <v>0.51627093518181666</v>
      </c>
      <c r="L247" s="302">
        <f>SUM(J247:K247)</f>
        <v>1.0808335459276224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0.47732083297529149</v>
      </c>
      <c r="C248" s="302">
        <v>1.2644514526414505</v>
      </c>
      <c r="D248" s="302">
        <f t="shared" ref="D248:D255" si="79">SUM(B248:C248)</f>
        <v>1.7417722856167419</v>
      </c>
      <c r="E248" s="303"/>
      <c r="F248" s="302">
        <v>0.6260434652366712</v>
      </c>
      <c r="G248" s="302">
        <v>0.90196638454365963</v>
      </c>
      <c r="H248" s="302">
        <f t="shared" ref="H248:H255" si="80">SUM(F248:G248)</f>
        <v>1.5280098497803309</v>
      </c>
      <c r="I248" s="303"/>
      <c r="J248" s="302">
        <v>0.84435556844959925</v>
      </c>
      <c r="K248" s="302">
        <v>1.0946251633544377</v>
      </c>
      <c r="L248" s="302">
        <f t="shared" ref="L248:L255" si="81">SUM(J248:K248)</f>
        <v>1.9389807318040369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0.72877696653837809</v>
      </c>
      <c r="C249" s="302">
        <v>0.94677079689229371</v>
      </c>
      <c r="D249" s="302">
        <f t="shared" si="79"/>
        <v>1.6755477634306719</v>
      </c>
      <c r="E249" s="303"/>
      <c r="F249" s="302">
        <v>0.78200528115684442</v>
      </c>
      <c r="G249" s="302">
        <v>0.77778219156988238</v>
      </c>
      <c r="H249" s="302">
        <f t="shared" si="80"/>
        <v>1.5597874727267267</v>
      </c>
      <c r="I249" s="303"/>
      <c r="J249" s="302">
        <v>0.83654340895249713</v>
      </c>
      <c r="K249" s="302">
        <v>0.68343773796088803</v>
      </c>
      <c r="L249" s="302">
        <f t="shared" si="81"/>
        <v>1.519981146913385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2.2470540356723712</v>
      </c>
      <c r="C250" s="302">
        <v>1.2139931987411565</v>
      </c>
      <c r="D250" s="302">
        <f t="shared" si="79"/>
        <v>3.4610472344135275</v>
      </c>
      <c r="E250" s="303"/>
      <c r="F250" s="302">
        <v>1.8752871186768656</v>
      </c>
      <c r="G250" s="302">
        <v>1.0445562698934681</v>
      </c>
      <c r="H250" s="302">
        <f t="shared" si="80"/>
        <v>2.9198433885703334</v>
      </c>
      <c r="I250" s="303"/>
      <c r="J250" s="302">
        <v>1.480129115342691</v>
      </c>
      <c r="K250" s="302">
        <v>0.9991745560567824</v>
      </c>
      <c r="L250" s="302">
        <f t="shared" si="81"/>
        <v>2.4793036713994736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1.4708616300279904E-2</v>
      </c>
      <c r="C251" s="302">
        <v>0.1916824215061036</v>
      </c>
      <c r="D251" s="302">
        <f t="shared" si="79"/>
        <v>0.20639103780638349</v>
      </c>
      <c r="E251" s="303"/>
      <c r="F251" s="302">
        <v>1.3224921130481562E-2</v>
      </c>
      <c r="G251" s="302">
        <v>5.6337385104490038E-2</v>
      </c>
      <c r="H251" s="302">
        <f t="shared" si="80"/>
        <v>6.9562306234971602E-2</v>
      </c>
      <c r="I251" s="303"/>
      <c r="J251" s="302">
        <v>2.5262097543377628E-2</v>
      </c>
      <c r="K251" s="302">
        <v>4.5821525945723841E-2</v>
      </c>
      <c r="L251" s="302">
        <f t="shared" si="81"/>
        <v>7.1083623489101466E-2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1.8770077710415296E-2</v>
      </c>
      <c r="C252" s="302">
        <v>3.611183627118035E-2</v>
      </c>
      <c r="D252" s="302">
        <f t="shared" si="79"/>
        <v>5.4881913981595642E-2</v>
      </c>
      <c r="E252" s="303"/>
      <c r="F252" s="302">
        <v>1.5611643552162137E-2</v>
      </c>
      <c r="G252" s="302">
        <v>2.8974275663467004E-2</v>
      </c>
      <c r="H252" s="302">
        <f t="shared" si="80"/>
        <v>4.4585919215629141E-2</v>
      </c>
      <c r="I252" s="303"/>
      <c r="J252" s="302">
        <v>1.6133408854464834E-2</v>
      </c>
      <c r="K252" s="302">
        <v>3.8168043203057583E-2</v>
      </c>
      <c r="L252" s="302">
        <f t="shared" si="81"/>
        <v>5.4301452057522417E-2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0.56924427550702883</v>
      </c>
      <c r="C253" s="302">
        <v>0.39314543943664837</v>
      </c>
      <c r="D253" s="302">
        <f t="shared" si="79"/>
        <v>0.9623897149436772</v>
      </c>
      <c r="E253" s="303"/>
      <c r="F253" s="302">
        <v>0.50307480699066676</v>
      </c>
      <c r="G253" s="302">
        <v>0.26022967914910489</v>
      </c>
      <c r="H253" s="302">
        <f t="shared" si="80"/>
        <v>0.76330448613977164</v>
      </c>
      <c r="I253" s="303"/>
      <c r="J253" s="302">
        <v>0.5713785098972749</v>
      </c>
      <c r="K253" s="302">
        <v>0.35091908364098456</v>
      </c>
      <c r="L253" s="302">
        <f t="shared" si="81"/>
        <v>0.92229759353825946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8.4888451306762234E-3</v>
      </c>
      <c r="C254" s="302">
        <v>9.1291544009594161E-2</v>
      </c>
      <c r="D254" s="302">
        <f t="shared" si="79"/>
        <v>9.978038914027039E-2</v>
      </c>
      <c r="E254" s="303"/>
      <c r="F254" s="302">
        <v>6.1153507030957573E-3</v>
      </c>
      <c r="G254" s="302">
        <v>2.59971366990383E-2</v>
      </c>
      <c r="H254" s="302">
        <f t="shared" si="80"/>
        <v>3.2112487402134057E-2</v>
      </c>
      <c r="I254" s="303"/>
      <c r="J254" s="302">
        <v>9.6330270965972239E-3</v>
      </c>
      <c r="K254" s="302">
        <v>3.3229055950944685E-2</v>
      </c>
      <c r="L254" s="302">
        <f t="shared" si="81"/>
        <v>4.286208304754191E-2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3.4176712592223081E-2</v>
      </c>
      <c r="C255" s="302">
        <v>0.14367805671917772</v>
      </c>
      <c r="D255" s="302">
        <f t="shared" si="79"/>
        <v>0.17785476931140079</v>
      </c>
      <c r="E255" s="303"/>
      <c r="F255" s="302">
        <v>2.6173886815787882E-2</v>
      </c>
      <c r="G255" s="302">
        <v>7.3118665843912078E-2</v>
      </c>
      <c r="H255" s="302">
        <f t="shared" si="80"/>
        <v>9.9292552659699967E-2</v>
      </c>
      <c r="I255" s="303"/>
      <c r="J255" s="302">
        <v>2.5891759322678353E-2</v>
      </c>
      <c r="K255" s="302">
        <v>6.5464392500382843E-2</v>
      </c>
      <c r="L255" s="302">
        <f t="shared" si="81"/>
        <v>9.1356151823061199E-2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4.5033638274278598</v>
      </c>
      <c r="C257" s="311">
        <f t="shared" ref="C257:D257" si="82">SUM(C247:C255)</f>
        <v>4.855636172572134</v>
      </c>
      <c r="D257" s="311">
        <f t="shared" si="82"/>
        <v>9.3589999999999964</v>
      </c>
      <c r="E257" s="311"/>
      <c r="F257" s="311">
        <f t="shared" ref="F257:H257" si="83">SUM(F247:F255)</f>
        <v>4.2955905566419155</v>
      </c>
      <c r="G257" s="311">
        <f t="shared" si="83"/>
        <v>3.6764094433580912</v>
      </c>
      <c r="H257" s="311">
        <f t="shared" si="83"/>
        <v>7.9720000000000093</v>
      </c>
      <c r="I257" s="311"/>
      <c r="J257" s="311">
        <f t="shared" ref="J257:L257" si="84">SUM(J247:J255)</f>
        <v>4.3738895062049856</v>
      </c>
      <c r="K257" s="311">
        <f t="shared" si="84"/>
        <v>3.8271104937950189</v>
      </c>
      <c r="L257" s="311">
        <f t="shared" si="84"/>
        <v>8.2010000000000041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0.24468389193069134</v>
      </c>
      <c r="C264" s="302">
        <v>0.5994047206225368</v>
      </c>
      <c r="D264" s="302">
        <f>SUM(B264:C264)</f>
        <v>0.84408861255322809</v>
      </c>
      <c r="E264" s="303"/>
      <c r="F264" s="302">
        <v>0.43725917893337485</v>
      </c>
      <c r="G264" s="302">
        <v>0.46480472144302826</v>
      </c>
      <c r="H264" s="302">
        <f>SUM(F264:G264)</f>
        <v>0.90206390037640305</v>
      </c>
      <c r="I264" s="303"/>
      <c r="J264" s="302">
        <v>0.52240571369728317</v>
      </c>
      <c r="K264" s="302">
        <v>0.56080177512870288</v>
      </c>
      <c r="L264" s="302">
        <f>SUM(J264:K264)</f>
        <v>1.0832074888259862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0.3296163870146554</v>
      </c>
      <c r="C265" s="302">
        <v>0.47922961348505405</v>
      </c>
      <c r="D265" s="302">
        <f t="shared" ref="D265:D272" si="85">SUM(B265:C265)</f>
        <v>0.80884600049970945</v>
      </c>
      <c r="E265" s="303"/>
      <c r="F265" s="302">
        <v>0.44246617007227573</v>
      </c>
      <c r="G265" s="302">
        <v>0.4928369902006553</v>
      </c>
      <c r="H265" s="302">
        <f t="shared" ref="H265:H272" si="86">SUM(F265:G265)</f>
        <v>0.93530316027293103</v>
      </c>
      <c r="I265" s="303"/>
      <c r="J265" s="302">
        <v>0.58109878783214775</v>
      </c>
      <c r="K265" s="302">
        <v>0.6438543484933259</v>
      </c>
      <c r="L265" s="302">
        <f t="shared" ref="L265:L272" si="87">SUM(J265:K265)</f>
        <v>1.2249531363254738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0.35555501600535616</v>
      </c>
      <c r="C266" s="302">
        <v>0.39455507706540149</v>
      </c>
      <c r="D266" s="302">
        <f t="shared" si="85"/>
        <v>0.7501100930707576</v>
      </c>
      <c r="E266" s="303"/>
      <c r="F266" s="302">
        <v>0.43996787719572344</v>
      </c>
      <c r="G266" s="302">
        <v>0.37824540796153788</v>
      </c>
      <c r="H266" s="302">
        <f t="shared" si="86"/>
        <v>0.81821328515726133</v>
      </c>
      <c r="I266" s="303"/>
      <c r="J266" s="302">
        <v>0.58149406518289626</v>
      </c>
      <c r="K266" s="302">
        <v>0.36530527976661886</v>
      </c>
      <c r="L266" s="302">
        <f t="shared" si="87"/>
        <v>0.94679934494951512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1.3375200288522513</v>
      </c>
      <c r="C267" s="302">
        <v>0.49116219658016497</v>
      </c>
      <c r="D267" s="302">
        <f t="shared" si="85"/>
        <v>1.8286822254324162</v>
      </c>
      <c r="E267" s="303"/>
      <c r="F267" s="302">
        <v>1.2677252344913505</v>
      </c>
      <c r="G267" s="302">
        <v>0.44808971338071513</v>
      </c>
      <c r="H267" s="302">
        <f t="shared" si="86"/>
        <v>1.7158149478720657</v>
      </c>
      <c r="I267" s="303"/>
      <c r="J267" s="302">
        <v>1.2229769291834665</v>
      </c>
      <c r="K267" s="302">
        <v>0.54065994419028451</v>
      </c>
      <c r="L267" s="302">
        <f t="shared" si="87"/>
        <v>1.7636368733737511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4.3744764233802601E-2</v>
      </c>
      <c r="C268" s="302">
        <v>0.63947149245491008</v>
      </c>
      <c r="D268" s="302">
        <f t="shared" si="85"/>
        <v>0.68321625668871266</v>
      </c>
      <c r="E268" s="303"/>
      <c r="F268" s="302">
        <v>8.7079345490858315E-2</v>
      </c>
      <c r="G268" s="302">
        <v>0.2933424967769071</v>
      </c>
      <c r="H268" s="302">
        <f t="shared" si="86"/>
        <v>0.38042184226776543</v>
      </c>
      <c r="I268" s="303"/>
      <c r="J268" s="302">
        <v>0.16437277445357473</v>
      </c>
      <c r="K268" s="302">
        <v>0.34459168289162939</v>
      </c>
      <c r="L268" s="302">
        <f t="shared" si="87"/>
        <v>0.50896445734520412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8.77610664239203E-2</v>
      </c>
      <c r="C269" s="302">
        <v>0.14942627091420468</v>
      </c>
      <c r="D269" s="302">
        <f t="shared" si="85"/>
        <v>0.23718733733812497</v>
      </c>
      <c r="E269" s="303"/>
      <c r="F269" s="302">
        <v>9.3728883977813385E-2</v>
      </c>
      <c r="G269" s="302">
        <v>0.13896339255316342</v>
      </c>
      <c r="H269" s="302">
        <f t="shared" si="86"/>
        <v>0.23269227653097679</v>
      </c>
      <c r="I269" s="303"/>
      <c r="J269" s="302">
        <v>0.13605982774549996</v>
      </c>
      <c r="K269" s="302">
        <v>0.15038998346587837</v>
      </c>
      <c r="L269" s="302">
        <f t="shared" si="87"/>
        <v>0.28644981121137836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0.92077847749477726</v>
      </c>
      <c r="C270" s="302">
        <v>0.46683304656201219</v>
      </c>
      <c r="D270" s="302">
        <f t="shared" si="85"/>
        <v>1.3876115240567894</v>
      </c>
      <c r="E270" s="303"/>
      <c r="F270" s="302">
        <v>0.81015363992659406</v>
      </c>
      <c r="G270" s="302">
        <v>0.46190061843005237</v>
      </c>
      <c r="H270" s="302">
        <f t="shared" si="86"/>
        <v>1.2720542583566465</v>
      </c>
      <c r="I270" s="303"/>
      <c r="J270" s="302">
        <v>0.97432319030718784</v>
      </c>
      <c r="K270" s="302">
        <v>0.50707057045814985</v>
      </c>
      <c r="L270" s="302">
        <f t="shared" si="87"/>
        <v>1.4813937607653376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4.3350627380254409E-3</v>
      </c>
      <c r="C271" s="302">
        <v>0.23793054918120679</v>
      </c>
      <c r="D271" s="302">
        <f t="shared" si="85"/>
        <v>0.24226561191923224</v>
      </c>
      <c r="E271" s="303"/>
      <c r="F271" s="302">
        <v>4.747127351411683E-3</v>
      </c>
      <c r="G271" s="302">
        <v>0.15833769870371125</v>
      </c>
      <c r="H271" s="302">
        <f t="shared" si="86"/>
        <v>0.16308482605512295</v>
      </c>
      <c r="I271" s="303"/>
      <c r="J271" s="302">
        <v>1.0278481671583656E-2</v>
      </c>
      <c r="K271" s="302">
        <v>0.17292721387977664</v>
      </c>
      <c r="L271" s="302">
        <f t="shared" si="87"/>
        <v>0.18320569555136029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0.10942336323999133</v>
      </c>
      <c r="C272" s="302">
        <v>0.37656897520104687</v>
      </c>
      <c r="D272" s="302">
        <f t="shared" si="85"/>
        <v>0.48599233844103817</v>
      </c>
      <c r="E272" s="303"/>
      <c r="F272" s="302">
        <v>9.9979789248309942E-2</v>
      </c>
      <c r="G272" s="302">
        <v>0.26237171386251301</v>
      </c>
      <c r="H272" s="302">
        <f t="shared" si="86"/>
        <v>0.36235150311082298</v>
      </c>
      <c r="I272" s="303"/>
      <c r="J272" s="302">
        <v>0.11587997847817616</v>
      </c>
      <c r="K272" s="302">
        <v>0.24950945317380568</v>
      </c>
      <c r="L272" s="302">
        <f t="shared" si="87"/>
        <v>0.36538943165198184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3.4334180579334714</v>
      </c>
      <c r="C274" s="311">
        <f t="shared" ref="C274:D274" si="88">SUM(C264:C272)</f>
        <v>3.8345819420665377</v>
      </c>
      <c r="D274" s="311">
        <f t="shared" si="88"/>
        <v>7.2680000000000096</v>
      </c>
      <c r="E274" s="311"/>
      <c r="F274" s="311">
        <f t="shared" ref="F274:H274" si="89">SUM(F264:F272)</f>
        <v>3.6831072466877117</v>
      </c>
      <c r="G274" s="311">
        <f t="shared" si="89"/>
        <v>3.0988927533122834</v>
      </c>
      <c r="H274" s="311">
        <f t="shared" si="89"/>
        <v>6.7819999999999947</v>
      </c>
      <c r="I274" s="311"/>
      <c r="J274" s="311">
        <f t="shared" ref="J274:L274" si="90">SUM(J264:J272)</f>
        <v>4.3088897485518167</v>
      </c>
      <c r="K274" s="311">
        <f t="shared" si="90"/>
        <v>3.5351102514481716</v>
      </c>
      <c r="L274" s="311">
        <f t="shared" si="90"/>
        <v>7.8439999999999888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0.61130953109940178</v>
      </c>
      <c r="C281" s="302">
        <v>1.6464736273163925</v>
      </c>
      <c r="D281" s="302">
        <f>SUM(B281:C281)</f>
        <v>2.2577831584157941</v>
      </c>
      <c r="E281" s="303"/>
      <c r="F281" s="302">
        <v>0.66316113476017746</v>
      </c>
      <c r="G281" s="302">
        <v>1.5160514872925839</v>
      </c>
      <c r="H281" s="302">
        <f>SUM(F281:G281)</f>
        <v>2.1792126220527614</v>
      </c>
      <c r="I281" s="303"/>
      <c r="J281" s="302">
        <v>0.88107480305081176</v>
      </c>
      <c r="K281" s="302">
        <v>1.6205759538903461</v>
      </c>
      <c r="L281" s="302">
        <f>SUM(J281:K281)</f>
        <v>2.5016507569411579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1.8667426566347745</v>
      </c>
      <c r="C282" s="302">
        <v>5.8831991183386814</v>
      </c>
      <c r="D282" s="302">
        <f t="shared" ref="D282:D289" si="91">SUM(B282:C282)</f>
        <v>7.7499417749734558</v>
      </c>
      <c r="E282" s="303"/>
      <c r="F282" s="302">
        <v>2.2595434713882026</v>
      </c>
      <c r="G282" s="302">
        <v>5.3420274138926214</v>
      </c>
      <c r="H282" s="302">
        <f t="shared" ref="H282:H289" si="92">SUM(F282:G282)</f>
        <v>7.6015708852808235</v>
      </c>
      <c r="I282" s="303"/>
      <c r="J282" s="302">
        <v>3.2799912192158325</v>
      </c>
      <c r="K282" s="302">
        <v>5.6511259060492192</v>
      </c>
      <c r="L282" s="302">
        <f t="shared" ref="L282:L289" si="93">SUM(J282:K282)</f>
        <v>8.9311171252650521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1.3432164514768614</v>
      </c>
      <c r="C283" s="302">
        <v>2.5023741533946042</v>
      </c>
      <c r="D283" s="302">
        <f t="shared" si="91"/>
        <v>3.8455906048714654</v>
      </c>
      <c r="E283" s="303"/>
      <c r="F283" s="302">
        <v>1.3803001109897628</v>
      </c>
      <c r="G283" s="302">
        <v>2.3208945003585981</v>
      </c>
      <c r="H283" s="302">
        <f t="shared" si="92"/>
        <v>3.7011946113483609</v>
      </c>
      <c r="I283" s="303"/>
      <c r="J283" s="302">
        <v>1.7907758470502202</v>
      </c>
      <c r="K283" s="302">
        <v>2.0809561111160364</v>
      </c>
      <c r="L283" s="302">
        <f t="shared" si="93"/>
        <v>3.8717319581662566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4.1148471314068811</v>
      </c>
      <c r="C284" s="302">
        <v>2.4529179008627375</v>
      </c>
      <c r="D284" s="302">
        <f t="shared" si="91"/>
        <v>6.5677650322696186</v>
      </c>
      <c r="E284" s="303"/>
      <c r="F284" s="302">
        <v>3.6587933846967475</v>
      </c>
      <c r="G284" s="302">
        <v>2.2143235403728183</v>
      </c>
      <c r="H284" s="302">
        <f t="shared" si="92"/>
        <v>5.8731169250695654</v>
      </c>
      <c r="I284" s="303"/>
      <c r="J284" s="302">
        <v>3.1024439681601685</v>
      </c>
      <c r="K284" s="302">
        <v>2.7236427024311429</v>
      </c>
      <c r="L284" s="302">
        <f t="shared" si="93"/>
        <v>5.8260866705913115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7.1570365014431786E-2</v>
      </c>
      <c r="C285" s="302">
        <v>1.2371509827734903</v>
      </c>
      <c r="D285" s="302">
        <f t="shared" si="91"/>
        <v>1.308721347787922</v>
      </c>
      <c r="E285" s="303"/>
      <c r="F285" s="302">
        <v>5.4006403224911383E-2</v>
      </c>
      <c r="G285" s="302">
        <v>0.77328998027682416</v>
      </c>
      <c r="H285" s="302">
        <f t="shared" si="92"/>
        <v>0.82729638350173551</v>
      </c>
      <c r="I285" s="303"/>
      <c r="J285" s="302">
        <v>0.12210053861365631</v>
      </c>
      <c r="K285" s="302">
        <v>0.68239374003826181</v>
      </c>
      <c r="L285" s="302">
        <f t="shared" si="93"/>
        <v>0.80449427865191814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0.22680527698793218</v>
      </c>
      <c r="C286" s="302">
        <v>0.18043328305561018</v>
      </c>
      <c r="D286" s="302">
        <f t="shared" si="91"/>
        <v>0.40723856004354236</v>
      </c>
      <c r="E286" s="303"/>
      <c r="F286" s="302">
        <v>0.17802804291193114</v>
      </c>
      <c r="G286" s="302">
        <v>0.17762052140505261</v>
      </c>
      <c r="H286" s="302">
        <f t="shared" si="92"/>
        <v>0.35564856431698377</v>
      </c>
      <c r="I286" s="303"/>
      <c r="J286" s="302">
        <v>0.25368206674121696</v>
      </c>
      <c r="K286" s="302">
        <v>0.306976992177449</v>
      </c>
      <c r="L286" s="302">
        <f t="shared" si="93"/>
        <v>0.56065905891866596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0.9020905948567316</v>
      </c>
      <c r="C287" s="302">
        <v>0.65455376397357168</v>
      </c>
      <c r="D287" s="302">
        <f t="shared" si="91"/>
        <v>1.5566443588303032</v>
      </c>
      <c r="E287" s="303"/>
      <c r="F287" s="302">
        <v>0.75957969714214602</v>
      </c>
      <c r="G287" s="302">
        <v>0.59090320936806562</v>
      </c>
      <c r="H287" s="302">
        <f t="shared" si="92"/>
        <v>1.3504829065102117</v>
      </c>
      <c r="I287" s="303"/>
      <c r="J287" s="302">
        <v>0.87041510889774032</v>
      </c>
      <c r="K287" s="302">
        <v>0.81931568771166663</v>
      </c>
      <c r="L287" s="302">
        <f t="shared" si="93"/>
        <v>1.6897307966094068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3.3650409719548253E-2</v>
      </c>
      <c r="C288" s="302">
        <v>0.63147493953807199</v>
      </c>
      <c r="D288" s="302">
        <f t="shared" si="91"/>
        <v>0.66512534925762024</v>
      </c>
      <c r="E288" s="303"/>
      <c r="F288" s="302">
        <v>2.2673548272257697E-2</v>
      </c>
      <c r="G288" s="302">
        <v>0.40431133861642254</v>
      </c>
      <c r="H288" s="302">
        <f t="shared" si="92"/>
        <v>0.42698488688868025</v>
      </c>
      <c r="I288" s="303"/>
      <c r="J288" s="302">
        <v>3.5545420610676309E-2</v>
      </c>
      <c r="K288" s="302">
        <v>0.44750518804551076</v>
      </c>
      <c r="L288" s="302">
        <f t="shared" si="93"/>
        <v>0.4830506086561871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0.31475205118090499</v>
      </c>
      <c r="C289" s="302">
        <v>0.69043776236938037</v>
      </c>
      <c r="D289" s="302">
        <f t="shared" si="91"/>
        <v>1.0051898135502855</v>
      </c>
      <c r="E289" s="303"/>
      <c r="F289" s="302">
        <v>0.22559475342292476</v>
      </c>
      <c r="G289" s="302">
        <v>0.55289746160798148</v>
      </c>
      <c r="H289" s="302">
        <f t="shared" si="92"/>
        <v>0.77849221503090626</v>
      </c>
      <c r="I289" s="303"/>
      <c r="J289" s="302">
        <v>0.23559912609654254</v>
      </c>
      <c r="K289" s="302">
        <v>0.67087962010353464</v>
      </c>
      <c r="L289" s="302">
        <f t="shared" si="93"/>
        <v>0.90647874620007718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9.4849844683774691</v>
      </c>
      <c r="C291" s="311">
        <f t="shared" ref="C291:D291" si="94">SUM(C281:C289)</f>
        <v>15.879015531622541</v>
      </c>
      <c r="D291" s="311">
        <f t="shared" si="94"/>
        <v>25.364000000000011</v>
      </c>
      <c r="E291" s="311"/>
      <c r="F291" s="311">
        <f t="shared" ref="F291:H291" si="95">SUM(F281:F289)</f>
        <v>9.2016805468090599</v>
      </c>
      <c r="G291" s="311">
        <f t="shared" si="95"/>
        <v>13.892319453190968</v>
      </c>
      <c r="H291" s="311">
        <f t="shared" si="95"/>
        <v>23.094000000000026</v>
      </c>
      <c r="I291" s="311"/>
      <c r="J291" s="311">
        <f t="shared" ref="J291:L291" si="96">SUM(J281:J289)</f>
        <v>10.571628098436864</v>
      </c>
      <c r="K291" s="311">
        <f t="shared" si="96"/>
        <v>15.003371901563165</v>
      </c>
      <c r="L291" s="311">
        <f t="shared" si="96"/>
        <v>25.575000000000031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0.70651948467142223</v>
      </c>
      <c r="C298" s="302">
        <v>0.81708410041169077</v>
      </c>
      <c r="D298" s="302">
        <f>SUM(B298:C298)</f>
        <v>1.5236035850831131</v>
      </c>
      <c r="E298" s="303"/>
      <c r="F298" s="302">
        <v>0.75810200504859271</v>
      </c>
      <c r="G298" s="302">
        <v>1.201501161831692</v>
      </c>
      <c r="H298" s="302">
        <f>SUM(F298:G298)</f>
        <v>1.9596031668802847</v>
      </c>
      <c r="I298" s="303"/>
      <c r="J298" s="302">
        <v>0.88257217816104339</v>
      </c>
      <c r="K298" s="302">
        <v>1.2952653698279681</v>
      </c>
      <c r="L298" s="302">
        <f>SUM(J298:K298)</f>
        <v>2.1778375479890117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1.2649127321883411</v>
      </c>
      <c r="C299" s="302">
        <v>0.84725616687094341</v>
      </c>
      <c r="D299" s="302">
        <f t="shared" ref="D299:D306" si="97">SUM(B299:C299)</f>
        <v>2.1121688990592844</v>
      </c>
      <c r="E299" s="303"/>
      <c r="F299" s="302">
        <v>1.4705212404019854</v>
      </c>
      <c r="G299" s="302">
        <v>1.3133494775558781</v>
      </c>
      <c r="H299" s="302">
        <f t="shared" ref="H299:H306" si="98">SUM(F299:G299)</f>
        <v>2.7838707179578632</v>
      </c>
      <c r="I299" s="303"/>
      <c r="J299" s="302">
        <v>1.8353952745936457</v>
      </c>
      <c r="K299" s="302">
        <v>1.4689688982875222</v>
      </c>
      <c r="L299" s="302">
        <f t="shared" ref="L299:L306" si="99">SUM(J299:K299)</f>
        <v>3.3043641728811677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1.6504022972049119</v>
      </c>
      <c r="C300" s="302">
        <v>1.3216532932000427</v>
      </c>
      <c r="D300" s="302">
        <f t="shared" si="97"/>
        <v>2.9720555904049544</v>
      </c>
      <c r="E300" s="303"/>
      <c r="F300" s="302">
        <v>1.7115083936860487</v>
      </c>
      <c r="G300" s="302">
        <v>1.8199900692468363</v>
      </c>
      <c r="H300" s="302">
        <f t="shared" si="98"/>
        <v>3.5314984629328849</v>
      </c>
      <c r="I300" s="303"/>
      <c r="J300" s="302">
        <v>1.9312082206718446</v>
      </c>
      <c r="K300" s="302">
        <v>1.6001387257690025</v>
      </c>
      <c r="L300" s="302">
        <f t="shared" si="99"/>
        <v>3.5313469464408471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4.6858494063973293</v>
      </c>
      <c r="C301" s="302">
        <v>1.6659532001962691</v>
      </c>
      <c r="D301" s="302">
        <f t="shared" si="97"/>
        <v>6.3518026065935986</v>
      </c>
      <c r="E301" s="303"/>
      <c r="F301" s="302">
        <v>4.2087258650198391</v>
      </c>
      <c r="G301" s="302">
        <v>2.1872193694315398</v>
      </c>
      <c r="H301" s="302">
        <f t="shared" si="98"/>
        <v>6.3959452344513785</v>
      </c>
      <c r="I301" s="303"/>
      <c r="J301" s="302">
        <v>4.0916846086853829</v>
      </c>
      <c r="K301" s="302">
        <v>2.6012645261877032</v>
      </c>
      <c r="L301" s="302">
        <f t="shared" si="99"/>
        <v>6.6929491348730856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0.16918380237248906</v>
      </c>
      <c r="C302" s="302">
        <v>1.0169837451914479</v>
      </c>
      <c r="D302" s="302">
        <f t="shared" si="97"/>
        <v>1.1861675475639368</v>
      </c>
      <c r="E302" s="303"/>
      <c r="F302" s="302">
        <v>0.14668657428360996</v>
      </c>
      <c r="G302" s="302">
        <v>1.0618264517545382</v>
      </c>
      <c r="H302" s="302">
        <f t="shared" si="98"/>
        <v>1.208513026038148</v>
      </c>
      <c r="I302" s="303"/>
      <c r="J302" s="302">
        <v>0.24249506201085019</v>
      </c>
      <c r="K302" s="302">
        <v>0.88871427876249298</v>
      </c>
      <c r="L302" s="302">
        <f t="shared" si="99"/>
        <v>1.1312093407733432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1.8170236860918034</v>
      </c>
      <c r="C303" s="302">
        <v>0.68049944482582114</v>
      </c>
      <c r="D303" s="302">
        <f t="shared" si="97"/>
        <v>2.4975231309176245</v>
      </c>
      <c r="E303" s="303"/>
      <c r="F303" s="302">
        <v>1.4697686804580321</v>
      </c>
      <c r="G303" s="302">
        <v>0.86514000000679225</v>
      </c>
      <c r="H303" s="302">
        <f t="shared" si="98"/>
        <v>2.3349086804648245</v>
      </c>
      <c r="I303" s="303"/>
      <c r="J303" s="302">
        <v>1.5397552806962183</v>
      </c>
      <c r="K303" s="302">
        <v>1.0085209378028801</v>
      </c>
      <c r="L303" s="302">
        <f t="shared" si="99"/>
        <v>2.5482762184990984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1.9555363586899253</v>
      </c>
      <c r="C304" s="302">
        <v>1.8206683309717022</v>
      </c>
      <c r="D304" s="302">
        <f t="shared" si="97"/>
        <v>3.7762046896616273</v>
      </c>
      <c r="E304" s="303"/>
      <c r="F304" s="302">
        <v>1.8646844945067624</v>
      </c>
      <c r="G304" s="302">
        <v>1.9816872324988113</v>
      </c>
      <c r="H304" s="302">
        <f t="shared" si="98"/>
        <v>3.8463717270055735</v>
      </c>
      <c r="I304" s="303"/>
      <c r="J304" s="302">
        <v>2.6754088022839042</v>
      </c>
      <c r="K304" s="302">
        <v>2.4278172848965913</v>
      </c>
      <c r="L304" s="302">
        <f t="shared" si="99"/>
        <v>5.1032260871804951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0.17670692430082369</v>
      </c>
      <c r="C305" s="302">
        <v>1.6442413066850041</v>
      </c>
      <c r="D305" s="302">
        <f t="shared" si="97"/>
        <v>1.8209482309858278</v>
      </c>
      <c r="E305" s="303"/>
      <c r="F305" s="302">
        <v>0.13072342375699009</v>
      </c>
      <c r="G305" s="302">
        <v>1.7044764817285929</v>
      </c>
      <c r="H305" s="302">
        <f t="shared" si="98"/>
        <v>1.835199905485583</v>
      </c>
      <c r="I305" s="303"/>
      <c r="J305" s="302">
        <v>0.24639632038769174</v>
      </c>
      <c r="K305" s="302">
        <v>1.6605912160711396</v>
      </c>
      <c r="L305" s="302">
        <f t="shared" si="99"/>
        <v>1.9069875364588313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4.0007634085512516</v>
      </c>
      <c r="C306" s="302">
        <v>8.9267623111788268</v>
      </c>
      <c r="D306" s="302">
        <f t="shared" si="97"/>
        <v>12.927525719730077</v>
      </c>
      <c r="E306" s="303"/>
      <c r="F306" s="302">
        <v>2.9337482977453595</v>
      </c>
      <c r="G306" s="302">
        <v>8.3603407810381434</v>
      </c>
      <c r="H306" s="302">
        <f t="shared" si="98"/>
        <v>11.294089078783504</v>
      </c>
      <c r="I306" s="303"/>
      <c r="J306" s="302">
        <v>2.2896897124283013</v>
      </c>
      <c r="K306" s="302">
        <v>9.0011133024757832</v>
      </c>
      <c r="L306" s="302">
        <f t="shared" si="99"/>
        <v>11.290803014904085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16.426898100468296</v>
      </c>
      <c r="C308" s="311">
        <f t="shared" ref="C308:D308" si="100">SUM(C298:C306)</f>
        <v>18.741101899531749</v>
      </c>
      <c r="D308" s="311">
        <f t="shared" si="100"/>
        <v>35.168000000000042</v>
      </c>
      <c r="E308" s="311"/>
      <c r="F308" s="311">
        <f t="shared" ref="F308:H308" si="101">SUM(F298:F306)</f>
        <v>14.69446897490722</v>
      </c>
      <c r="G308" s="311">
        <f t="shared" si="101"/>
        <v>20.495531025092824</v>
      </c>
      <c r="H308" s="311">
        <f t="shared" si="101"/>
        <v>35.190000000000047</v>
      </c>
      <c r="I308" s="311"/>
      <c r="J308" s="311">
        <f t="shared" ref="J308:L308" si="102">SUM(J298:J306)</f>
        <v>15.734605459918882</v>
      </c>
      <c r="K308" s="311">
        <f t="shared" si="102"/>
        <v>21.952394540081084</v>
      </c>
      <c r="L308" s="311">
        <f t="shared" si="102"/>
        <v>37.686999999999969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0.90185211144974964</v>
      </c>
      <c r="C315" s="302">
        <v>1.3111724953818593</v>
      </c>
      <c r="D315" s="302">
        <f>SUM(B315:C315)</f>
        <v>2.2130246068316088</v>
      </c>
      <c r="E315" s="303"/>
      <c r="F315" s="302">
        <v>1.1768556843189135</v>
      </c>
      <c r="G315" s="302">
        <v>1.337598261537909</v>
      </c>
      <c r="H315" s="302">
        <f>SUM(F315:G315)</f>
        <v>2.5144539458568227</v>
      </c>
      <c r="I315" s="303"/>
      <c r="J315" s="302">
        <v>1.3057922952215466</v>
      </c>
      <c r="K315" s="302">
        <v>1.2290245375403761</v>
      </c>
      <c r="L315" s="302">
        <f>SUM(J315:K315)</f>
        <v>2.5348168327619227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3.5786355353489259</v>
      </c>
      <c r="C316" s="302">
        <v>2.2996430889887813</v>
      </c>
      <c r="D316" s="302">
        <f t="shared" ref="D316:D323" si="103">SUM(B316:C316)</f>
        <v>5.8782786243377068</v>
      </c>
      <c r="E316" s="303"/>
      <c r="F316" s="302">
        <v>4.7985081886839414</v>
      </c>
      <c r="G316" s="302">
        <v>2.6424456039120074</v>
      </c>
      <c r="H316" s="302">
        <f t="shared" ref="H316:H323" si="104">SUM(F316:G316)</f>
        <v>7.4409537925959484</v>
      </c>
      <c r="I316" s="303"/>
      <c r="J316" s="302">
        <v>5.3962996316276586</v>
      </c>
      <c r="K316" s="302">
        <v>2.9456987409731918</v>
      </c>
      <c r="L316" s="302">
        <f t="shared" ref="L316:L323" si="105">SUM(J316:K316)</f>
        <v>8.34199837260085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3.7242503641404268</v>
      </c>
      <c r="C317" s="302">
        <v>4.946753266385536</v>
      </c>
      <c r="D317" s="302">
        <f t="shared" si="103"/>
        <v>8.6710036305259628</v>
      </c>
      <c r="E317" s="303"/>
      <c r="F317" s="302">
        <v>4.3356529923971774</v>
      </c>
      <c r="G317" s="302">
        <v>5.1154007724961508</v>
      </c>
      <c r="H317" s="302">
        <f t="shared" si="104"/>
        <v>9.4510537648933273</v>
      </c>
      <c r="I317" s="303"/>
      <c r="J317" s="302">
        <v>5.2979162230790253</v>
      </c>
      <c r="K317" s="302">
        <v>4.8038929259145853</v>
      </c>
      <c r="L317" s="302">
        <f t="shared" si="105"/>
        <v>10.10180914899361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7.7315875904977185</v>
      </c>
      <c r="C318" s="302">
        <v>1.9082046005312949</v>
      </c>
      <c r="D318" s="302">
        <f t="shared" si="103"/>
        <v>9.639792191029013</v>
      </c>
      <c r="E318" s="303"/>
      <c r="F318" s="302">
        <v>6.8148588670818402</v>
      </c>
      <c r="G318" s="302">
        <v>1.8777369800277257</v>
      </c>
      <c r="H318" s="302">
        <f t="shared" si="104"/>
        <v>8.6925958471095655</v>
      </c>
      <c r="I318" s="303"/>
      <c r="J318" s="302">
        <v>4.7046967958893822</v>
      </c>
      <c r="K318" s="302">
        <v>1.4908157594805007</v>
      </c>
      <c r="L318" s="302">
        <f t="shared" si="105"/>
        <v>6.1955125553698824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7.1535652624983945E-2</v>
      </c>
      <c r="C319" s="302">
        <v>0.40006180741737812</v>
      </c>
      <c r="D319" s="302">
        <f t="shared" si="103"/>
        <v>0.47159746004236208</v>
      </c>
      <c r="E319" s="303"/>
      <c r="F319" s="302">
        <v>8.4113151705781208E-2</v>
      </c>
      <c r="G319" s="302">
        <v>0.24615342418831479</v>
      </c>
      <c r="H319" s="302">
        <f t="shared" si="104"/>
        <v>0.33026657589409603</v>
      </c>
      <c r="I319" s="303"/>
      <c r="J319" s="302">
        <v>0.18050154395297391</v>
      </c>
      <c r="K319" s="302">
        <v>0.19766477858045314</v>
      </c>
      <c r="L319" s="302">
        <f t="shared" si="105"/>
        <v>0.37816632253342708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0.91530013624730877</v>
      </c>
      <c r="C320" s="302">
        <v>0.32448290625942572</v>
      </c>
      <c r="D320" s="302">
        <f t="shared" si="103"/>
        <v>1.2397830425067344</v>
      </c>
      <c r="E320" s="303"/>
      <c r="F320" s="302">
        <v>0.88824420589750819</v>
      </c>
      <c r="G320" s="302">
        <v>0.30440051203989221</v>
      </c>
      <c r="H320" s="302">
        <f t="shared" si="104"/>
        <v>1.1926447179374005</v>
      </c>
      <c r="I320" s="303"/>
      <c r="J320" s="302">
        <v>0.89290324198156446</v>
      </c>
      <c r="K320" s="302">
        <v>0.30264296863834039</v>
      </c>
      <c r="L320" s="302">
        <f t="shared" si="105"/>
        <v>1.1955462106199048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0.70314268423071347</v>
      </c>
      <c r="C321" s="302">
        <v>0.22317891583393559</v>
      </c>
      <c r="D321" s="302">
        <f t="shared" si="103"/>
        <v>0.92632160006464903</v>
      </c>
      <c r="E321" s="303"/>
      <c r="F321" s="302">
        <v>0.67407964790288899</v>
      </c>
      <c r="G321" s="302">
        <v>0.18842709194389709</v>
      </c>
      <c r="H321" s="302">
        <f t="shared" si="104"/>
        <v>0.86250673984678605</v>
      </c>
      <c r="I321" s="303"/>
      <c r="J321" s="302">
        <v>0.74272264452132863</v>
      </c>
      <c r="K321" s="302">
        <v>0.23097760045366036</v>
      </c>
      <c r="L321" s="302">
        <f t="shared" si="105"/>
        <v>0.97370024497498897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6.9837502038681207E-2</v>
      </c>
      <c r="C322" s="302">
        <v>0.29193066317932143</v>
      </c>
      <c r="D322" s="302">
        <f t="shared" si="103"/>
        <v>0.36176816521800265</v>
      </c>
      <c r="E322" s="303"/>
      <c r="F322" s="302">
        <v>5.3600497701659915E-2</v>
      </c>
      <c r="G322" s="302">
        <v>0.20885204426335657</v>
      </c>
      <c r="H322" s="302">
        <f t="shared" si="104"/>
        <v>0.26245254196501649</v>
      </c>
      <c r="I322" s="303"/>
      <c r="J322" s="302">
        <v>7.9823486134148053E-2</v>
      </c>
      <c r="K322" s="302">
        <v>0.19520281902824504</v>
      </c>
      <c r="L322" s="302">
        <f t="shared" si="105"/>
        <v>0.27502630516239313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0.59684380691636263</v>
      </c>
      <c r="C323" s="302">
        <v>0.57358687252766205</v>
      </c>
      <c r="D323" s="302">
        <f t="shared" si="103"/>
        <v>1.1704306794440247</v>
      </c>
      <c r="E323" s="303"/>
      <c r="F323" s="302">
        <v>0.44443866245027702</v>
      </c>
      <c r="G323" s="302">
        <v>0.41563341145078114</v>
      </c>
      <c r="H323" s="302">
        <f t="shared" si="104"/>
        <v>0.86007207390105811</v>
      </c>
      <c r="I323" s="303"/>
      <c r="J323" s="302">
        <v>0.32579257565545239</v>
      </c>
      <c r="K323" s="302">
        <v>0.32463143132756728</v>
      </c>
      <c r="L323" s="302">
        <f t="shared" si="105"/>
        <v>0.65042400698301961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18.292985383494866</v>
      </c>
      <c r="C325" s="311">
        <f t="shared" ref="C325:D325" si="106">SUM(C315:C323)</f>
        <v>12.279014616505195</v>
      </c>
      <c r="D325" s="311">
        <f t="shared" si="106"/>
        <v>30.572000000000063</v>
      </c>
      <c r="E325" s="311"/>
      <c r="F325" s="311">
        <f t="shared" ref="F325:H325" si="107">SUM(F315:F323)</f>
        <v>19.270351898139989</v>
      </c>
      <c r="G325" s="311">
        <f t="shared" si="107"/>
        <v>12.336648101860032</v>
      </c>
      <c r="H325" s="311">
        <f t="shared" si="107"/>
        <v>31.607000000000021</v>
      </c>
      <c r="I325" s="311"/>
      <c r="J325" s="311">
        <f t="shared" ref="J325:L325" si="108">SUM(J315:J323)</f>
        <v>18.926448438063083</v>
      </c>
      <c r="K325" s="311">
        <f t="shared" si="108"/>
        <v>11.72055156193692</v>
      </c>
      <c r="L325" s="311">
        <f t="shared" si="108"/>
        <v>30.646999999999998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0.48970729763696924</v>
      </c>
      <c r="C332" s="302">
        <v>0.62240096502790276</v>
      </c>
      <c r="D332" s="302">
        <f>SUM(B332:C332)</f>
        <v>1.1121082626648719</v>
      </c>
      <c r="E332" s="303"/>
      <c r="F332" s="302">
        <v>0.53548348746648278</v>
      </c>
      <c r="G332" s="302">
        <v>0.50029993840934095</v>
      </c>
      <c r="H332" s="302">
        <f>SUM(F332:G332)</f>
        <v>1.0357834258758238</v>
      </c>
      <c r="I332" s="303"/>
      <c r="J332" s="302">
        <v>0.65037521375960528</v>
      </c>
      <c r="K332" s="302">
        <v>0.44013872647221386</v>
      </c>
      <c r="L332" s="302">
        <f>SUM(J332:K332)</f>
        <v>1.0905139402318191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11.65380743304943</v>
      </c>
      <c r="C333" s="302">
        <v>9.8359918965485384</v>
      </c>
      <c r="D333" s="302">
        <f t="shared" ref="D333:D340" si="109">SUM(B333:C333)</f>
        <v>21.489799329597968</v>
      </c>
      <c r="E333" s="303"/>
      <c r="F333" s="302">
        <v>14.335117695929172</v>
      </c>
      <c r="G333" s="302">
        <v>7.8962547663433096</v>
      </c>
      <c r="H333" s="302">
        <f t="shared" ref="H333:H340" si="110">SUM(F333:G333)</f>
        <v>22.231372462272482</v>
      </c>
      <c r="I333" s="303"/>
      <c r="J333" s="302">
        <v>17.333674957897042</v>
      </c>
      <c r="K333" s="302">
        <v>9.0792271296552123</v>
      </c>
      <c r="L333" s="302">
        <f t="shared" ref="L333:L340" si="111">SUM(J333:K333)</f>
        <v>26.412902087552254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1.5574033032242394</v>
      </c>
      <c r="C334" s="302">
        <v>1.6573084035389565</v>
      </c>
      <c r="D334" s="302">
        <f t="shared" si="109"/>
        <v>3.2147117067631958</v>
      </c>
      <c r="E334" s="303"/>
      <c r="F334" s="302">
        <v>1.8055039876372689</v>
      </c>
      <c r="G334" s="302">
        <v>1.3372053910324617</v>
      </c>
      <c r="H334" s="302">
        <f t="shared" si="110"/>
        <v>3.1427093786697307</v>
      </c>
      <c r="I334" s="303"/>
      <c r="J334" s="302">
        <v>2.0624503767765363</v>
      </c>
      <c r="K334" s="302">
        <v>1.0187544447838526</v>
      </c>
      <c r="L334" s="302">
        <f t="shared" si="111"/>
        <v>3.0812048215603891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2.5290013525211483</v>
      </c>
      <c r="C335" s="302">
        <v>0.45488767201580982</v>
      </c>
      <c r="D335" s="302">
        <f t="shared" si="109"/>
        <v>2.9838890245369583</v>
      </c>
      <c r="E335" s="303"/>
      <c r="F335" s="302">
        <v>2.3372913743388795</v>
      </c>
      <c r="G335" s="302">
        <v>0.33033963701646235</v>
      </c>
      <c r="H335" s="302">
        <f t="shared" si="110"/>
        <v>2.6676310113553416</v>
      </c>
      <c r="I335" s="303"/>
      <c r="J335" s="302">
        <v>1.5304718451881372</v>
      </c>
      <c r="K335" s="302">
        <v>0.31136167579549995</v>
      </c>
      <c r="L335" s="302">
        <f t="shared" si="111"/>
        <v>1.8418335209836372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0.50150655285938062</v>
      </c>
      <c r="C336" s="302">
        <v>0.58504374627686639</v>
      </c>
      <c r="D336" s="302">
        <f t="shared" si="109"/>
        <v>1.086550299136247</v>
      </c>
      <c r="E336" s="303"/>
      <c r="F336" s="302">
        <v>0.36158547469800228</v>
      </c>
      <c r="G336" s="302">
        <v>0.42781130529569694</v>
      </c>
      <c r="H336" s="302">
        <f t="shared" si="110"/>
        <v>0.78939677999369917</v>
      </c>
      <c r="I336" s="303"/>
      <c r="J336" s="302">
        <v>0.34148293955598746</v>
      </c>
      <c r="K336" s="302">
        <v>0.47443187843958823</v>
      </c>
      <c r="L336" s="302">
        <f t="shared" si="111"/>
        <v>0.81591481799557575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9.1405626313250075</v>
      </c>
      <c r="C337" s="302">
        <v>1.2168241097099719</v>
      </c>
      <c r="D337" s="302">
        <f t="shared" si="109"/>
        <v>10.357386741034979</v>
      </c>
      <c r="E337" s="303"/>
      <c r="F337" s="302">
        <v>8.8831256136462358</v>
      </c>
      <c r="G337" s="302">
        <v>0.85325100427048906</v>
      </c>
      <c r="H337" s="302">
        <f t="shared" si="110"/>
        <v>9.7363766179167257</v>
      </c>
      <c r="I337" s="303"/>
      <c r="J337" s="302">
        <v>10.507466721502443</v>
      </c>
      <c r="K337" s="302">
        <v>0.92578026279780612</v>
      </c>
      <c r="L337" s="302">
        <f t="shared" si="111"/>
        <v>11.433246984300249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0.30812561357972118</v>
      </c>
      <c r="C338" s="302">
        <v>0.15141169444432279</v>
      </c>
      <c r="D338" s="302">
        <f t="shared" si="109"/>
        <v>0.45953730802404397</v>
      </c>
      <c r="E338" s="303"/>
      <c r="F338" s="302">
        <v>0.23490785961123936</v>
      </c>
      <c r="G338" s="302">
        <v>0.14361531969110183</v>
      </c>
      <c r="H338" s="302">
        <f t="shared" si="110"/>
        <v>0.3785231793023412</v>
      </c>
      <c r="I338" s="303"/>
      <c r="J338" s="302">
        <v>0.24370740915410868</v>
      </c>
      <c r="K338" s="302">
        <v>0.16638777234942209</v>
      </c>
      <c r="L338" s="302">
        <f t="shared" si="111"/>
        <v>0.41009518150353075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0.18722802039463948</v>
      </c>
      <c r="C339" s="302">
        <v>0.67258412461363559</v>
      </c>
      <c r="D339" s="302">
        <f t="shared" si="109"/>
        <v>0.85981214500827507</v>
      </c>
      <c r="E339" s="303"/>
      <c r="F339" s="302">
        <v>0.14029889918548305</v>
      </c>
      <c r="G339" s="302">
        <v>0.89320290102685262</v>
      </c>
      <c r="H339" s="302">
        <f t="shared" si="110"/>
        <v>1.0335018002123357</v>
      </c>
      <c r="I339" s="303"/>
      <c r="J339" s="302">
        <v>0.16481704186200782</v>
      </c>
      <c r="K339" s="302">
        <v>0.8759696781667925</v>
      </c>
      <c r="L339" s="302">
        <f t="shared" si="111"/>
        <v>1.0407867200288003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2.1976708098775148</v>
      </c>
      <c r="C340" s="302">
        <v>0.46653437335601089</v>
      </c>
      <c r="D340" s="302">
        <f t="shared" si="109"/>
        <v>2.6642051832335256</v>
      </c>
      <c r="E340" s="303"/>
      <c r="F340" s="302">
        <v>1.5993466973822066</v>
      </c>
      <c r="G340" s="302">
        <v>0.38635864701936895</v>
      </c>
      <c r="H340" s="302">
        <f t="shared" si="110"/>
        <v>1.9857053444015755</v>
      </c>
      <c r="I340" s="303"/>
      <c r="J340" s="302">
        <v>0.54248546940848941</v>
      </c>
      <c r="K340" s="302">
        <v>0.47301645643530221</v>
      </c>
      <c r="L340" s="302">
        <f t="shared" si="111"/>
        <v>1.0155019258437916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28.56501301446805</v>
      </c>
      <c r="C342" s="311">
        <f t="shared" ref="C342:D342" si="112">SUM(C332:C340)</f>
        <v>15.662986985532013</v>
      </c>
      <c r="D342" s="311">
        <f t="shared" si="112"/>
        <v>44.228000000000065</v>
      </c>
      <c r="E342" s="311"/>
      <c r="F342" s="311">
        <f t="shared" ref="F342:H342" si="113">SUM(F332:F340)</f>
        <v>30.232661089894972</v>
      </c>
      <c r="G342" s="311">
        <f t="shared" si="113"/>
        <v>12.768338910105085</v>
      </c>
      <c r="H342" s="311">
        <f t="shared" si="113"/>
        <v>43.001000000000047</v>
      </c>
      <c r="I342" s="311"/>
      <c r="J342" s="311">
        <f t="shared" ref="J342:L342" si="114">SUM(J332:J340)</f>
        <v>33.376931975104362</v>
      </c>
      <c r="K342" s="311">
        <f t="shared" si="114"/>
        <v>13.765068024895688</v>
      </c>
      <c r="L342" s="311">
        <f t="shared" si="114"/>
        <v>47.142000000000039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2.0384909859833171</v>
      </c>
      <c r="C349" s="302">
        <v>0.92413699563541418</v>
      </c>
      <c r="D349" s="302">
        <f>SUM(B349:C349)</f>
        <v>2.9626279816187315</v>
      </c>
      <c r="E349" s="303"/>
      <c r="F349" s="302">
        <v>2.158281939384211</v>
      </c>
      <c r="G349" s="302">
        <v>0.8726652227969155</v>
      </c>
      <c r="H349" s="302">
        <f>SUM(F349:G349)</f>
        <v>3.0309471621811266</v>
      </c>
      <c r="I349" s="303"/>
      <c r="J349" s="302">
        <v>2.7864950071140702</v>
      </c>
      <c r="K349" s="302">
        <v>0.94149477225440625</v>
      </c>
      <c r="L349" s="302">
        <f>SUM(J349:K349)</f>
        <v>3.7279897793684764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18.996203941011505</v>
      </c>
      <c r="C350" s="302">
        <v>5.7650989747012735</v>
      </c>
      <c r="D350" s="302">
        <f t="shared" ref="D350:D357" si="115">SUM(B350:C350)</f>
        <v>24.761302915712779</v>
      </c>
      <c r="E350" s="303"/>
      <c r="F350" s="302">
        <v>19.493868824072994</v>
      </c>
      <c r="G350" s="302">
        <v>6.2100128317866634</v>
      </c>
      <c r="H350" s="302">
        <f t="shared" ref="H350:H357" si="116">SUM(F350:G350)</f>
        <v>25.703881655859657</v>
      </c>
      <c r="I350" s="303"/>
      <c r="J350" s="302">
        <v>24.449131374150578</v>
      </c>
      <c r="K350" s="302">
        <v>7.3449918530529867</v>
      </c>
      <c r="L350" s="302">
        <f t="shared" ref="L350:L357" si="117">SUM(J350:K350)</f>
        <v>31.794123227203563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6.8128528419383327</v>
      </c>
      <c r="C351" s="302">
        <v>2.3616641062501236</v>
      </c>
      <c r="D351" s="302">
        <f t="shared" si="115"/>
        <v>9.1745169481884563</v>
      </c>
      <c r="E351" s="303"/>
      <c r="F351" s="302">
        <v>7.0947272394042376</v>
      </c>
      <c r="G351" s="302">
        <v>2.3579373825330268</v>
      </c>
      <c r="H351" s="302">
        <f t="shared" si="116"/>
        <v>9.4526646219372648</v>
      </c>
      <c r="I351" s="303"/>
      <c r="J351" s="302">
        <v>8.0128560474933348</v>
      </c>
      <c r="K351" s="302">
        <v>2.2991031046481321</v>
      </c>
      <c r="L351" s="302">
        <f t="shared" si="117"/>
        <v>10.311959152141467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5.3079750921191096</v>
      </c>
      <c r="C352" s="302">
        <v>0.49968504784861439</v>
      </c>
      <c r="D352" s="302">
        <f t="shared" si="115"/>
        <v>5.8076601399677239</v>
      </c>
      <c r="E352" s="303"/>
      <c r="F352" s="302">
        <v>4.4972562667187761</v>
      </c>
      <c r="G352" s="302">
        <v>0.4817747534449538</v>
      </c>
      <c r="H352" s="302">
        <f t="shared" si="116"/>
        <v>4.9790310201637302</v>
      </c>
      <c r="I352" s="303"/>
      <c r="J352" s="302">
        <v>2.5714052633757301</v>
      </c>
      <c r="K352" s="302">
        <v>0.35134385547723423</v>
      </c>
      <c r="L352" s="302">
        <f t="shared" si="117"/>
        <v>2.9227491188529644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0.58375460725976447</v>
      </c>
      <c r="C353" s="302">
        <v>0.41847172215713191</v>
      </c>
      <c r="D353" s="302">
        <f t="shared" si="115"/>
        <v>1.0022263294168963</v>
      </c>
      <c r="E353" s="303"/>
      <c r="F353" s="302">
        <v>0.44992738259075865</v>
      </c>
      <c r="G353" s="302">
        <v>0.26984841219421446</v>
      </c>
      <c r="H353" s="302">
        <f t="shared" si="116"/>
        <v>0.71977579478497311</v>
      </c>
      <c r="I353" s="303"/>
      <c r="J353" s="302">
        <v>0.30083816352774084</v>
      </c>
      <c r="K353" s="302">
        <v>0.21037055778423444</v>
      </c>
      <c r="L353" s="302">
        <f t="shared" si="117"/>
        <v>0.51120872131197526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18.130801292498258</v>
      </c>
      <c r="C354" s="302">
        <v>2.1596921546852692</v>
      </c>
      <c r="D354" s="302">
        <f t="shared" si="115"/>
        <v>20.290493447183529</v>
      </c>
      <c r="E354" s="303"/>
      <c r="F354" s="302">
        <v>16.166998741758785</v>
      </c>
      <c r="G354" s="302">
        <v>2.1687928332966173</v>
      </c>
      <c r="H354" s="302">
        <f t="shared" si="116"/>
        <v>18.335791575055403</v>
      </c>
      <c r="I354" s="303"/>
      <c r="J354" s="302">
        <v>16.425382822215692</v>
      </c>
      <c r="K354" s="302">
        <v>2.852996855472115</v>
      </c>
      <c r="L354" s="302">
        <f t="shared" si="117"/>
        <v>19.278379677687806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0.89488844850586602</v>
      </c>
      <c r="C355" s="302">
        <v>0.15176245791874837</v>
      </c>
      <c r="D355" s="302">
        <f t="shared" si="115"/>
        <v>1.0466509064246143</v>
      </c>
      <c r="E355" s="303"/>
      <c r="F355" s="302">
        <v>0.74832593938567504</v>
      </c>
      <c r="G355" s="302">
        <v>0.12267736075692483</v>
      </c>
      <c r="H355" s="302">
        <f t="shared" si="116"/>
        <v>0.87100330014259986</v>
      </c>
      <c r="I355" s="303"/>
      <c r="J355" s="302">
        <v>0.8169932133190978</v>
      </c>
      <c r="K355" s="302">
        <v>0.11515979087089814</v>
      </c>
      <c r="L355" s="302">
        <f t="shared" si="117"/>
        <v>0.93215300418999592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0.26479606752983131</v>
      </c>
      <c r="C356" s="302">
        <v>0.19087650649945878</v>
      </c>
      <c r="D356" s="302">
        <f t="shared" si="115"/>
        <v>0.45567257402929007</v>
      </c>
      <c r="E356" s="303"/>
      <c r="F356" s="302">
        <v>0.19358989474397464</v>
      </c>
      <c r="G356" s="302">
        <v>0.1606047005787728</v>
      </c>
      <c r="H356" s="302">
        <f t="shared" si="116"/>
        <v>0.35419459532274744</v>
      </c>
      <c r="I356" s="303"/>
      <c r="J356" s="302">
        <v>0.13216422392993085</v>
      </c>
      <c r="K356" s="302">
        <v>0.10944060254801369</v>
      </c>
      <c r="L356" s="302">
        <f t="shared" si="117"/>
        <v>0.24160482647794454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2.9275476028154181</v>
      </c>
      <c r="C357" s="302">
        <v>0.50130115464257263</v>
      </c>
      <c r="D357" s="302">
        <f t="shared" si="115"/>
        <v>3.4288487574579909</v>
      </c>
      <c r="E357" s="303"/>
      <c r="F357" s="302">
        <v>2.0043153497939739</v>
      </c>
      <c r="G357" s="302">
        <v>0.38439492475855941</v>
      </c>
      <c r="H357" s="302">
        <f t="shared" si="116"/>
        <v>2.3887102745525333</v>
      </c>
      <c r="I357" s="303"/>
      <c r="J357" s="302">
        <v>2.533910699524184</v>
      </c>
      <c r="K357" s="302">
        <v>0.22292179324163106</v>
      </c>
      <c r="L357" s="302">
        <f t="shared" si="117"/>
        <v>2.756832492765815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55.957310879661399</v>
      </c>
      <c r="C359" s="311">
        <f t="shared" ref="C359:D359" si="118">SUM(C349:C357)</f>
        <v>12.972689120338606</v>
      </c>
      <c r="D359" s="311">
        <f t="shared" si="118"/>
        <v>68.930000000000007</v>
      </c>
      <c r="E359" s="311"/>
      <c r="F359" s="311">
        <f t="shared" ref="F359:H359" si="119">SUM(F349:F357)</f>
        <v>52.807291577853384</v>
      </c>
      <c r="G359" s="311">
        <f t="shared" si="119"/>
        <v>13.028708422146648</v>
      </c>
      <c r="H359" s="311">
        <f t="shared" si="119"/>
        <v>65.836000000000027</v>
      </c>
      <c r="I359" s="311"/>
      <c r="J359" s="311">
        <f t="shared" ref="J359:L359" si="120">SUM(J349:J357)</f>
        <v>58.029176814650363</v>
      </c>
      <c r="K359" s="311">
        <f t="shared" si="120"/>
        <v>14.447823185349653</v>
      </c>
      <c r="L359" s="311">
        <f t="shared" si="120"/>
        <v>72.477000000000004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0.30332205528355838</v>
      </c>
      <c r="C366" s="302">
        <v>0.3131000920203949</v>
      </c>
      <c r="D366" s="302">
        <f>SUM(B366:C366)</f>
        <v>0.61642214730395328</v>
      </c>
      <c r="E366" s="303"/>
      <c r="F366" s="302">
        <v>0.27343074267498763</v>
      </c>
      <c r="G366" s="302">
        <v>0.4106872077381436</v>
      </c>
      <c r="H366" s="302">
        <f>SUM(F366:G366)</f>
        <v>0.68411795041313117</v>
      </c>
      <c r="I366" s="303"/>
      <c r="J366" s="302">
        <v>0.34610899164102898</v>
      </c>
      <c r="K366" s="302">
        <v>0.51533368891033915</v>
      </c>
      <c r="L366" s="302">
        <f>SUM(J366:K366)</f>
        <v>0.86144268055136819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0.86858269898790896</v>
      </c>
      <c r="C367" s="302">
        <v>0.53901955945025881</v>
      </c>
      <c r="D367" s="302">
        <f t="shared" ref="D367:D374" si="121">SUM(B367:C367)</f>
        <v>1.4076022584381678</v>
      </c>
      <c r="E367" s="303"/>
      <c r="F367" s="302">
        <v>0.95453696190190296</v>
      </c>
      <c r="G367" s="302">
        <v>0.69590996105789049</v>
      </c>
      <c r="H367" s="302">
        <f t="shared" ref="H367:H374" si="122">SUM(F367:G367)</f>
        <v>1.6504469229597936</v>
      </c>
      <c r="I367" s="303"/>
      <c r="J367" s="302">
        <v>1.2061133326173228</v>
      </c>
      <c r="K367" s="302">
        <v>0.75629003249816118</v>
      </c>
      <c r="L367" s="302">
        <f t="shared" ref="L367:L374" si="123">SUM(J367:K367)</f>
        <v>1.962403365115484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1.5522541998560642</v>
      </c>
      <c r="C368" s="302">
        <v>1.214644951176175</v>
      </c>
      <c r="D368" s="302">
        <f t="shared" si="121"/>
        <v>2.7668991510322392</v>
      </c>
      <c r="E368" s="303"/>
      <c r="F368" s="302">
        <v>1.0816905895070068</v>
      </c>
      <c r="G368" s="302">
        <v>1.6020069388269593</v>
      </c>
      <c r="H368" s="302">
        <f t="shared" si="122"/>
        <v>2.6836975283339664</v>
      </c>
      <c r="I368" s="303"/>
      <c r="J368" s="302">
        <v>1.2813678751796487</v>
      </c>
      <c r="K368" s="302">
        <v>1.7213510284383013</v>
      </c>
      <c r="L368" s="302">
        <f t="shared" si="123"/>
        <v>3.00271890361795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1.473846283326268</v>
      </c>
      <c r="C369" s="302">
        <v>0.45903080169423049</v>
      </c>
      <c r="D369" s="302">
        <f t="shared" si="121"/>
        <v>1.9328770850204986</v>
      </c>
      <c r="E369" s="303"/>
      <c r="F369" s="302">
        <v>1.6427684274520677</v>
      </c>
      <c r="G369" s="302">
        <v>0.57207716614465665</v>
      </c>
      <c r="H369" s="302">
        <f t="shared" si="122"/>
        <v>2.2148455935967242</v>
      </c>
      <c r="I369" s="303"/>
      <c r="J369" s="302">
        <v>1.6561028781910545</v>
      </c>
      <c r="K369" s="302">
        <v>0.70016855218658525</v>
      </c>
      <c r="L369" s="302">
        <f t="shared" si="123"/>
        <v>2.3562714303776398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0.1781396158502363</v>
      </c>
      <c r="C370" s="302">
        <v>1.005675199843207</v>
      </c>
      <c r="D370" s="302">
        <f t="shared" si="121"/>
        <v>1.1838148156934434</v>
      </c>
      <c r="E370" s="303"/>
      <c r="F370" s="302">
        <v>9.8800240356669469E-2</v>
      </c>
      <c r="G370" s="302">
        <v>0.97385884199204242</v>
      </c>
      <c r="H370" s="302">
        <f t="shared" si="122"/>
        <v>1.0726590823487119</v>
      </c>
      <c r="I370" s="303"/>
      <c r="J370" s="302">
        <v>0.12396560774212388</v>
      </c>
      <c r="K370" s="302">
        <v>1.0063976025865573</v>
      </c>
      <c r="L370" s="302">
        <f t="shared" si="123"/>
        <v>1.1303632103286811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0.58745875274192372</v>
      </c>
      <c r="C371" s="302">
        <v>0.54746419182471606</v>
      </c>
      <c r="D371" s="302">
        <f t="shared" si="121"/>
        <v>1.1349229445666398</v>
      </c>
      <c r="E371" s="303"/>
      <c r="F371" s="302">
        <v>0.54873508982789643</v>
      </c>
      <c r="G371" s="302">
        <v>0.61878544522327295</v>
      </c>
      <c r="H371" s="302">
        <f t="shared" si="122"/>
        <v>1.1675205350511693</v>
      </c>
      <c r="I371" s="303"/>
      <c r="J371" s="302">
        <v>0.53111956453755971</v>
      </c>
      <c r="K371" s="302">
        <v>0.77758341487159688</v>
      </c>
      <c r="L371" s="302">
        <f t="shared" si="123"/>
        <v>1.3087029794091567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0.51982532849863294</v>
      </c>
      <c r="C372" s="302">
        <v>0.4942180017581595</v>
      </c>
      <c r="D372" s="302">
        <f t="shared" si="121"/>
        <v>1.0140433302567924</v>
      </c>
      <c r="E372" s="303"/>
      <c r="F372" s="302">
        <v>0.53408898692906015</v>
      </c>
      <c r="G372" s="302">
        <v>0.57231603487187155</v>
      </c>
      <c r="H372" s="302">
        <f t="shared" si="122"/>
        <v>1.1064050218009318</v>
      </c>
      <c r="I372" s="303"/>
      <c r="J372" s="302">
        <v>0.56755285364635555</v>
      </c>
      <c r="K372" s="302">
        <v>0.81023099156628053</v>
      </c>
      <c r="L372" s="302">
        <f t="shared" si="123"/>
        <v>1.3777838452126361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1.6334669668639164E-2</v>
      </c>
      <c r="C373" s="302">
        <v>0.17882813583044996</v>
      </c>
      <c r="D373" s="302">
        <f t="shared" si="121"/>
        <v>0.19516280549908913</v>
      </c>
      <c r="E373" s="303"/>
      <c r="F373" s="302">
        <v>1.3147457645285823E-2</v>
      </c>
      <c r="G373" s="302">
        <v>0.178692699910736</v>
      </c>
      <c r="H373" s="302">
        <f t="shared" si="122"/>
        <v>0.19184015755602182</v>
      </c>
      <c r="I373" s="303"/>
      <c r="J373" s="302">
        <v>3.2848621954567489E-2</v>
      </c>
      <c r="K373" s="302">
        <v>0.22782096885535963</v>
      </c>
      <c r="L373" s="302">
        <f t="shared" si="123"/>
        <v>0.26066959080992713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0.63847615973634764</v>
      </c>
      <c r="C374" s="302">
        <v>1.2527793024528229</v>
      </c>
      <c r="D374" s="302">
        <f t="shared" si="121"/>
        <v>1.8912554621891706</v>
      </c>
      <c r="E374" s="303"/>
      <c r="F374" s="302">
        <v>0.66528153917532928</v>
      </c>
      <c r="G374" s="302">
        <v>1.1781856687642209</v>
      </c>
      <c r="H374" s="302">
        <f t="shared" si="122"/>
        <v>1.8434672079395502</v>
      </c>
      <c r="I374" s="303"/>
      <c r="J374" s="302">
        <v>0.57966320240348934</v>
      </c>
      <c r="K374" s="302">
        <v>1.1829807921736764</v>
      </c>
      <c r="L374" s="302">
        <f t="shared" si="123"/>
        <v>1.7626439945771657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6.1382397639495796</v>
      </c>
      <c r="C376" s="311">
        <f t="shared" ref="C376:D376" si="124">SUM(C366:C374)</f>
        <v>6.0047602360504149</v>
      </c>
      <c r="D376" s="311">
        <f t="shared" si="124"/>
        <v>12.142999999999994</v>
      </c>
      <c r="E376" s="311"/>
      <c r="F376" s="311">
        <f t="shared" ref="F376:H376" si="125">SUM(F366:F374)</f>
        <v>5.8124800354702071</v>
      </c>
      <c r="G376" s="311">
        <f t="shared" si="125"/>
        <v>6.802519964529794</v>
      </c>
      <c r="H376" s="311">
        <f t="shared" si="125"/>
        <v>12.615</v>
      </c>
      <c r="I376" s="311"/>
      <c r="J376" s="311">
        <f t="shared" ref="J376:L376" si="126">SUM(J366:J374)</f>
        <v>6.3248429279131519</v>
      </c>
      <c r="K376" s="311">
        <f t="shared" si="126"/>
        <v>7.6981570720868575</v>
      </c>
      <c r="L376" s="311">
        <f t="shared" si="126"/>
        <v>14.02300000000001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0.433277170767984</v>
      </c>
      <c r="C383" s="302">
        <v>0.54854260621807494</v>
      </c>
      <c r="D383" s="302">
        <f>SUM(B383:C383)</f>
        <v>0.98181977698605893</v>
      </c>
      <c r="E383" s="303"/>
      <c r="F383" s="302">
        <v>0.67350423320730401</v>
      </c>
      <c r="G383" s="302">
        <v>0.30521441510155306</v>
      </c>
      <c r="H383" s="302">
        <f>SUM(F383:G383)</f>
        <v>0.97871864830885702</v>
      </c>
      <c r="I383" s="303"/>
      <c r="J383" s="302">
        <v>0.46982267612041312</v>
      </c>
      <c r="K383" s="302">
        <v>0.30556029476268598</v>
      </c>
      <c r="L383" s="302">
        <f>SUM(J383:K383)</f>
        <v>0.77538297088309904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1.831336895186449</v>
      </c>
      <c r="C384" s="302">
        <v>1.2434485092118335</v>
      </c>
      <c r="D384" s="302">
        <f t="shared" ref="D384:D391" si="127">SUM(B384:C384)</f>
        <v>3.0747854043982823</v>
      </c>
      <c r="E384" s="303"/>
      <c r="F384" s="302">
        <v>1.9959359644430861</v>
      </c>
      <c r="G384" s="302">
        <v>0.73502900640452118</v>
      </c>
      <c r="H384" s="302">
        <f t="shared" ref="H384:H391" si="128">SUM(F384:G384)</f>
        <v>2.7309649708476074</v>
      </c>
      <c r="I384" s="303"/>
      <c r="J384" s="302">
        <v>1.6074935967995325</v>
      </c>
      <c r="K384" s="302">
        <v>0.66308636842443758</v>
      </c>
      <c r="L384" s="302">
        <f t="shared" ref="L384:L391" si="129">SUM(J384:K384)</f>
        <v>2.2705799652239702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1.1376720022795022</v>
      </c>
      <c r="C385" s="302">
        <v>0.87616844209332345</v>
      </c>
      <c r="D385" s="302">
        <f t="shared" si="127"/>
        <v>2.0138404443728257</v>
      </c>
      <c r="E385" s="303"/>
      <c r="F385" s="302">
        <v>1.4478991993177572</v>
      </c>
      <c r="G385" s="302">
        <v>0.4506142948832047</v>
      </c>
      <c r="H385" s="302">
        <f t="shared" si="128"/>
        <v>1.8985134942009618</v>
      </c>
      <c r="I385" s="303"/>
      <c r="J385" s="302">
        <v>1.2347931997755597</v>
      </c>
      <c r="K385" s="302">
        <v>0.38694712153007471</v>
      </c>
      <c r="L385" s="302">
        <f t="shared" si="129"/>
        <v>1.6217403213056345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1.4794126917808113</v>
      </c>
      <c r="C386" s="302">
        <v>0.46644195638897473</v>
      </c>
      <c r="D386" s="302">
        <f t="shared" si="127"/>
        <v>1.945854648169786</v>
      </c>
      <c r="E386" s="303"/>
      <c r="F386" s="302">
        <v>1.1723521795333764</v>
      </c>
      <c r="G386" s="302">
        <v>0.52436807072785774</v>
      </c>
      <c r="H386" s="302">
        <f t="shared" si="128"/>
        <v>1.6967202502612342</v>
      </c>
      <c r="I386" s="303"/>
      <c r="J386" s="302">
        <v>0.81339450743148178</v>
      </c>
      <c r="K386" s="302">
        <v>0.50476462765762875</v>
      </c>
      <c r="L386" s="302">
        <f t="shared" si="129"/>
        <v>1.3181591350891106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0.10557232259925002</v>
      </c>
      <c r="C387" s="302">
        <v>0.91135437172676259</v>
      </c>
      <c r="D387" s="302">
        <f t="shared" si="127"/>
        <v>1.0169266943260127</v>
      </c>
      <c r="E387" s="303"/>
      <c r="F387" s="302">
        <v>0.18035306050747699</v>
      </c>
      <c r="G387" s="302">
        <v>0.37946421020598103</v>
      </c>
      <c r="H387" s="302">
        <f t="shared" si="128"/>
        <v>0.55981727071345799</v>
      </c>
      <c r="I387" s="303"/>
      <c r="J387" s="302">
        <v>0.22060457569650208</v>
      </c>
      <c r="K387" s="302">
        <v>0.32781048863297363</v>
      </c>
      <c r="L387" s="302">
        <f t="shared" si="129"/>
        <v>0.54841506432947573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2.0053189246416472</v>
      </c>
      <c r="C388" s="302">
        <v>0.78860794777176679</v>
      </c>
      <c r="D388" s="302">
        <f t="shared" si="127"/>
        <v>2.7939268724134139</v>
      </c>
      <c r="E388" s="303"/>
      <c r="F388" s="302">
        <v>2.5086354798847261</v>
      </c>
      <c r="G388" s="302">
        <v>0.66822736998446441</v>
      </c>
      <c r="H388" s="302">
        <f t="shared" si="128"/>
        <v>3.1768628498691904</v>
      </c>
      <c r="I388" s="303"/>
      <c r="J388" s="302">
        <v>1.6503466571921146</v>
      </c>
      <c r="K388" s="302">
        <v>0.3881529427729522</v>
      </c>
      <c r="L388" s="302">
        <f t="shared" si="129"/>
        <v>2.0384995999650668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0.36253161748952972</v>
      </c>
      <c r="C389" s="302">
        <v>0.32135396362614849</v>
      </c>
      <c r="D389" s="302">
        <f t="shared" si="127"/>
        <v>0.68388558111567821</v>
      </c>
      <c r="E389" s="303"/>
      <c r="F389" s="302">
        <v>0.35423089090709697</v>
      </c>
      <c r="G389" s="302">
        <v>0.35145260978509996</v>
      </c>
      <c r="H389" s="302">
        <f t="shared" si="128"/>
        <v>0.70568350069219687</v>
      </c>
      <c r="I389" s="303"/>
      <c r="J389" s="302">
        <v>0.2042852787636969</v>
      </c>
      <c r="K389" s="302">
        <v>0.3591955477515909</v>
      </c>
      <c r="L389" s="302">
        <f t="shared" si="129"/>
        <v>0.56348082651528775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7.9188353637805853E-2</v>
      </c>
      <c r="C390" s="302">
        <v>0.31409199254979753</v>
      </c>
      <c r="D390" s="302">
        <f t="shared" si="127"/>
        <v>0.39328034618760338</v>
      </c>
      <c r="E390" s="303"/>
      <c r="F390" s="302">
        <v>7.9337899491998196E-2</v>
      </c>
      <c r="G390" s="302">
        <v>0.24399786388276617</v>
      </c>
      <c r="H390" s="302">
        <f t="shared" si="128"/>
        <v>0.32333576337476438</v>
      </c>
      <c r="I390" s="303"/>
      <c r="J390" s="302">
        <v>5.8867289137727381E-2</v>
      </c>
      <c r="K390" s="302">
        <v>0.12452322747111377</v>
      </c>
      <c r="L390" s="302">
        <f t="shared" si="129"/>
        <v>0.18339051660884115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0.66701469984130524</v>
      </c>
      <c r="C391" s="302">
        <v>0.83366553218904005</v>
      </c>
      <c r="D391" s="302">
        <f t="shared" si="127"/>
        <v>1.5006802320303452</v>
      </c>
      <c r="E391" s="303"/>
      <c r="F391" s="302">
        <v>0.52054663481749985</v>
      </c>
      <c r="G391" s="302">
        <v>0.78483661691424034</v>
      </c>
      <c r="H391" s="302">
        <f t="shared" si="128"/>
        <v>1.3053832517317403</v>
      </c>
      <c r="I391" s="303"/>
      <c r="J391" s="302">
        <v>0.31569479106365667</v>
      </c>
      <c r="K391" s="302">
        <v>0.52665680901585554</v>
      </c>
      <c r="L391" s="302">
        <f t="shared" si="129"/>
        <v>0.84235160007951215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8.1013246782242838</v>
      </c>
      <c r="C393" s="311">
        <f t="shared" ref="C393:D393" si="130">SUM(C383:C391)</f>
        <v>6.3036753217757227</v>
      </c>
      <c r="D393" s="311">
        <f t="shared" si="130"/>
        <v>14.405000000000008</v>
      </c>
      <c r="E393" s="311"/>
      <c r="F393" s="311">
        <f t="shared" ref="F393:H393" si="131">SUM(F383:F391)</f>
        <v>8.9327955421103216</v>
      </c>
      <c r="G393" s="311">
        <f t="shared" si="131"/>
        <v>4.4432044578896885</v>
      </c>
      <c r="H393" s="311">
        <f t="shared" si="131"/>
        <v>13.37600000000001</v>
      </c>
      <c r="I393" s="311"/>
      <c r="J393" s="311">
        <f t="shared" ref="J393:L393" si="132">SUM(J383:J391)</f>
        <v>6.5753025719806848</v>
      </c>
      <c r="K393" s="311">
        <f t="shared" si="132"/>
        <v>3.5866974280193133</v>
      </c>
      <c r="L393" s="311">
        <f t="shared" si="132"/>
        <v>10.161999999999999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North East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24.540461071855844</v>
      </c>
      <c r="C9" s="249">
        <f t="shared" ref="C9:D9" si="0">SUM(C26,C43,C60,C77,C94,C111,C128,C145,C162,C179,C196,C213,C230,C247,C264,C281,C298,C315,C332,C349,C366,C383)</f>
        <v>3.1682116252601249</v>
      </c>
      <c r="D9" s="249">
        <f t="shared" si="0"/>
        <v>8.2975332651512179</v>
      </c>
      <c r="E9" s="249">
        <f>SUM(B9:D9)</f>
        <v>36.006205962267188</v>
      </c>
      <c r="F9" s="238"/>
      <c r="G9" s="249">
        <f>SUM(G26,G43,G60,G77,G94,G111,G128,G145,G162,G179,G196,G213,G230,G247,G264,G281,G298,G315,G332,G349,G366,G383)</f>
        <v>27.996505456815999</v>
      </c>
      <c r="H9" s="249">
        <f t="shared" ref="H9:I9" si="1">SUM(H26,H43,H60,H77,H94,H111,H128,H145,H162,H179,H196,H213,H230,H247,H264,H281,H298,H315,H332,H349,H366,H383)</f>
        <v>4.5655591754447533</v>
      </c>
      <c r="I9" s="249">
        <f t="shared" si="1"/>
        <v>7.6830140925004127</v>
      </c>
      <c r="J9" s="249">
        <f>SUM(G9:I9)</f>
        <v>40.245078724761164</v>
      </c>
      <c r="K9" s="238"/>
      <c r="L9" s="249">
        <f>SUM(L26,L43,L60,L77,L94,L111,L128,L145,L162,L179,L196,L213,L230,L247,L264,L281,L298,L315,L332,L349,L366,L383)</f>
        <v>31.582203795146043</v>
      </c>
      <c r="M9" s="249">
        <f t="shared" ref="M9:N9" si="2">SUM(M26,M43,M60,M77,M94,M111,M128,M145,M162,M179,M196,M213,M230,M247,M264,M281,M298,M315,M332,M349,M366,M383)</f>
        <v>5.8640761301918767</v>
      </c>
      <c r="N9" s="249">
        <f t="shared" si="2"/>
        <v>8.2428578905780281</v>
      </c>
      <c r="O9" s="249">
        <f>SUM(L9:N9)</f>
        <v>45.689137815915949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65.643671698198403</v>
      </c>
      <c r="C10" s="249">
        <f t="shared" si="3"/>
        <v>16.50243590542312</v>
      </c>
      <c r="D10" s="249">
        <f t="shared" si="3"/>
        <v>7.9791690316991035</v>
      </c>
      <c r="E10" s="249">
        <f t="shared" ref="E10:E17" si="4">SUM(B10:D10)</f>
        <v>90.125276635320617</v>
      </c>
      <c r="F10" s="238"/>
      <c r="G10" s="249">
        <f t="shared" ref="G10:I10" si="5">SUM(G27,G44,G61,G78,G95,G112,G129,G146,G163,G180,G197,G214,G231,G248,G265,G282,G299,G316,G333,G350,G367,G384)</f>
        <v>72.580413233289306</v>
      </c>
      <c r="H10" s="249">
        <f t="shared" si="5"/>
        <v>19.805167002485433</v>
      </c>
      <c r="I10" s="249">
        <f t="shared" si="5"/>
        <v>6.6819507226864081</v>
      </c>
      <c r="J10" s="249">
        <f t="shared" ref="J10:J17" si="6">SUM(G10:I10)</f>
        <v>99.067530958461148</v>
      </c>
      <c r="K10" s="238"/>
      <c r="L10" s="249">
        <f t="shared" ref="L10:N10" si="7">SUM(L27,L44,L61,L78,L95,L112,L129,L146,L163,L180,L197,L214,L231,L248,L265,L282,L299,L316,L333,L350,L367,L384)</f>
        <v>86.397679112451058</v>
      </c>
      <c r="M10" s="249">
        <f t="shared" si="7"/>
        <v>24.713860927836791</v>
      </c>
      <c r="N10" s="249">
        <f t="shared" si="7"/>
        <v>5.6923610924128711</v>
      </c>
      <c r="O10" s="249">
        <f t="shared" ref="O10:O17" si="8">SUM(L10:N10)</f>
        <v>116.80390113270072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35.449971399396908</v>
      </c>
      <c r="C11" s="249">
        <f t="shared" si="3"/>
        <v>9.704730585696435</v>
      </c>
      <c r="D11" s="249">
        <f t="shared" si="3"/>
        <v>6.3922229392886072</v>
      </c>
      <c r="E11" s="249">
        <f t="shared" si="4"/>
        <v>51.546924924381948</v>
      </c>
      <c r="F11" s="238"/>
      <c r="G11" s="249">
        <f t="shared" ref="G11:I11" si="9">SUM(G28,G45,G62,G79,G96,G113,G130,G147,G164,G181,G198,G215,G232,G249,G266,G283,G300,G317,G334,G351,G368,G385)</f>
        <v>39.478327797852046</v>
      </c>
      <c r="H11" s="249">
        <f t="shared" si="9"/>
        <v>11.162282376459483</v>
      </c>
      <c r="I11" s="249">
        <f t="shared" si="9"/>
        <v>5.4364460586088361</v>
      </c>
      <c r="J11" s="249">
        <f t="shared" si="6"/>
        <v>56.07705623292037</v>
      </c>
      <c r="K11" s="238"/>
      <c r="L11" s="249">
        <f t="shared" ref="L11:N11" si="10">SUM(L28,L45,L62,L79,L96,L113,L130,L147,L164,L181,L198,L215,L232,L249,L266,L283,L300,L317,L334,L351,L368,L385)</f>
        <v>40.207711227964445</v>
      </c>
      <c r="M11" s="249">
        <f t="shared" si="10"/>
        <v>11.963600134465032</v>
      </c>
      <c r="N11" s="249">
        <f t="shared" si="10"/>
        <v>5.2477614282959362</v>
      </c>
      <c r="O11" s="249">
        <f t="shared" si="8"/>
        <v>57.419072790725416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31.780227216891276</v>
      </c>
      <c r="C12" s="249">
        <f t="shared" si="3"/>
        <v>21.207020167294996</v>
      </c>
      <c r="D12" s="249">
        <f t="shared" si="3"/>
        <v>2.2983788109937935</v>
      </c>
      <c r="E12" s="249">
        <f t="shared" si="4"/>
        <v>55.285626195180072</v>
      </c>
      <c r="F12" s="238"/>
      <c r="G12" s="249">
        <f t="shared" ref="G12:I12" si="11">SUM(G29,G46,G63,G80,G97,G114,G131,G148,G165,G182,G199,G216,G233,G250,G267,G284,G301,G318,G335,G352,G369,G386)</f>
        <v>30.49660679005714</v>
      </c>
      <c r="H12" s="249">
        <f t="shared" si="11"/>
        <v>20.152048536108918</v>
      </c>
      <c r="I12" s="249">
        <f t="shared" si="11"/>
        <v>1.8544404888863997</v>
      </c>
      <c r="J12" s="249">
        <f t="shared" si="6"/>
        <v>52.503095815052454</v>
      </c>
      <c r="K12" s="238"/>
      <c r="L12" s="249">
        <f t="shared" ref="L12:N12" si="12">SUM(L29,L46,L63,L80,L97,L114,L131,L148,L165,L182,L199,L216,L233,L250,L267,L284,L301,L318,L335,L352,L369,L386)</f>
        <v>26.410641389027269</v>
      </c>
      <c r="M12" s="249">
        <f t="shared" si="12"/>
        <v>17.057691568874873</v>
      </c>
      <c r="N12" s="249">
        <f t="shared" si="12"/>
        <v>2.4002630588575058</v>
      </c>
      <c r="O12" s="249">
        <f t="shared" si="8"/>
        <v>45.868596016759646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39.621325849380966</v>
      </c>
      <c r="C13" s="249">
        <f t="shared" si="3"/>
        <v>4.3456129448680025</v>
      </c>
      <c r="D13" s="249">
        <f t="shared" si="3"/>
        <v>13.055343084123695</v>
      </c>
      <c r="E13" s="249">
        <f t="shared" si="4"/>
        <v>57.022281878372667</v>
      </c>
      <c r="F13" s="238"/>
      <c r="G13" s="249">
        <f t="shared" ref="G13:I13" si="13">SUM(G30,G47,G64,G81,G98,G115,G132,G149,G166,G183,G200,G217,G234,G251,G268,G285,G302,G319,G336,G353,G370,G387)</f>
        <v>32.743336645478315</v>
      </c>
      <c r="H13" s="249">
        <f t="shared" si="13"/>
        <v>3.5032012514430884</v>
      </c>
      <c r="I13" s="249">
        <f t="shared" si="13"/>
        <v>11.999174652410813</v>
      </c>
      <c r="J13" s="249">
        <f t="shared" si="6"/>
        <v>48.245712549332218</v>
      </c>
      <c r="K13" s="238"/>
      <c r="L13" s="249">
        <f t="shared" ref="L13:N13" si="14">SUM(L30,L47,L64,L81,L98,L115,L132,L149,L166,L183,L200,L217,L234,L251,L268,L285,L302,L319,L336,L353,L370,L387)</f>
        <v>27.091238969198034</v>
      </c>
      <c r="M13" s="249">
        <f t="shared" si="14"/>
        <v>3.7988103709908398</v>
      </c>
      <c r="N13" s="249">
        <f t="shared" si="14"/>
        <v>12.286438179015875</v>
      </c>
      <c r="O13" s="249">
        <f t="shared" si="8"/>
        <v>43.176487519204748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22.305209603863247</v>
      </c>
      <c r="C14" s="249">
        <f t="shared" si="3"/>
        <v>18.765721702019139</v>
      </c>
      <c r="D14" s="249">
        <f t="shared" si="3"/>
        <v>3.8176127940375677</v>
      </c>
      <c r="E14" s="249">
        <f t="shared" si="4"/>
        <v>44.888544099919947</v>
      </c>
      <c r="F14" s="238"/>
      <c r="G14" s="249">
        <f t="shared" ref="G14:I14" si="15">SUM(G31,G48,G65,G82,G99,G116,G133,G150,G167,G184,G201,G218,G235,G252,G269,G286,G303,G320,G337,G354,G371,G388)</f>
        <v>20.72552348108033</v>
      </c>
      <c r="H14" s="249">
        <f t="shared" si="15"/>
        <v>18.111935358550923</v>
      </c>
      <c r="I14" s="249">
        <f t="shared" si="15"/>
        <v>4.0046629013740702</v>
      </c>
      <c r="J14" s="249">
        <f t="shared" si="6"/>
        <v>42.842121741005322</v>
      </c>
      <c r="K14" s="238"/>
      <c r="L14" s="249">
        <f t="shared" ref="L14:N14" si="16">SUM(L31,L48,L65,L82,L99,L116,L133,L150,L167,L184,L201,L218,L235,L252,L269,L286,L303,L320,L337,L354,L371,L388)</f>
        <v>22.732336929690739</v>
      </c>
      <c r="M14" s="249">
        <f t="shared" si="16"/>
        <v>18.97159543710168</v>
      </c>
      <c r="N14" s="249">
        <f t="shared" si="16"/>
        <v>4.3465235190511873</v>
      </c>
      <c r="O14" s="249">
        <f t="shared" si="8"/>
        <v>46.050455885843604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20.403315937136224</v>
      </c>
      <c r="C15" s="249">
        <f t="shared" si="3"/>
        <v>32.170278594580545</v>
      </c>
      <c r="D15" s="249">
        <f t="shared" si="3"/>
        <v>3.6056558619499892</v>
      </c>
      <c r="E15" s="249">
        <f t="shared" si="4"/>
        <v>56.179250393666756</v>
      </c>
      <c r="F15" s="238"/>
      <c r="G15" s="249">
        <f t="shared" ref="G15:I15" si="17">SUM(G32,G49,G66,G83,G100,G117,G134,G151,G168,G185,G202,G219,G236,G253,G270,G287,G304,G321,G338,G355,G372,G389)</f>
        <v>19.14677242908245</v>
      </c>
      <c r="H15" s="249">
        <f t="shared" si="17"/>
        <v>30.347927165411555</v>
      </c>
      <c r="I15" s="249">
        <f t="shared" si="17"/>
        <v>2.0735616286448684</v>
      </c>
      <c r="J15" s="249">
        <f t="shared" si="6"/>
        <v>51.568261223138876</v>
      </c>
      <c r="K15" s="238"/>
      <c r="L15" s="249">
        <f t="shared" ref="L15:N15" si="18">SUM(L32,L49,L66,L83,L100,L117,L134,L151,L168,L185,L202,L219,L236,L253,L270,L287,L304,L321,L338,L355,L372,L389)</f>
        <v>19.807333235536472</v>
      </c>
      <c r="M15" s="249">
        <f t="shared" si="18"/>
        <v>30.451944429346156</v>
      </c>
      <c r="N15" s="249">
        <f t="shared" si="18"/>
        <v>1.6559516430524894</v>
      </c>
      <c r="O15" s="249">
        <f t="shared" si="8"/>
        <v>51.915229307935121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30.322765309608087</v>
      </c>
      <c r="C16" s="249">
        <f t="shared" si="3"/>
        <v>3.9815644119733049</v>
      </c>
      <c r="D16" s="249">
        <f t="shared" si="3"/>
        <v>3.9713308317678493</v>
      </c>
      <c r="E16" s="249">
        <f t="shared" si="4"/>
        <v>38.27566055334924</v>
      </c>
      <c r="F16" s="238"/>
      <c r="G16" s="249">
        <f t="shared" ref="G16:I16" si="19">SUM(G33,G50,G67,G84,G101,G118,G135,G152,G169,G186,G203,G220,G237,G254,G271,G288,G305,G322,G339,G356,G373,G390)</f>
        <v>26.370089892882678</v>
      </c>
      <c r="H16" s="249">
        <f t="shared" si="19"/>
        <v>4.1674736275156423</v>
      </c>
      <c r="I16" s="249">
        <f t="shared" si="19"/>
        <v>5.0416271693817976</v>
      </c>
      <c r="J16" s="249">
        <f t="shared" si="6"/>
        <v>35.57919068978012</v>
      </c>
      <c r="K16" s="238"/>
      <c r="L16" s="249">
        <f t="shared" ref="L16:N16" si="20">SUM(L33,L50,L67,L84,L101,L118,L135,L152,L169,L186,L203,L220,L237,L254,L271,L288,L305,L322,L339,L356,L373,L390)</f>
        <v>25.357642641175492</v>
      </c>
      <c r="M16" s="249">
        <f t="shared" si="20"/>
        <v>5.0969752526915828</v>
      </c>
      <c r="N16" s="249">
        <f t="shared" si="20"/>
        <v>5.676275886227554</v>
      </c>
      <c r="O16" s="249">
        <f t="shared" si="8"/>
        <v>36.130893780094624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26.407460684418957</v>
      </c>
      <c r="C17" s="249">
        <f t="shared" si="3"/>
        <v>29.894216799614554</v>
      </c>
      <c r="D17" s="249">
        <f t="shared" si="3"/>
        <v>4.0795518735081044</v>
      </c>
      <c r="E17" s="249">
        <f t="shared" si="4"/>
        <v>60.381229357541613</v>
      </c>
      <c r="F17" s="238"/>
      <c r="G17" s="249">
        <f t="shared" ref="G17:I17" si="21">SUM(G34,G51,G68,G85,G102,G119,G136,G153,G170,G187,G204,G221,G238,G255,G272,G289,G306,G323,G340,G357,G374,G391)</f>
        <v>23.998416944535094</v>
      </c>
      <c r="H17" s="249">
        <f t="shared" si="21"/>
        <v>25.854269698019266</v>
      </c>
      <c r="I17" s="249">
        <f t="shared" si="21"/>
        <v>2.9452654229941473</v>
      </c>
      <c r="J17" s="249">
        <f t="shared" si="6"/>
        <v>52.797952065548508</v>
      </c>
      <c r="K17" s="238"/>
      <c r="L17" s="249">
        <f t="shared" ref="L17:N17" si="22">SUM(L34,L51,L68,L85,L102,L119,L136,L153,L170,L187,L204,L221,L238,L255,L272,L289,L306,L323,L340,L357,L374,L391)</f>
        <v>23.636689305978607</v>
      </c>
      <c r="M17" s="249">
        <f t="shared" si="22"/>
        <v>22.166376708555717</v>
      </c>
      <c r="N17" s="249">
        <f t="shared" si="22"/>
        <v>3.9211597362858841</v>
      </c>
      <c r="O17" s="249">
        <f t="shared" si="8"/>
        <v>49.72422575082021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296.4744087707499</v>
      </c>
      <c r="C19" s="247">
        <f t="shared" ref="C19:O19" si="23">SUM(C9:C17)</f>
        <v>139.73979273673024</v>
      </c>
      <c r="D19" s="247">
        <f t="shared" si="23"/>
        <v>53.496798492519929</v>
      </c>
      <c r="E19" s="247">
        <f t="shared" si="23"/>
        <v>489.71099999999996</v>
      </c>
      <c r="F19" s="247"/>
      <c r="G19" s="247">
        <f t="shared" si="23"/>
        <v>293.53599267107336</v>
      </c>
      <c r="H19" s="247">
        <f t="shared" si="23"/>
        <v>137.66986419143907</v>
      </c>
      <c r="I19" s="247">
        <f t="shared" si="23"/>
        <v>47.720143137487753</v>
      </c>
      <c r="J19" s="247">
        <f t="shared" si="23"/>
        <v>478.92600000000022</v>
      </c>
      <c r="K19" s="247"/>
      <c r="L19" s="247">
        <f t="shared" si="23"/>
        <v>303.22347660616816</v>
      </c>
      <c r="M19" s="247">
        <f t="shared" si="23"/>
        <v>140.08493096005455</v>
      </c>
      <c r="N19" s="247">
        <f t="shared" si="23"/>
        <v>49.469592433777336</v>
      </c>
      <c r="O19" s="247">
        <f t="shared" si="23"/>
        <v>492.77800000000002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0.1494618588972795</v>
      </c>
      <c r="C26" s="302">
        <v>1.8302367994248427E-2</v>
      </c>
      <c r="D26" s="302">
        <v>1.7559825192382351E-2</v>
      </c>
      <c r="E26" s="302">
        <f>SUM(B26:D26)</f>
        <v>0.18532405208391028</v>
      </c>
      <c r="F26" s="303"/>
      <c r="G26" s="302">
        <v>7.3337517010916189E-2</v>
      </c>
      <c r="H26" s="302">
        <v>1.7983770529980236E-3</v>
      </c>
      <c r="I26" s="302">
        <v>3.9897960467386841E-2</v>
      </c>
      <c r="J26" s="302">
        <f>SUM(G26:I26)</f>
        <v>0.11503385453130105</v>
      </c>
      <c r="K26" s="303"/>
      <c r="L26" s="302">
        <v>0.12838444117757133</v>
      </c>
      <c r="M26" s="302">
        <v>1.91661721989533E-3</v>
      </c>
      <c r="N26" s="302">
        <v>3.8897943877517424E-2</v>
      </c>
      <c r="O26" s="302">
        <f>SUM(L26:N26)</f>
        <v>0.16919900227498408</v>
      </c>
    </row>
    <row r="27" spans="1:15" s="236" customFormat="1" x14ac:dyDescent="0.2">
      <c r="A27" s="237" t="str">
        <f>name!E$5</f>
        <v>Professional occupations</v>
      </c>
      <c r="B27" s="302">
        <v>5.3333095189652784E-2</v>
      </c>
      <c r="C27" s="302">
        <v>1.7464170682380299E-2</v>
      </c>
      <c r="D27" s="302">
        <v>5.8306349231189427E-3</v>
      </c>
      <c r="E27" s="302">
        <f t="shared" ref="E27:E34" si="24">SUM(B27:D27)</f>
        <v>7.6627900795152026E-2</v>
      </c>
      <c r="F27" s="303"/>
      <c r="G27" s="302">
        <v>3.2597189209522863E-2</v>
      </c>
      <c r="H27" s="302">
        <v>2.3117990529057842E-3</v>
      </c>
      <c r="I27" s="302">
        <v>1.001632085287618E-2</v>
      </c>
      <c r="J27" s="302">
        <f t="shared" ref="J27:J34" si="25">SUM(G27:I27)</f>
        <v>4.4925309115304832E-2</v>
      </c>
      <c r="K27" s="303"/>
      <c r="L27" s="302">
        <v>4.7248665661523019E-2</v>
      </c>
      <c r="M27" s="302">
        <v>2.4820235629768352E-3</v>
      </c>
      <c r="N27" s="302">
        <v>1.3646275699826833E-2</v>
      </c>
      <c r="O27" s="302">
        <f t="shared" ref="O27:O34" si="26">SUM(L27:N27)</f>
        <v>6.3376964924326692E-2</v>
      </c>
    </row>
    <row r="28" spans="1:15" s="236" customFormat="1" x14ac:dyDescent="0.2">
      <c r="A28" s="237" t="str">
        <f>name!E$6</f>
        <v>Associate professional occupations</v>
      </c>
      <c r="B28" s="302">
        <v>3.4719410384887128E-2</v>
      </c>
      <c r="C28" s="302">
        <v>1.59130051218874E-2</v>
      </c>
      <c r="D28" s="302">
        <v>4.0480331198798772E-3</v>
      </c>
      <c r="E28" s="302">
        <f t="shared" si="24"/>
        <v>5.4680448626654402E-2</v>
      </c>
      <c r="F28" s="303"/>
      <c r="G28" s="302">
        <v>1.9595044795432937E-2</v>
      </c>
      <c r="H28" s="302">
        <v>2.0413395737061526E-3</v>
      </c>
      <c r="I28" s="302">
        <v>7.0569681647280743E-3</v>
      </c>
      <c r="J28" s="302">
        <f t="shared" si="25"/>
        <v>2.8693352533867164E-2</v>
      </c>
      <c r="K28" s="303"/>
      <c r="L28" s="302">
        <v>1.732073544191973E-2</v>
      </c>
      <c r="M28" s="302">
        <v>1.6699593602114281E-3</v>
      </c>
      <c r="N28" s="302">
        <v>1.0767673383610803E-2</v>
      </c>
      <c r="O28" s="302">
        <f t="shared" si="26"/>
        <v>2.9758368185741964E-2</v>
      </c>
    </row>
    <row r="29" spans="1:15" s="236" customFormat="1" x14ac:dyDescent="0.2">
      <c r="A29" s="237" t="str">
        <f>name!E$7</f>
        <v>Administrative and secretarial occupations</v>
      </c>
      <c r="B29" s="302">
        <v>1.9922925862928126E-2</v>
      </c>
      <c r="C29" s="302">
        <v>3.5924332007474788E-2</v>
      </c>
      <c r="D29" s="302">
        <v>1.190854046917419E-3</v>
      </c>
      <c r="E29" s="302">
        <f t="shared" si="24"/>
        <v>5.7038111917320333E-2</v>
      </c>
      <c r="F29" s="303"/>
      <c r="G29" s="302">
        <v>1.3327358456003342E-2</v>
      </c>
      <c r="H29" s="302">
        <v>5.8584118640708574E-3</v>
      </c>
      <c r="I29" s="302">
        <v>1.0231085793718448E-2</v>
      </c>
      <c r="J29" s="302">
        <f t="shared" si="25"/>
        <v>2.9416856113792647E-2</v>
      </c>
      <c r="K29" s="303"/>
      <c r="L29" s="302">
        <v>1.469531735261435E-2</v>
      </c>
      <c r="M29" s="302">
        <v>3.1949990760878075E-3</v>
      </c>
      <c r="N29" s="302">
        <v>5.1865953367842008E-3</v>
      </c>
      <c r="O29" s="302">
        <f t="shared" si="26"/>
        <v>2.3076911765486357E-2</v>
      </c>
    </row>
    <row r="30" spans="1:15" s="236" customFormat="1" x14ac:dyDescent="0.2">
      <c r="A30" s="237" t="str">
        <f>name!E$8</f>
        <v>Skilled trades occupations</v>
      </c>
      <c r="B30" s="302">
        <v>0.74871787603775919</v>
      </c>
      <c r="C30" s="302">
        <v>9.4971031699469868E-2</v>
      </c>
      <c r="D30" s="302">
        <v>0.89329208956536199</v>
      </c>
      <c r="E30" s="302">
        <f t="shared" si="24"/>
        <v>1.7369809973025911</v>
      </c>
      <c r="F30" s="303"/>
      <c r="G30" s="302">
        <v>0.3065843108836207</v>
      </c>
      <c r="H30" s="302">
        <v>3.7067001249079822E-3</v>
      </c>
      <c r="I30" s="302">
        <v>1.1608626369646791</v>
      </c>
      <c r="J30" s="302">
        <f>SUM(G30:I30)</f>
        <v>1.4711536479732077</v>
      </c>
      <c r="K30" s="303"/>
      <c r="L30" s="302">
        <v>0.37431532187283367</v>
      </c>
      <c r="M30" s="302">
        <v>5.1619056445681693E-3</v>
      </c>
      <c r="N30" s="302">
        <v>1.1361090356973615</v>
      </c>
      <c r="O30" s="302">
        <f t="shared" si="26"/>
        <v>1.5155862632147634</v>
      </c>
    </row>
    <row r="31" spans="1:15" s="236" customFormat="1" x14ac:dyDescent="0.2">
      <c r="A31" s="237" t="str">
        <f>name!E$9</f>
        <v>Caring, leisure and other service occupations</v>
      </c>
      <c r="B31" s="302">
        <v>2.6419237652485973E-2</v>
      </c>
      <c r="C31" s="302">
        <v>1.0723899015801137E-2</v>
      </c>
      <c r="D31" s="302">
        <v>1.3873919977259784E-2</v>
      </c>
      <c r="E31" s="302">
        <f t="shared" si="24"/>
        <v>5.1017056645546899E-2</v>
      </c>
      <c r="F31" s="303"/>
      <c r="G31" s="302">
        <v>1.6490556270849346E-2</v>
      </c>
      <c r="H31" s="302">
        <v>3.2563933646902344E-3</v>
      </c>
      <c r="I31" s="302">
        <v>1.8069310531621356E-2</v>
      </c>
      <c r="J31" s="302">
        <f t="shared" si="25"/>
        <v>3.7816260167160935E-2</v>
      </c>
      <c r="K31" s="303"/>
      <c r="L31" s="302">
        <v>1.5577840256391388E-2</v>
      </c>
      <c r="M31" s="302">
        <v>2.8463754989932217E-3</v>
      </c>
      <c r="N31" s="302">
        <v>2.1450980272769475E-2</v>
      </c>
      <c r="O31" s="302">
        <f t="shared" si="26"/>
        <v>3.9875196028154085E-2</v>
      </c>
    </row>
    <row r="32" spans="1:15" s="236" customFormat="1" x14ac:dyDescent="0.2">
      <c r="A32" s="237" t="str">
        <f>name!E$10</f>
        <v>Sales and customer service occupations</v>
      </c>
      <c r="B32" s="302">
        <v>2.0967370325007024E-2</v>
      </c>
      <c r="C32" s="302">
        <v>1.9433210994286253E-2</v>
      </c>
      <c r="D32" s="302">
        <v>5.8751135613036593E-3</v>
      </c>
      <c r="E32" s="302">
        <f t="shared" si="24"/>
        <v>4.6275694880596935E-2</v>
      </c>
      <c r="F32" s="303"/>
      <c r="G32" s="302">
        <v>9.963666476541972E-3</v>
      </c>
      <c r="H32" s="302">
        <v>2.1145874582838651E-3</v>
      </c>
      <c r="I32" s="302">
        <v>9.4991115196966167E-3</v>
      </c>
      <c r="J32" s="302">
        <f t="shared" si="25"/>
        <v>2.1577365454522456E-2</v>
      </c>
      <c r="K32" s="303"/>
      <c r="L32" s="302">
        <v>1.3220178218954595E-2</v>
      </c>
      <c r="M32" s="302">
        <v>1.9927070519664535E-3</v>
      </c>
      <c r="N32" s="302">
        <v>6.4121950666329352E-3</v>
      </c>
      <c r="O32" s="302">
        <f t="shared" si="26"/>
        <v>2.1625080337553983E-2</v>
      </c>
    </row>
    <row r="33" spans="1:15" s="236" customFormat="1" x14ac:dyDescent="0.2">
      <c r="A33" s="237" t="str">
        <f>name!E$11</f>
        <v>Process, plant and machine operatives</v>
      </c>
      <c r="B33" s="302">
        <v>4.1355258619564156E-2</v>
      </c>
      <c r="C33" s="302">
        <v>3.4645431909765143E-2</v>
      </c>
      <c r="D33" s="302">
        <v>1.0582288740243331E-2</v>
      </c>
      <c r="E33" s="302">
        <f t="shared" si="24"/>
        <v>8.6582979269572632E-2</v>
      </c>
      <c r="F33" s="303"/>
      <c r="G33" s="302">
        <v>1.4525013482682496E-2</v>
      </c>
      <c r="H33" s="302">
        <v>1.5241215721940398E-3</v>
      </c>
      <c r="I33" s="302">
        <v>1.0934772751869605E-2</v>
      </c>
      <c r="J33" s="302">
        <f t="shared" si="25"/>
        <v>2.6983907806746144E-2</v>
      </c>
      <c r="K33" s="303"/>
      <c r="L33" s="302">
        <v>5.1224189556035981E-3</v>
      </c>
      <c r="M33" s="302">
        <v>3.8128551894386895E-3</v>
      </c>
      <c r="N33" s="302">
        <v>2.3282817462325255E-2</v>
      </c>
      <c r="O33" s="302">
        <f t="shared" si="26"/>
        <v>3.2218091607367542E-2</v>
      </c>
    </row>
    <row r="34" spans="1:15" s="236" customFormat="1" x14ac:dyDescent="0.2">
      <c r="A34" s="237" t="str">
        <f>name!E$12</f>
        <v>Elementary occupations</v>
      </c>
      <c r="B34" s="302">
        <v>0.1099950733371866</v>
      </c>
      <c r="C34" s="302">
        <v>6.0528143593627029E-2</v>
      </c>
      <c r="D34" s="302">
        <v>9.3949541547839771E-2</v>
      </c>
      <c r="E34" s="302">
        <f t="shared" si="24"/>
        <v>0.26447275847865337</v>
      </c>
      <c r="F34" s="303"/>
      <c r="G34" s="302">
        <v>4.1505595487778622E-2</v>
      </c>
      <c r="H34" s="302">
        <v>7.7449017475377116E-3</v>
      </c>
      <c r="I34" s="302">
        <v>7.7148949068777964E-2</v>
      </c>
      <c r="J34" s="302">
        <f t="shared" si="25"/>
        <v>0.1263994463040943</v>
      </c>
      <c r="K34" s="303"/>
      <c r="L34" s="302">
        <v>9.0719776202816144E-3</v>
      </c>
      <c r="M34" s="302">
        <v>7.6466953273107031E-3</v>
      </c>
      <c r="N34" s="302">
        <v>0.11356544871403262</v>
      </c>
      <c r="O34" s="302">
        <f t="shared" si="26"/>
        <v>0.13028412166162495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1.2048921063067506</v>
      </c>
      <c r="C36" s="311">
        <f t="shared" ref="C36:O36" si="27">SUM(C26:C34)</f>
        <v>0.30790559301894033</v>
      </c>
      <c r="D36" s="311">
        <f t="shared" si="27"/>
        <v>1.0462023006743071</v>
      </c>
      <c r="E36" s="311">
        <f t="shared" si="27"/>
        <v>2.5589999999999979</v>
      </c>
      <c r="F36" s="311"/>
      <c r="G36" s="311">
        <f t="shared" si="27"/>
        <v>0.52792625207334842</v>
      </c>
      <c r="H36" s="311">
        <f t="shared" si="27"/>
        <v>3.0356631811294645E-2</v>
      </c>
      <c r="I36" s="311">
        <f t="shared" si="27"/>
        <v>1.343717116115354</v>
      </c>
      <c r="J36" s="311">
        <f t="shared" si="27"/>
        <v>1.9019999999999972</v>
      </c>
      <c r="K36" s="311"/>
      <c r="L36" s="311">
        <f t="shared" si="27"/>
        <v>0.62495689655769338</v>
      </c>
      <c r="M36" s="311">
        <f t="shared" si="27"/>
        <v>3.0724137931448639E-2</v>
      </c>
      <c r="N36" s="311">
        <f t="shared" si="27"/>
        <v>1.3693189655108609</v>
      </c>
      <c r="O36" s="311">
        <f t="shared" si="27"/>
        <v>2.025000000000003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2.2268164937848885E-2</v>
      </c>
      <c r="C43" s="302">
        <v>1.0672144425744506E-4</v>
      </c>
      <c r="D43" s="302">
        <v>2.2352360055688388E-5</v>
      </c>
      <c r="E43" s="302">
        <f>SUM(B43:D43)</f>
        <v>2.2397238742162019E-2</v>
      </c>
      <c r="F43" s="303"/>
      <c r="G43" s="302">
        <v>4.245236437214344E-2</v>
      </c>
      <c r="H43" s="302">
        <v>2.2239298263207188E-3</v>
      </c>
      <c r="I43" s="302">
        <v>0</v>
      </c>
      <c r="J43" s="302">
        <f>SUM(G43:I43)</f>
        <v>4.467629419846416E-2</v>
      </c>
      <c r="K43" s="303"/>
      <c r="L43" s="302">
        <v>4.1645586389652316E-2</v>
      </c>
      <c r="M43" s="302">
        <v>2.1312366449760243E-3</v>
      </c>
      <c r="N43" s="302">
        <v>0</v>
      </c>
      <c r="O43" s="302">
        <f>SUM(L43:N43)</f>
        <v>4.3776823034628341E-2</v>
      </c>
    </row>
    <row r="44" spans="1:15" s="236" customFormat="1" x14ac:dyDescent="0.2">
      <c r="A44" s="237" t="str">
        <f>name!E$5</f>
        <v>Professional occupations</v>
      </c>
      <c r="B44" s="302">
        <v>2.9855819706725305E-2</v>
      </c>
      <c r="C44" s="302">
        <v>3.9656689341877998E-4</v>
      </c>
      <c r="D44" s="302">
        <v>1.1563276410497407E-5</v>
      </c>
      <c r="E44" s="302">
        <f t="shared" ref="E44:E51" si="28">SUM(B44:D44)</f>
        <v>3.0263949876554584E-2</v>
      </c>
      <c r="F44" s="303"/>
      <c r="G44" s="302">
        <v>6.4367528639425992E-2</v>
      </c>
      <c r="H44" s="302">
        <v>5.1363648140946528E-3</v>
      </c>
      <c r="I44" s="302">
        <v>0</v>
      </c>
      <c r="J44" s="302">
        <f t="shared" ref="J44:J46" si="29">SUM(G44:I44)</f>
        <v>6.9503893453520649E-2</v>
      </c>
      <c r="K44" s="303"/>
      <c r="L44" s="302">
        <v>6.6020745485310978E-2</v>
      </c>
      <c r="M44" s="302">
        <v>4.7116454954813708E-3</v>
      </c>
      <c r="N44" s="302">
        <v>0</v>
      </c>
      <c r="O44" s="302">
        <f t="shared" ref="O44:O51" si="30">SUM(L44:N44)</f>
        <v>7.0732390980792342E-2</v>
      </c>
    </row>
    <row r="45" spans="1:15" s="236" customFormat="1" x14ac:dyDescent="0.2">
      <c r="A45" s="237" t="str">
        <f>name!E$6</f>
        <v>Associate professional occupations</v>
      </c>
      <c r="B45" s="302">
        <v>4.2986355484497508E-2</v>
      </c>
      <c r="C45" s="302">
        <v>2.9001472467173094E-4</v>
      </c>
      <c r="D45" s="302">
        <v>1.7076534148863328E-5</v>
      </c>
      <c r="E45" s="302">
        <f t="shared" si="28"/>
        <v>4.3293446743318101E-2</v>
      </c>
      <c r="F45" s="303"/>
      <c r="G45" s="302">
        <v>8.3650845604942833E-2</v>
      </c>
      <c r="H45" s="302">
        <v>2.9996299527951359E-3</v>
      </c>
      <c r="I45" s="302">
        <v>0</v>
      </c>
      <c r="J45" s="302">
        <f t="shared" si="29"/>
        <v>8.6650475557737971E-2</v>
      </c>
      <c r="K45" s="303"/>
      <c r="L45" s="302">
        <v>6.0179415706351796E-2</v>
      </c>
      <c r="M45" s="302">
        <v>2.2111376805722203E-3</v>
      </c>
      <c r="N45" s="302">
        <v>0</v>
      </c>
      <c r="O45" s="302">
        <f t="shared" si="30"/>
        <v>6.2390553386924015E-2</v>
      </c>
    </row>
    <row r="46" spans="1:15" s="236" customFormat="1" x14ac:dyDescent="0.2">
      <c r="A46" s="237" t="str">
        <f>name!E$7</f>
        <v>Administrative and secretarial occupations</v>
      </c>
      <c r="B46" s="302">
        <v>1.0779045044363654E-2</v>
      </c>
      <c r="C46" s="302">
        <v>1.5948935372123482E-3</v>
      </c>
      <c r="D46" s="302">
        <v>4.2872181714810807E-5</v>
      </c>
      <c r="E46" s="302">
        <f t="shared" si="28"/>
        <v>1.2416810763290813E-2</v>
      </c>
      <c r="F46" s="303"/>
      <c r="G46" s="302">
        <v>3.1894035979122957E-2</v>
      </c>
      <c r="H46" s="302">
        <v>7.818110028556105E-3</v>
      </c>
      <c r="I46" s="302">
        <v>0</v>
      </c>
      <c r="J46" s="302">
        <f t="shared" si="29"/>
        <v>3.9712146007679062E-2</v>
      </c>
      <c r="K46" s="303"/>
      <c r="L46" s="302">
        <v>1.0684577589555157E-2</v>
      </c>
      <c r="M46" s="302">
        <v>5.8051111588592278E-3</v>
      </c>
      <c r="N46" s="302">
        <v>0</v>
      </c>
      <c r="O46" s="302">
        <f t="shared" si="30"/>
        <v>1.6489688748414385E-2</v>
      </c>
    </row>
    <row r="47" spans="1:15" s="236" customFormat="1" x14ac:dyDescent="0.2">
      <c r="A47" s="237" t="str">
        <f>name!E$8</f>
        <v>Skilled trades occupations</v>
      </c>
      <c r="B47" s="302">
        <v>6.4831728200314784E-2</v>
      </c>
      <c r="C47" s="302">
        <v>2.4218544548555292E-4</v>
      </c>
      <c r="D47" s="302">
        <v>2.4511950304379498E-6</v>
      </c>
      <c r="E47" s="302">
        <f t="shared" si="28"/>
        <v>6.5076364840830778E-2</v>
      </c>
      <c r="F47" s="303"/>
      <c r="G47" s="302">
        <v>8.3439499821227781E-2</v>
      </c>
      <c r="H47" s="302">
        <v>2.0549939496577194E-3</v>
      </c>
      <c r="I47" s="302">
        <v>0</v>
      </c>
      <c r="J47" s="302">
        <f>SUM(G47:I47)</f>
        <v>8.5494493770885499E-2</v>
      </c>
      <c r="K47" s="303"/>
      <c r="L47" s="302">
        <v>4.4351180320523424E-2</v>
      </c>
      <c r="M47" s="302">
        <v>3.0286384458908522E-3</v>
      </c>
      <c r="N47" s="302">
        <v>0</v>
      </c>
      <c r="O47" s="302">
        <f t="shared" si="30"/>
        <v>4.7379818766414276E-2</v>
      </c>
    </row>
    <row r="48" spans="1:15" s="236" customFormat="1" x14ac:dyDescent="0.2">
      <c r="A48" s="237" t="str">
        <f>name!E$9</f>
        <v>Caring, leisure and other service occupations</v>
      </c>
      <c r="B48" s="302">
        <v>5.076206836469678E-3</v>
      </c>
      <c r="C48" s="302">
        <v>6.3041987949737229E-4</v>
      </c>
      <c r="D48" s="302">
        <v>5.6314966515330201E-6</v>
      </c>
      <c r="E48" s="302">
        <f t="shared" si="28"/>
        <v>5.7122582126185838E-3</v>
      </c>
      <c r="F48" s="303"/>
      <c r="G48" s="302">
        <v>9.4907284213265972E-3</v>
      </c>
      <c r="H48" s="302">
        <v>4.1095280017722164E-3</v>
      </c>
      <c r="I48" s="302">
        <v>0</v>
      </c>
      <c r="J48" s="302">
        <f t="shared" ref="J48:J51" si="31">SUM(G48:I48)</f>
        <v>1.3600256423098814E-2</v>
      </c>
      <c r="K48" s="303"/>
      <c r="L48" s="302">
        <v>9.8328962451209295E-3</v>
      </c>
      <c r="M48" s="302">
        <v>3.5734399095051026E-3</v>
      </c>
      <c r="N48" s="302">
        <v>0</v>
      </c>
      <c r="O48" s="302">
        <f t="shared" si="30"/>
        <v>1.3406336154626032E-2</v>
      </c>
    </row>
    <row r="49" spans="1:15" s="236" customFormat="1" x14ac:dyDescent="0.2">
      <c r="A49" s="237" t="str">
        <f>name!E$10</f>
        <v>Sales and customer service occupations</v>
      </c>
      <c r="B49" s="302">
        <v>4.2965962496280029E-3</v>
      </c>
      <c r="C49" s="302">
        <v>1.2794243572700728E-3</v>
      </c>
      <c r="D49" s="302">
        <v>9.3556637871898388E-6</v>
      </c>
      <c r="E49" s="302">
        <f t="shared" si="28"/>
        <v>5.5853762706852663E-3</v>
      </c>
      <c r="F49" s="303"/>
      <c r="G49" s="302">
        <v>1.0405242180945134E-2</v>
      </c>
      <c r="H49" s="302">
        <v>6.9679227290270146E-3</v>
      </c>
      <c r="I49" s="302">
        <v>0</v>
      </c>
      <c r="J49" s="302">
        <f t="shared" si="31"/>
        <v>1.737316490997215E-2</v>
      </c>
      <c r="K49" s="303"/>
      <c r="L49" s="302">
        <v>4.1090011208196947E-3</v>
      </c>
      <c r="M49" s="302">
        <v>5.5186653967203257E-3</v>
      </c>
      <c r="N49" s="302">
        <v>0</v>
      </c>
      <c r="O49" s="302">
        <f t="shared" si="30"/>
        <v>9.6276665175400213E-3</v>
      </c>
    </row>
    <row r="50" spans="1:15" s="236" customFormat="1" x14ac:dyDescent="0.2">
      <c r="A50" s="237" t="str">
        <f>name!E$11</f>
        <v>Process, plant and machine operatives</v>
      </c>
      <c r="B50" s="302">
        <v>6.7698574917253618E-2</v>
      </c>
      <c r="C50" s="302">
        <v>2.1514901726005171E-4</v>
      </c>
      <c r="D50" s="302">
        <v>3.6738334896458983E-6</v>
      </c>
      <c r="E50" s="302">
        <f t="shared" si="28"/>
        <v>6.7917397768003318E-2</v>
      </c>
      <c r="F50" s="303"/>
      <c r="G50" s="302">
        <v>9.4007159037583554E-2</v>
      </c>
      <c r="H50" s="302">
        <v>4.8872583569971517E-3</v>
      </c>
      <c r="I50" s="302">
        <v>0</v>
      </c>
      <c r="J50" s="302">
        <f t="shared" si="31"/>
        <v>9.88944173945807E-2</v>
      </c>
      <c r="K50" s="303"/>
      <c r="L50" s="302">
        <v>9.190734668766451E-2</v>
      </c>
      <c r="M50" s="302">
        <v>4.9812845467005007E-3</v>
      </c>
      <c r="N50" s="302">
        <v>0</v>
      </c>
      <c r="O50" s="302">
        <f t="shared" si="30"/>
        <v>9.6888631234365016E-2</v>
      </c>
    </row>
    <row r="51" spans="1:15" s="236" customFormat="1" x14ac:dyDescent="0.2">
      <c r="A51" s="237" t="str">
        <f>name!E$12</f>
        <v>Elementary occupations</v>
      </c>
      <c r="B51" s="302">
        <v>5.8371033448194201E-3</v>
      </c>
      <c r="C51" s="302">
        <v>4.9297531359563166E-4</v>
      </c>
      <c r="D51" s="302">
        <v>7.0781241215693736E-6</v>
      </c>
      <c r="E51" s="302">
        <f t="shared" si="28"/>
        <v>6.3371567825366215E-3</v>
      </c>
      <c r="F51" s="303"/>
      <c r="G51" s="302">
        <v>8.3544402280937066E-3</v>
      </c>
      <c r="H51" s="302">
        <v>2.7404180559669248E-3</v>
      </c>
      <c r="I51" s="302">
        <v>0</v>
      </c>
      <c r="J51" s="302">
        <f t="shared" si="31"/>
        <v>1.1094858284060632E-2</v>
      </c>
      <c r="K51" s="303"/>
      <c r="L51" s="302">
        <v>5.1919972357989067E-3</v>
      </c>
      <c r="M51" s="302">
        <v>1.1160939404968864E-3</v>
      </c>
      <c r="N51" s="302">
        <v>0</v>
      </c>
      <c r="O51" s="302">
        <f t="shared" si="30"/>
        <v>6.3080911762957931E-3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0.25362959472192081</v>
      </c>
      <c r="C53" s="311">
        <f t="shared" ref="C53:E53" si="32">SUM(C43:C51)</f>
        <v>5.2483506126689847E-3</v>
      </c>
      <c r="D53" s="311">
        <f t="shared" si="32"/>
        <v>1.2205466541023602E-4</v>
      </c>
      <c r="E53" s="311">
        <f t="shared" si="32"/>
        <v>0.25900000000000006</v>
      </c>
      <c r="F53" s="311"/>
      <c r="G53" s="311">
        <f t="shared" ref="G53:J53" si="33">SUM(G43:G51)</f>
        <v>0.42806184428481198</v>
      </c>
      <c r="H53" s="311">
        <f t="shared" si="33"/>
        <v>3.893815571518764E-2</v>
      </c>
      <c r="I53" s="311">
        <f t="shared" si="33"/>
        <v>0</v>
      </c>
      <c r="J53" s="311">
        <f t="shared" si="33"/>
        <v>0.46699999999999969</v>
      </c>
      <c r="K53" s="311"/>
      <c r="L53" s="311">
        <f t="shared" ref="L53:O53" si="34">SUM(L43:L51)</f>
        <v>0.3339227467807977</v>
      </c>
      <c r="M53" s="311">
        <f t="shared" si="34"/>
        <v>3.3077253219202511E-2</v>
      </c>
      <c r="N53" s="311">
        <f t="shared" si="34"/>
        <v>0</v>
      </c>
      <c r="O53" s="311">
        <f t="shared" si="34"/>
        <v>0.36700000000000027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0.15382985984667583</v>
      </c>
      <c r="C60" s="302">
        <v>2.6394783230111598E-2</v>
      </c>
      <c r="D60" s="302">
        <v>6.254352499584003E-3</v>
      </c>
      <c r="E60" s="302">
        <f>SUM(B60:D60)</f>
        <v>0.18647899557637143</v>
      </c>
      <c r="F60" s="303"/>
      <c r="G60" s="302">
        <v>0.22081620009141592</v>
      </c>
      <c r="H60" s="302">
        <v>3.5311513136869734E-2</v>
      </c>
      <c r="I60" s="302">
        <v>3.5851451485975185E-3</v>
      </c>
      <c r="J60" s="302">
        <f>SUM(G60:I60)</f>
        <v>0.25971285837688318</v>
      </c>
      <c r="K60" s="303"/>
      <c r="L60" s="302">
        <v>0.24833362469182488</v>
      </c>
      <c r="M60" s="302">
        <v>4.1924798970842898E-2</v>
      </c>
      <c r="N60" s="302">
        <v>3.2986738683559568E-3</v>
      </c>
      <c r="O60" s="302">
        <f>SUM(L60:N60)</f>
        <v>0.29355709753102377</v>
      </c>
    </row>
    <row r="61" spans="1:15" s="236" customFormat="1" x14ac:dyDescent="0.2">
      <c r="A61" s="237" t="str">
        <f>name!E$5</f>
        <v>Professional occupations</v>
      </c>
      <c r="B61" s="302">
        <v>0.15550543815750639</v>
      </c>
      <c r="C61" s="302">
        <v>2.4047355505566931E-2</v>
      </c>
      <c r="D61" s="302">
        <v>2.0662373489599576E-3</v>
      </c>
      <c r="E61" s="302">
        <f t="shared" ref="E61:E68" si="35">SUM(B61:D61)</f>
        <v>0.18161903101203331</v>
      </c>
      <c r="F61" s="303"/>
      <c r="G61" s="302">
        <v>0.24882866526753061</v>
      </c>
      <c r="H61" s="302">
        <v>1.8579478975183094E-2</v>
      </c>
      <c r="I61" s="302">
        <v>8.6793477873616507E-4</v>
      </c>
      <c r="J61" s="302">
        <f t="shared" ref="J61:J63" si="36">SUM(G61:I61)</f>
        <v>0.26827607902144984</v>
      </c>
      <c r="K61" s="303"/>
      <c r="L61" s="302">
        <v>0.32061007285267651</v>
      </c>
      <c r="M61" s="302">
        <v>2.0445206972951768E-2</v>
      </c>
      <c r="N61" s="302">
        <v>5.3236794684789724E-4</v>
      </c>
      <c r="O61" s="302">
        <f t="shared" ref="O61:O68" si="37">SUM(L61:N61)</f>
        <v>0.34158764777247619</v>
      </c>
    </row>
    <row r="62" spans="1:15" s="236" customFormat="1" x14ac:dyDescent="0.2">
      <c r="A62" s="237" t="str">
        <f>name!E$6</f>
        <v>Associate professional occupations</v>
      </c>
      <c r="B62" s="302">
        <v>0.26722464076551139</v>
      </c>
      <c r="C62" s="302">
        <v>3.1571628374219708E-2</v>
      </c>
      <c r="D62" s="302">
        <v>3.2987805742064357E-3</v>
      </c>
      <c r="E62" s="302">
        <f t="shared" si="35"/>
        <v>0.30209504971393758</v>
      </c>
      <c r="F62" s="303"/>
      <c r="G62" s="302">
        <v>0.39932256173188696</v>
      </c>
      <c r="H62" s="302">
        <v>3.2378659333743808E-2</v>
      </c>
      <c r="I62" s="302">
        <v>1.304192344560957E-3</v>
      </c>
      <c r="J62" s="302">
        <f t="shared" si="36"/>
        <v>0.43300541341019172</v>
      </c>
      <c r="K62" s="303"/>
      <c r="L62" s="302">
        <v>0.38491776050954124</v>
      </c>
      <c r="M62" s="302">
        <v>2.8147526999913099E-2</v>
      </c>
      <c r="N62" s="302">
        <v>6.8225203337640814E-4</v>
      </c>
      <c r="O62" s="302">
        <f t="shared" si="37"/>
        <v>0.41374753954283072</v>
      </c>
    </row>
    <row r="63" spans="1:15" s="236" customFormat="1" x14ac:dyDescent="0.2">
      <c r="A63" s="237" t="str">
        <f>name!E$7</f>
        <v>Administrative and secretarial occupations</v>
      </c>
      <c r="B63" s="302">
        <v>0.17634060099181545</v>
      </c>
      <c r="C63" s="302">
        <v>7.9017225434372104E-2</v>
      </c>
      <c r="D63" s="302">
        <v>8.8573717523729304E-4</v>
      </c>
      <c r="E63" s="302">
        <f t="shared" si="35"/>
        <v>0.25624356360142481</v>
      </c>
      <c r="F63" s="303"/>
      <c r="G63" s="302">
        <v>0.23523351705682222</v>
      </c>
      <c r="H63" s="302">
        <v>8.4502348779824474E-2</v>
      </c>
      <c r="I63" s="302">
        <v>5.0384859310728203E-4</v>
      </c>
      <c r="J63" s="302">
        <f t="shared" si="36"/>
        <v>0.32023971442975396</v>
      </c>
      <c r="K63" s="303"/>
      <c r="L63" s="302">
        <v>0.21414367403335241</v>
      </c>
      <c r="M63" s="302">
        <v>9.6352776894897518E-2</v>
      </c>
      <c r="N63" s="302">
        <v>2.3186716887204308E-4</v>
      </c>
      <c r="O63" s="302">
        <f t="shared" si="37"/>
        <v>0.31072831809712198</v>
      </c>
    </row>
    <row r="64" spans="1:15" s="236" customFormat="1" x14ac:dyDescent="0.2">
      <c r="A64" s="237" t="str">
        <f>name!E$8</f>
        <v>Skilled trades occupations</v>
      </c>
      <c r="B64" s="302">
        <v>0.49503913564829433</v>
      </c>
      <c r="C64" s="302">
        <v>1.9612060858320419E-2</v>
      </c>
      <c r="D64" s="302">
        <v>1.3337228668543701E-2</v>
      </c>
      <c r="E64" s="302">
        <f t="shared" si="35"/>
        <v>0.52798842517515843</v>
      </c>
      <c r="F64" s="303"/>
      <c r="G64" s="302">
        <v>0.48080282095498011</v>
      </c>
      <c r="H64" s="302">
        <v>1.4935976257450141E-2</v>
      </c>
      <c r="I64" s="302">
        <v>2.9863174033357039E-3</v>
      </c>
      <c r="J64" s="302">
        <f>SUM(G64:I64)</f>
        <v>0.49872511461576596</v>
      </c>
      <c r="K64" s="303"/>
      <c r="L64" s="302">
        <v>0.42785621940803409</v>
      </c>
      <c r="M64" s="302">
        <v>1.1464945914320318E-2</v>
      </c>
      <c r="N64" s="302">
        <v>1.7884941402079857E-3</v>
      </c>
      <c r="O64" s="302">
        <f t="shared" si="37"/>
        <v>0.44110965946256242</v>
      </c>
    </row>
    <row r="65" spans="1:15" s="236" customFormat="1" x14ac:dyDescent="0.2">
      <c r="A65" s="237" t="str">
        <f>name!E$9</f>
        <v>Caring, leisure and other service occupations</v>
      </c>
      <c r="B65" s="302">
        <v>3.0179951264727594E-2</v>
      </c>
      <c r="C65" s="302">
        <v>2.3685280266854486E-2</v>
      </c>
      <c r="D65" s="302">
        <v>2.0653055201245115E-3</v>
      </c>
      <c r="E65" s="302">
        <f t="shared" si="35"/>
        <v>5.5930537051706593E-2</v>
      </c>
      <c r="F65" s="303"/>
      <c r="G65" s="302">
        <v>3.6554774739012363E-2</v>
      </c>
      <c r="H65" s="302">
        <v>8.5749723862766167E-3</v>
      </c>
      <c r="I65" s="302">
        <v>2.0010039873080278E-3</v>
      </c>
      <c r="J65" s="302">
        <f t="shared" ref="J65:J68" si="38">SUM(G65:I65)</f>
        <v>4.7130751112597007E-2</v>
      </c>
      <c r="K65" s="303"/>
      <c r="L65" s="302">
        <v>3.4889976605170264E-2</v>
      </c>
      <c r="M65" s="302">
        <v>8.6855806545359637E-3</v>
      </c>
      <c r="N65" s="302">
        <v>2.1842807908876868E-3</v>
      </c>
      <c r="O65" s="302">
        <f t="shared" si="37"/>
        <v>4.5759838050593915E-2</v>
      </c>
    </row>
    <row r="66" spans="1:15" s="236" customFormat="1" x14ac:dyDescent="0.2">
      <c r="A66" s="237" t="str">
        <f>name!E$10</f>
        <v>Sales and customer service occupations</v>
      </c>
      <c r="B66" s="302">
        <v>0.12978112271378739</v>
      </c>
      <c r="C66" s="302">
        <v>0.16560597824520784</v>
      </c>
      <c r="D66" s="302">
        <v>1.9980654327978317E-3</v>
      </c>
      <c r="E66" s="302">
        <f t="shared" si="35"/>
        <v>0.29738516639179308</v>
      </c>
      <c r="F66" s="303"/>
      <c r="G66" s="302">
        <v>0.15525857287209788</v>
      </c>
      <c r="H66" s="302">
        <v>0.18131209833349221</v>
      </c>
      <c r="I66" s="302">
        <v>6.5283469064316313E-4</v>
      </c>
      <c r="J66" s="302">
        <f t="shared" si="38"/>
        <v>0.33722350589623323</v>
      </c>
      <c r="K66" s="303"/>
      <c r="L66" s="302">
        <v>0.1607890943544133</v>
      </c>
      <c r="M66" s="302">
        <v>0.23152052510957868</v>
      </c>
      <c r="N66" s="302">
        <v>3.781952672160678E-4</v>
      </c>
      <c r="O66" s="302">
        <f t="shared" si="37"/>
        <v>0.39268781473120806</v>
      </c>
    </row>
    <row r="67" spans="1:15" s="236" customFormat="1" x14ac:dyDescent="0.2">
      <c r="A67" s="237" t="str">
        <f>name!E$11</f>
        <v>Process, plant and machine operatives</v>
      </c>
      <c r="B67" s="302">
        <v>1.3817326932176235</v>
      </c>
      <c r="C67" s="302">
        <v>8.5128373924732104E-2</v>
      </c>
      <c r="D67" s="302">
        <v>1.8833667326327502E-2</v>
      </c>
      <c r="E67" s="302">
        <f t="shared" si="35"/>
        <v>1.4856947344686831</v>
      </c>
      <c r="F67" s="303"/>
      <c r="G67" s="302">
        <v>1.4088895052987882</v>
      </c>
      <c r="H67" s="302">
        <v>9.6441513318688804E-2</v>
      </c>
      <c r="I67" s="302">
        <v>1.7643954931754129E-2</v>
      </c>
      <c r="J67" s="302">
        <f t="shared" si="38"/>
        <v>1.5229749735492313</v>
      </c>
      <c r="K67" s="303"/>
      <c r="L67" s="302">
        <v>1.4245142494241199</v>
      </c>
      <c r="M67" s="302">
        <v>3.0715962253131019E-2</v>
      </c>
      <c r="N67" s="302">
        <v>2.1704589856178878E-2</v>
      </c>
      <c r="O67" s="302">
        <f t="shared" si="37"/>
        <v>1.4769348015334298</v>
      </c>
    </row>
    <row r="68" spans="1:15" s="236" customFormat="1" x14ac:dyDescent="0.2">
      <c r="A68" s="237" t="str">
        <f>name!E$12</f>
        <v>Elementary occupations</v>
      </c>
      <c r="B68" s="302">
        <v>0.61018398514091798</v>
      </c>
      <c r="C68" s="302">
        <v>0.11980308298807939</v>
      </c>
      <c r="D68" s="302">
        <v>1.7577428879894556E-2</v>
      </c>
      <c r="E68" s="302">
        <f t="shared" si="35"/>
        <v>0.74756449700889194</v>
      </c>
      <c r="F68" s="303"/>
      <c r="G68" s="302">
        <v>0.61727195754446917</v>
      </c>
      <c r="H68" s="302">
        <v>0.11019389692751483</v>
      </c>
      <c r="I68" s="302">
        <v>9.2457351159090564E-3</v>
      </c>
      <c r="J68" s="302">
        <f t="shared" si="38"/>
        <v>0.73671158958789307</v>
      </c>
      <c r="K68" s="303"/>
      <c r="L68" s="302">
        <v>0.51389979293148225</v>
      </c>
      <c r="M68" s="302">
        <v>8.9193550609621669E-2</v>
      </c>
      <c r="N68" s="302">
        <v>9.7939397376525465E-3</v>
      </c>
      <c r="O68" s="302">
        <f t="shared" si="37"/>
        <v>0.61288728327875641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3.3998174277468594</v>
      </c>
      <c r="C70" s="311">
        <f t="shared" ref="C70:E70" si="39">SUM(C60:C68)</f>
        <v>0.57486576882746454</v>
      </c>
      <c r="D70" s="311">
        <f t="shared" si="39"/>
        <v>6.6316803425675794E-2</v>
      </c>
      <c r="E70" s="311">
        <f t="shared" si="39"/>
        <v>4.0410000000000004</v>
      </c>
      <c r="F70" s="311"/>
      <c r="G70" s="311">
        <f t="shared" ref="G70:J70" si="40">SUM(G60:G68)</f>
        <v>3.8029785755570034</v>
      </c>
      <c r="H70" s="311">
        <f t="shared" si="40"/>
        <v>0.58223045744904367</v>
      </c>
      <c r="I70" s="311">
        <f t="shared" si="40"/>
        <v>3.8790966993952007E-2</v>
      </c>
      <c r="J70" s="311">
        <f t="shared" si="40"/>
        <v>4.4239999999999995</v>
      </c>
      <c r="K70" s="311"/>
      <c r="L70" s="311">
        <f t="shared" ref="L70:O70" si="41">SUM(L60:L68)</f>
        <v>3.7299544648106147</v>
      </c>
      <c r="M70" s="311">
        <f t="shared" si="41"/>
        <v>0.55845087437979291</v>
      </c>
      <c r="N70" s="311">
        <f t="shared" si="41"/>
        <v>4.0594660809595472E-2</v>
      </c>
      <c r="O70" s="311">
        <f t="shared" si="41"/>
        <v>4.3290000000000033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1.0016234127164976</v>
      </c>
      <c r="C77" s="302">
        <v>1.9206448103503283E-2</v>
      </c>
      <c r="D77" s="302">
        <v>3.6917299281579295E-2</v>
      </c>
      <c r="E77" s="302">
        <f>SUM(B77:D77)</f>
        <v>1.0577471601015802</v>
      </c>
      <c r="F77" s="303"/>
      <c r="G77" s="302">
        <v>0.99087299523983763</v>
      </c>
      <c r="H77" s="302">
        <v>3.5954267337665852E-2</v>
      </c>
      <c r="I77" s="302">
        <v>2.4716481722015318E-2</v>
      </c>
      <c r="J77" s="302">
        <f>SUM(G77:I77)</f>
        <v>1.0515437442995188</v>
      </c>
      <c r="K77" s="303"/>
      <c r="L77" s="302">
        <v>0.93779660027198541</v>
      </c>
      <c r="M77" s="302">
        <v>4.2081356754359894E-2</v>
      </c>
      <c r="N77" s="302">
        <v>2.7183608013192213E-2</v>
      </c>
      <c r="O77" s="302">
        <f>SUM(L77:N77)</f>
        <v>1.0070615650395376</v>
      </c>
    </row>
    <row r="78" spans="1:15" s="236" customFormat="1" x14ac:dyDescent="0.2">
      <c r="A78" s="237" t="str">
        <f>name!E$5</f>
        <v>Professional occupations</v>
      </c>
      <c r="B78" s="302">
        <v>2.2064701153742412</v>
      </c>
      <c r="C78" s="302">
        <v>2.1244189880585507E-2</v>
      </c>
      <c r="D78" s="302">
        <v>2.5924111089941804E-2</v>
      </c>
      <c r="E78" s="302">
        <f t="shared" ref="E78:E85" si="42">SUM(B78:D78)</f>
        <v>2.2536384163447685</v>
      </c>
      <c r="F78" s="303"/>
      <c r="G78" s="302">
        <v>2.4405630073817237</v>
      </c>
      <c r="H78" s="302">
        <v>4.3898783244797332E-2</v>
      </c>
      <c r="I78" s="302">
        <v>9.0862592792019543E-3</v>
      </c>
      <c r="J78" s="302">
        <f t="shared" ref="J78:J80" si="43">SUM(G78:I78)</f>
        <v>2.4935480499057232</v>
      </c>
      <c r="K78" s="303"/>
      <c r="L78" s="302">
        <v>2.7527315546537792</v>
      </c>
      <c r="M78" s="302">
        <v>5.8008222476471659E-2</v>
      </c>
      <c r="N78" s="302">
        <v>7.9574573771625766E-3</v>
      </c>
      <c r="O78" s="302">
        <f t="shared" ref="O78:O85" si="44">SUM(L78:N78)</f>
        <v>2.8186972345074133</v>
      </c>
    </row>
    <row r="79" spans="1:15" s="236" customFormat="1" x14ac:dyDescent="0.2">
      <c r="A79" s="237" t="str">
        <f>name!E$6</f>
        <v>Associate professional occupations</v>
      </c>
      <c r="B79" s="302">
        <v>1.4325460132115568</v>
      </c>
      <c r="C79" s="302">
        <v>1.8570672832934988E-2</v>
      </c>
      <c r="D79" s="302">
        <v>1.5827059673953234E-2</v>
      </c>
      <c r="E79" s="302">
        <f t="shared" si="42"/>
        <v>1.4669437457184449</v>
      </c>
      <c r="F79" s="303"/>
      <c r="G79" s="302">
        <v>1.5311680766613589</v>
      </c>
      <c r="H79" s="302">
        <v>3.0688652399088967E-2</v>
      </c>
      <c r="I79" s="302">
        <v>6.1582808537430254E-3</v>
      </c>
      <c r="J79" s="302">
        <f t="shared" si="43"/>
        <v>1.568015009914191</v>
      </c>
      <c r="K79" s="303"/>
      <c r="L79" s="302">
        <v>1.3225214208769871</v>
      </c>
      <c r="M79" s="302">
        <v>2.9156361764017789E-2</v>
      </c>
      <c r="N79" s="302">
        <v>7.2583839086184767E-3</v>
      </c>
      <c r="O79" s="302">
        <f t="shared" si="44"/>
        <v>1.3589361665496233</v>
      </c>
    </row>
    <row r="80" spans="1:15" s="236" customFormat="1" x14ac:dyDescent="0.2">
      <c r="A80" s="237" t="str">
        <f>name!E$7</f>
        <v>Administrative and secretarial occupations</v>
      </c>
      <c r="B80" s="302">
        <v>0.76195700984763071</v>
      </c>
      <c r="C80" s="302">
        <v>6.5536842128580949E-2</v>
      </c>
      <c r="D80" s="302">
        <v>1.6592707319700042E-2</v>
      </c>
      <c r="E80" s="302">
        <f t="shared" si="42"/>
        <v>0.8440865592959117</v>
      </c>
      <c r="F80" s="303"/>
      <c r="G80" s="302">
        <v>0.78974262470740575</v>
      </c>
      <c r="H80" s="302">
        <v>0.10009091458593798</v>
      </c>
      <c r="I80" s="302">
        <v>2.24871893275819E-2</v>
      </c>
      <c r="J80" s="302">
        <f t="shared" si="43"/>
        <v>0.91232072862092561</v>
      </c>
      <c r="K80" s="303"/>
      <c r="L80" s="302">
        <v>0.57570466422400157</v>
      </c>
      <c r="M80" s="302">
        <v>7.7545448374261222E-2</v>
      </c>
      <c r="N80" s="302">
        <v>1.5741188111408802E-2</v>
      </c>
      <c r="O80" s="302">
        <f t="shared" si="44"/>
        <v>0.66899130070967161</v>
      </c>
    </row>
    <row r="81" spans="1:15" s="236" customFormat="1" x14ac:dyDescent="0.2">
      <c r="A81" s="237" t="str">
        <f>name!E$8</f>
        <v>Skilled trades occupations</v>
      </c>
      <c r="B81" s="302">
        <v>3.2321153222843879</v>
      </c>
      <c r="C81" s="302">
        <v>3.8588068271873263E-2</v>
      </c>
      <c r="D81" s="302">
        <v>8.4917338343821883E-2</v>
      </c>
      <c r="E81" s="302">
        <f t="shared" si="42"/>
        <v>3.355620728900083</v>
      </c>
      <c r="F81" s="303"/>
      <c r="G81" s="302">
        <v>2.2929682027058345</v>
      </c>
      <c r="H81" s="302">
        <v>3.1983979385353099E-2</v>
      </c>
      <c r="I81" s="302">
        <v>4.4061659693294163E-3</v>
      </c>
      <c r="J81" s="302">
        <f>SUM(G81:I81)</f>
        <v>2.3293583480605169</v>
      </c>
      <c r="K81" s="303"/>
      <c r="L81" s="302">
        <v>1.7331533371603833</v>
      </c>
      <c r="M81" s="302">
        <v>3.3473150954033311E-2</v>
      </c>
      <c r="N81" s="302">
        <v>4.2482633540951286E-3</v>
      </c>
      <c r="O81" s="302">
        <f t="shared" si="44"/>
        <v>1.7708747514685119</v>
      </c>
    </row>
    <row r="82" spans="1:15" s="236" customFormat="1" x14ac:dyDescent="0.2">
      <c r="A82" s="237" t="str">
        <f>name!E$9</f>
        <v>Caring, leisure and other service occupations</v>
      </c>
      <c r="B82" s="302">
        <v>6.4939404579756277E-2</v>
      </c>
      <c r="C82" s="302">
        <v>4.6320569029450268E-3</v>
      </c>
      <c r="D82" s="302">
        <v>5.8922826586215839E-3</v>
      </c>
      <c r="E82" s="302">
        <f t="shared" si="42"/>
        <v>7.5463744141322883E-2</v>
      </c>
      <c r="F82" s="303"/>
      <c r="G82" s="302">
        <v>5.7247120075343119E-2</v>
      </c>
      <c r="H82" s="302">
        <v>6.1429272619624884E-3</v>
      </c>
      <c r="I82" s="302">
        <v>1.1443386537973353E-2</v>
      </c>
      <c r="J82" s="302">
        <f t="shared" ref="J82:J85" si="45">SUM(G82:I82)</f>
        <v>7.4833433875278965E-2</v>
      </c>
      <c r="K82" s="303"/>
      <c r="L82" s="302">
        <v>5.5378951346475518E-2</v>
      </c>
      <c r="M82" s="302">
        <v>4.8719255787518815E-3</v>
      </c>
      <c r="N82" s="302">
        <v>1.6801028737556217E-2</v>
      </c>
      <c r="O82" s="302">
        <f t="shared" si="44"/>
        <v>7.705190566278361E-2</v>
      </c>
    </row>
    <row r="83" spans="1:15" s="236" customFormat="1" x14ac:dyDescent="0.2">
      <c r="A83" s="237" t="str">
        <f>name!E$10</f>
        <v>Sales and customer service occupations</v>
      </c>
      <c r="B83" s="302">
        <v>0.24938863535812134</v>
      </c>
      <c r="C83" s="302">
        <v>1.409100998130338E-2</v>
      </c>
      <c r="D83" s="302">
        <v>7.3005621283444098E-3</v>
      </c>
      <c r="E83" s="302">
        <f t="shared" si="42"/>
        <v>0.2707802074677691</v>
      </c>
      <c r="F83" s="303"/>
      <c r="G83" s="302">
        <v>0.24530000118802087</v>
      </c>
      <c r="H83" s="302">
        <v>2.1662577162577717E-2</v>
      </c>
      <c r="I83" s="302">
        <v>6.3340089404021263E-3</v>
      </c>
      <c r="J83" s="302">
        <f t="shared" si="45"/>
        <v>0.2732965872910007</v>
      </c>
      <c r="K83" s="303"/>
      <c r="L83" s="302">
        <v>0.21967108105624056</v>
      </c>
      <c r="M83" s="302">
        <v>2.6905403106249233E-2</v>
      </c>
      <c r="N83" s="302">
        <v>7.7942886014613884E-3</v>
      </c>
      <c r="O83" s="302">
        <f t="shared" si="44"/>
        <v>0.25437077276395115</v>
      </c>
    </row>
    <row r="84" spans="1:15" s="236" customFormat="1" x14ac:dyDescent="0.2">
      <c r="A84" s="237" t="str">
        <f>name!E$11</f>
        <v>Process, plant and machine operatives</v>
      </c>
      <c r="B84" s="302">
        <v>1.8803968363724199</v>
      </c>
      <c r="C84" s="302">
        <v>5.0193262782656144E-2</v>
      </c>
      <c r="D84" s="302">
        <v>1.5739143762579257E-2</v>
      </c>
      <c r="E84" s="302">
        <f t="shared" si="42"/>
        <v>1.9463292429176555</v>
      </c>
      <c r="F84" s="303"/>
      <c r="G84" s="302">
        <v>1.2784040096398628</v>
      </c>
      <c r="H84" s="302">
        <v>6.4439178519877544E-2</v>
      </c>
      <c r="I84" s="302">
        <v>8.5903231682250177E-3</v>
      </c>
      <c r="J84" s="302">
        <f t="shared" si="45"/>
        <v>1.3514335113279652</v>
      </c>
      <c r="K84" s="303"/>
      <c r="L84" s="302">
        <v>1.2272300210926619</v>
      </c>
      <c r="M84" s="302">
        <v>0.10025717021669381</v>
      </c>
      <c r="N84" s="302">
        <v>6.4374327144194081E-3</v>
      </c>
      <c r="O84" s="302">
        <f t="shared" si="44"/>
        <v>1.3339246240237752</v>
      </c>
    </row>
    <row r="85" spans="1:15" s="236" customFormat="1" x14ac:dyDescent="0.2">
      <c r="A85" s="237" t="str">
        <f>name!E$12</f>
        <v>Elementary occupations</v>
      </c>
      <c r="B85" s="302">
        <v>0.30588968691901292</v>
      </c>
      <c r="C85" s="302">
        <v>2.5720946618837694E-2</v>
      </c>
      <c r="D85" s="302">
        <v>2.2779561574596107E-2</v>
      </c>
      <c r="E85" s="302">
        <f t="shared" si="42"/>
        <v>0.35439019511244668</v>
      </c>
      <c r="F85" s="303"/>
      <c r="G85" s="302">
        <v>0.21171190005016707</v>
      </c>
      <c r="H85" s="302">
        <v>3.3196873581505505E-2</v>
      </c>
      <c r="I85" s="302">
        <v>1.8741813073204605E-2</v>
      </c>
      <c r="J85" s="302">
        <f t="shared" si="45"/>
        <v>0.26365058670487718</v>
      </c>
      <c r="K85" s="303"/>
      <c r="L85" s="302">
        <v>0.11711301301180825</v>
      </c>
      <c r="M85" s="302">
        <v>2.8458249681958776E-2</v>
      </c>
      <c r="N85" s="302">
        <v>1.4520416580947033E-2</v>
      </c>
      <c r="O85" s="302">
        <f t="shared" si="44"/>
        <v>0.16009167927471404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11.135326436663625</v>
      </c>
      <c r="C87" s="311">
        <f t="shared" ref="C87:E87" si="46">SUM(C77:C85)</f>
        <v>0.25778349750322027</v>
      </c>
      <c r="D87" s="311">
        <f t="shared" si="46"/>
        <v>0.23189006583313759</v>
      </c>
      <c r="E87" s="311">
        <f t="shared" si="46"/>
        <v>11.624999999999986</v>
      </c>
      <c r="F87" s="311"/>
      <c r="G87" s="311">
        <f t="shared" ref="G87:J87" si="47">SUM(G77:G85)</f>
        <v>9.8379779376495549</v>
      </c>
      <c r="H87" s="311">
        <f t="shared" si="47"/>
        <v>0.36805815347876653</v>
      </c>
      <c r="I87" s="311">
        <f t="shared" si="47"/>
        <v>0.11196390887167669</v>
      </c>
      <c r="J87" s="311">
        <f t="shared" si="47"/>
        <v>10.317999999999996</v>
      </c>
      <c r="K87" s="311"/>
      <c r="L87" s="311">
        <f t="shared" ref="L87:O87" si="48">SUM(L77:L85)</f>
        <v>8.9413006436943228</v>
      </c>
      <c r="M87" s="311">
        <f t="shared" si="48"/>
        <v>0.40075728890679752</v>
      </c>
      <c r="N87" s="311">
        <f t="shared" si="48"/>
        <v>0.10794206739886125</v>
      </c>
      <c r="O87" s="311">
        <f t="shared" si="48"/>
        <v>9.4499999999999815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3.2596973342509457</v>
      </c>
      <c r="C94" s="302">
        <v>9.6919780403150246E-2</v>
      </c>
      <c r="D94" s="302">
        <v>0.42122385988816613</v>
      </c>
      <c r="E94" s="302">
        <f>SUM(B94:D94)</f>
        <v>3.7778409745422623</v>
      </c>
      <c r="F94" s="303"/>
      <c r="G94" s="302">
        <v>3.295944086632657</v>
      </c>
      <c r="H94" s="302">
        <v>0.12105613207990452</v>
      </c>
      <c r="I94" s="302">
        <v>4.7470603090488152E-2</v>
      </c>
      <c r="J94" s="302">
        <f>SUM(G94:I94)</f>
        <v>3.46447082180305</v>
      </c>
      <c r="K94" s="303"/>
      <c r="L94" s="302">
        <v>2.9229979247746982</v>
      </c>
      <c r="M94" s="302">
        <v>0.12362802533738187</v>
      </c>
      <c r="N94" s="302">
        <v>3.7883443694912637E-2</v>
      </c>
      <c r="O94" s="302">
        <f>SUM(L94:N94)</f>
        <v>3.084509393806993</v>
      </c>
    </row>
    <row r="95" spans="1:15" s="236" customFormat="1" x14ac:dyDescent="0.2">
      <c r="A95" s="237" t="str">
        <f>name!E$5</f>
        <v>Professional occupations</v>
      </c>
      <c r="B95" s="302">
        <v>6.2077446602076725</v>
      </c>
      <c r="C95" s="302">
        <v>0.13441356085875125</v>
      </c>
      <c r="D95" s="302">
        <v>0.27791419357473779</v>
      </c>
      <c r="E95" s="302">
        <f t="shared" ref="E95:E102" si="49">SUM(B95:D95)</f>
        <v>6.6200724146411609</v>
      </c>
      <c r="F95" s="303"/>
      <c r="G95" s="302">
        <v>7.325949077518719</v>
      </c>
      <c r="H95" s="302">
        <v>0.15217888194187448</v>
      </c>
      <c r="I95" s="302">
        <v>4.6214624461799178E-2</v>
      </c>
      <c r="J95" s="302">
        <f t="shared" ref="J95:J97" si="50">SUM(G95:I95)</f>
        <v>7.524342583922393</v>
      </c>
      <c r="K95" s="303"/>
      <c r="L95" s="302">
        <v>7.4533508148926284</v>
      </c>
      <c r="M95" s="302">
        <v>0.14054181363032975</v>
      </c>
      <c r="N95" s="302">
        <v>3.4600348598257884E-2</v>
      </c>
      <c r="O95" s="302">
        <f t="shared" ref="O95:O102" si="51">SUM(L95:N95)</f>
        <v>7.6284929771212164</v>
      </c>
    </row>
    <row r="96" spans="1:15" s="236" customFormat="1" x14ac:dyDescent="0.2">
      <c r="A96" s="237" t="str">
        <f>name!E$6</f>
        <v>Associate professional occupations</v>
      </c>
      <c r="B96" s="302">
        <v>4.2223717369068998</v>
      </c>
      <c r="C96" s="302">
        <v>0.20152946699056434</v>
      </c>
      <c r="D96" s="302">
        <v>0.29806749561980755</v>
      </c>
      <c r="E96" s="302">
        <f t="shared" si="49"/>
        <v>4.7219686995172721</v>
      </c>
      <c r="F96" s="303"/>
      <c r="G96" s="302">
        <v>4.7758378505092098</v>
      </c>
      <c r="H96" s="302">
        <v>0.18351370492745345</v>
      </c>
      <c r="I96" s="302">
        <v>5.183660689441285E-2</v>
      </c>
      <c r="J96" s="302">
        <f t="shared" si="50"/>
        <v>5.0111881623310763</v>
      </c>
      <c r="K96" s="303"/>
      <c r="L96" s="302">
        <v>3.9069844564734795</v>
      </c>
      <c r="M96" s="302">
        <v>0.13993814814729572</v>
      </c>
      <c r="N96" s="302">
        <v>4.2469369839152116E-2</v>
      </c>
      <c r="O96" s="302">
        <f t="shared" si="51"/>
        <v>4.089391974459927</v>
      </c>
    </row>
    <row r="97" spans="1:15" s="236" customFormat="1" x14ac:dyDescent="0.2">
      <c r="A97" s="237" t="str">
        <f>name!E$7</f>
        <v>Administrative and secretarial occupations</v>
      </c>
      <c r="B97" s="302">
        <v>2.416985840130458</v>
      </c>
      <c r="C97" s="302">
        <v>0.66778583052801821</v>
      </c>
      <c r="D97" s="302">
        <v>0.15749175959050904</v>
      </c>
      <c r="E97" s="302">
        <f t="shared" si="49"/>
        <v>3.2422634302489852</v>
      </c>
      <c r="F97" s="303"/>
      <c r="G97" s="302">
        <v>2.443929312232215</v>
      </c>
      <c r="H97" s="302">
        <v>0.46640804213692927</v>
      </c>
      <c r="I97" s="302">
        <v>2.4071389811054132E-2</v>
      </c>
      <c r="J97" s="302">
        <f t="shared" si="50"/>
        <v>2.9344087441801987</v>
      </c>
      <c r="K97" s="303"/>
      <c r="L97" s="302">
        <v>1.8818022812053903</v>
      </c>
      <c r="M97" s="302">
        <v>0.33813970352145351</v>
      </c>
      <c r="N97" s="302">
        <v>1.4759011485932026E-2</v>
      </c>
      <c r="O97" s="302">
        <f t="shared" si="51"/>
        <v>2.2347009962127755</v>
      </c>
    </row>
    <row r="98" spans="1:15" s="236" customFormat="1" x14ac:dyDescent="0.2">
      <c r="A98" s="237" t="str">
        <f>name!E$8</f>
        <v>Skilled trades occupations</v>
      </c>
      <c r="B98" s="302">
        <v>11.510464941576704</v>
      </c>
      <c r="C98" s="302">
        <v>0.26530121476002566</v>
      </c>
      <c r="D98" s="302">
        <v>1.1024437510886353</v>
      </c>
      <c r="E98" s="302">
        <f t="shared" si="49"/>
        <v>12.878209907425365</v>
      </c>
      <c r="F98" s="303"/>
      <c r="G98" s="302">
        <v>8.7302566656152809</v>
      </c>
      <c r="H98" s="302">
        <v>0.19842043632748724</v>
      </c>
      <c r="I98" s="302">
        <v>4.7973965056760319E-2</v>
      </c>
      <c r="J98" s="302">
        <f>SUM(G98:I98)</f>
        <v>8.9766510669995281</v>
      </c>
      <c r="K98" s="303"/>
      <c r="L98" s="302">
        <v>6.384559939192985</v>
      </c>
      <c r="M98" s="302">
        <v>0.20113715514305378</v>
      </c>
      <c r="N98" s="302">
        <v>5.0736284652774556E-2</v>
      </c>
      <c r="O98" s="302">
        <f t="shared" si="51"/>
        <v>6.6364333789888139</v>
      </c>
    </row>
    <row r="99" spans="1:15" s="236" customFormat="1" x14ac:dyDescent="0.2">
      <c r="A99" s="237" t="str">
        <f>name!E$9</f>
        <v>Caring, leisure and other service occupations</v>
      </c>
      <c r="B99" s="302">
        <v>0.51609493882443847</v>
      </c>
      <c r="C99" s="302">
        <v>9.9541301771982268E-2</v>
      </c>
      <c r="D99" s="302">
        <v>9.2776604802983179E-2</v>
      </c>
      <c r="E99" s="302">
        <f t="shared" si="49"/>
        <v>0.70841284539940397</v>
      </c>
      <c r="F99" s="303"/>
      <c r="G99" s="302">
        <v>0.4690072223313656</v>
      </c>
      <c r="H99" s="302">
        <v>5.636870377385942E-2</v>
      </c>
      <c r="I99" s="302">
        <v>5.2885223963054395E-2</v>
      </c>
      <c r="J99" s="302">
        <f t="shared" ref="J99:J102" si="52">SUM(G99:I99)</f>
        <v>0.57826115006827938</v>
      </c>
      <c r="K99" s="303"/>
      <c r="L99" s="302">
        <v>0.51697695126776422</v>
      </c>
      <c r="M99" s="302">
        <v>4.6079365881298982E-2</v>
      </c>
      <c r="N99" s="302">
        <v>3.5394610269511774E-2</v>
      </c>
      <c r="O99" s="302">
        <f t="shared" si="51"/>
        <v>0.59845092741857497</v>
      </c>
    </row>
    <row r="100" spans="1:15" s="236" customFormat="1" x14ac:dyDescent="0.2">
      <c r="A100" s="237" t="str">
        <f>name!E$10</f>
        <v>Sales and customer service occupations</v>
      </c>
      <c r="B100" s="302">
        <v>0.79596625221812467</v>
      </c>
      <c r="C100" s="302">
        <v>0.19954009456715904</v>
      </c>
      <c r="D100" s="302">
        <v>9.8961015374148822E-2</v>
      </c>
      <c r="E100" s="302">
        <f t="shared" si="49"/>
        <v>1.0944673621594325</v>
      </c>
      <c r="F100" s="303"/>
      <c r="G100" s="302">
        <v>0.69974971830360599</v>
      </c>
      <c r="H100" s="302">
        <v>0.14537438728659086</v>
      </c>
      <c r="I100" s="302">
        <v>1.2957551297197261E-2</v>
      </c>
      <c r="J100" s="302">
        <f t="shared" si="52"/>
        <v>0.85808165688739402</v>
      </c>
      <c r="K100" s="303"/>
      <c r="L100" s="302">
        <v>0.6592875665675294</v>
      </c>
      <c r="M100" s="302">
        <v>0.12991923801789237</v>
      </c>
      <c r="N100" s="302">
        <v>8.1425173498436264E-3</v>
      </c>
      <c r="O100" s="302">
        <f t="shared" si="51"/>
        <v>0.79734932193526542</v>
      </c>
    </row>
    <row r="101" spans="1:15" s="236" customFormat="1" x14ac:dyDescent="0.2">
      <c r="A101" s="237" t="str">
        <f>name!E$11</f>
        <v>Process, plant and machine operatives</v>
      </c>
      <c r="B101" s="302">
        <v>11.305144386526838</v>
      </c>
      <c r="C101" s="302">
        <v>0.45552569860682252</v>
      </c>
      <c r="D101" s="302">
        <v>0.22990041234209083</v>
      </c>
      <c r="E101" s="302">
        <f t="shared" si="49"/>
        <v>11.990570497475749</v>
      </c>
      <c r="F101" s="303"/>
      <c r="G101" s="302">
        <v>8.5014048595049285</v>
      </c>
      <c r="H101" s="302">
        <v>0.39142663533614258</v>
      </c>
      <c r="I101" s="302">
        <v>4.0345011379449909E-2</v>
      </c>
      <c r="J101" s="302">
        <f t="shared" si="52"/>
        <v>8.9331765062205211</v>
      </c>
      <c r="K101" s="303"/>
      <c r="L101" s="302">
        <v>8.4728771315774427</v>
      </c>
      <c r="M101" s="302">
        <v>0.48488068014823793</v>
      </c>
      <c r="N101" s="302">
        <v>3.7014836666207196E-2</v>
      </c>
      <c r="O101" s="302">
        <f t="shared" si="51"/>
        <v>8.9947726483918888</v>
      </c>
    </row>
    <row r="102" spans="1:15" s="236" customFormat="1" x14ac:dyDescent="0.2">
      <c r="A102" s="237" t="str">
        <f>name!E$12</f>
        <v>Elementary occupations</v>
      </c>
      <c r="B102" s="302">
        <v>2.4650273381901187</v>
      </c>
      <c r="C102" s="302">
        <v>0.40316753346132655</v>
      </c>
      <c r="D102" s="302">
        <v>0.44999899693887996</v>
      </c>
      <c r="E102" s="302">
        <f t="shared" si="49"/>
        <v>3.3181938685903249</v>
      </c>
      <c r="F102" s="303"/>
      <c r="G102" s="302">
        <v>1.6941984468134406</v>
      </c>
      <c r="H102" s="302">
        <v>0.3353327225735096</v>
      </c>
      <c r="I102" s="302">
        <v>0.10488813820061649</v>
      </c>
      <c r="J102" s="302">
        <f t="shared" si="52"/>
        <v>2.1344193075875668</v>
      </c>
      <c r="K102" s="303"/>
      <c r="L102" s="302">
        <v>0.92472716533972243</v>
      </c>
      <c r="M102" s="302">
        <v>0.20773255420978187</v>
      </c>
      <c r="N102" s="302">
        <v>7.9438662115052364E-2</v>
      </c>
      <c r="O102" s="302">
        <f t="shared" si="51"/>
        <v>1.2118983816645568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42.699497428832196</v>
      </c>
      <c r="C104" s="311">
        <f t="shared" ref="C104:E104" si="53">SUM(C94:C102)</f>
        <v>2.5237244819478</v>
      </c>
      <c r="D104" s="311">
        <f t="shared" si="53"/>
        <v>3.1287780892199581</v>
      </c>
      <c r="E104" s="311">
        <f t="shared" si="53"/>
        <v>48.351999999999961</v>
      </c>
      <c r="F104" s="311"/>
      <c r="G104" s="311">
        <f t="shared" ref="G104:J104" si="54">SUM(G94:G102)</f>
        <v>37.936277239461418</v>
      </c>
      <c r="H104" s="311">
        <f t="shared" si="54"/>
        <v>2.0500796463837516</v>
      </c>
      <c r="I104" s="311">
        <f t="shared" si="54"/>
        <v>0.42864311415483275</v>
      </c>
      <c r="J104" s="311">
        <f t="shared" si="54"/>
        <v>40.414999999999999</v>
      </c>
      <c r="K104" s="311"/>
      <c r="L104" s="311">
        <f t="shared" ref="L104:O104" si="55">SUM(L94:L102)</f>
        <v>33.123564231291645</v>
      </c>
      <c r="M104" s="311">
        <f t="shared" si="55"/>
        <v>1.8119966840367256</v>
      </c>
      <c r="N104" s="311">
        <f t="shared" si="55"/>
        <v>0.34043908467164413</v>
      </c>
      <c r="O104" s="311">
        <f t="shared" si="55"/>
        <v>35.276000000000003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0.36625585849909686</v>
      </c>
      <c r="C111" s="302">
        <v>1.3464602939764087E-2</v>
      </c>
      <c r="D111" s="302">
        <v>1.9203308129484887E-4</v>
      </c>
      <c r="E111" s="302">
        <f>SUM(B111:D111)</f>
        <v>0.3799124945201558</v>
      </c>
      <c r="F111" s="303"/>
      <c r="G111" s="302">
        <v>0.76376452976655285</v>
      </c>
      <c r="H111" s="302">
        <v>3.1552974490034719E-2</v>
      </c>
      <c r="I111" s="302">
        <v>7.877444145198817E-2</v>
      </c>
      <c r="J111" s="302">
        <f>SUM(G111:I111)</f>
        <v>0.87409194570857573</v>
      </c>
      <c r="K111" s="303"/>
      <c r="L111" s="302">
        <v>0.84658392643042135</v>
      </c>
      <c r="M111" s="302">
        <v>3.4450347688714321E-2</v>
      </c>
      <c r="N111" s="302">
        <v>0.10663478703556291</v>
      </c>
      <c r="O111" s="302">
        <f>SUM(L111:N111)</f>
        <v>0.98766906115469866</v>
      </c>
    </row>
    <row r="112" spans="1:15" s="236" customFormat="1" x14ac:dyDescent="0.2">
      <c r="A112" s="237" t="str">
        <f>name!E$5</f>
        <v>Professional occupations</v>
      </c>
      <c r="B112" s="302">
        <v>0.67956906081382817</v>
      </c>
      <c r="C112" s="302">
        <v>1.9297118104032829E-2</v>
      </c>
      <c r="D112" s="302">
        <v>2.2008499908701738E-4</v>
      </c>
      <c r="E112" s="302">
        <f t="shared" ref="E112:E119" si="56">SUM(B112:D112)</f>
        <v>0.69908626391694795</v>
      </c>
      <c r="F112" s="303"/>
      <c r="G112" s="302">
        <v>1.6006145988831273</v>
      </c>
      <c r="H112" s="302">
        <v>4.2101627079088856E-2</v>
      </c>
      <c r="I112" s="302">
        <v>9.939856372656912E-2</v>
      </c>
      <c r="J112" s="302">
        <f t="shared" ref="J112:J114" si="57">SUM(G112:I112)</f>
        <v>1.7421147896887852</v>
      </c>
      <c r="K112" s="303"/>
      <c r="L112" s="302">
        <v>1.8646529459803245</v>
      </c>
      <c r="M112" s="302">
        <v>5.0132861767234659E-2</v>
      </c>
      <c r="N112" s="302">
        <v>7.487743692076608E-2</v>
      </c>
      <c r="O112" s="302">
        <f t="shared" ref="O112:O119" si="58">SUM(L112:N112)</f>
        <v>1.9896632446683253</v>
      </c>
    </row>
    <row r="113" spans="1:15" s="236" customFormat="1" x14ac:dyDescent="0.2">
      <c r="A113" s="237" t="str">
        <f>name!E$6</f>
        <v>Associate professional occupations</v>
      </c>
      <c r="B113" s="302">
        <v>0.47894703336819416</v>
      </c>
      <c r="C113" s="302">
        <v>2.2795024426114942E-2</v>
      </c>
      <c r="D113" s="302">
        <v>1.5648740016542932E-4</v>
      </c>
      <c r="E113" s="302">
        <f t="shared" si="56"/>
        <v>0.50189854519447452</v>
      </c>
      <c r="F113" s="303"/>
      <c r="G113" s="302">
        <v>1.08833075038493</v>
      </c>
      <c r="H113" s="302">
        <v>4.1219972937456363E-2</v>
      </c>
      <c r="I113" s="302">
        <v>3.564529777682001E-2</v>
      </c>
      <c r="J113" s="302">
        <f t="shared" si="57"/>
        <v>1.1651960210992063</v>
      </c>
      <c r="K113" s="303"/>
      <c r="L113" s="302">
        <v>0.98865479933718303</v>
      </c>
      <c r="M113" s="302">
        <v>4.4969215163744101E-2</v>
      </c>
      <c r="N113" s="302">
        <v>3.7808476549549185E-2</v>
      </c>
      <c r="O113" s="302">
        <f t="shared" si="58"/>
        <v>1.0714324910504764</v>
      </c>
    </row>
    <row r="114" spans="1:15" s="236" customFormat="1" x14ac:dyDescent="0.2">
      <c r="A114" s="237" t="str">
        <f>name!E$7</f>
        <v>Administrative and secretarial occupations</v>
      </c>
      <c r="B114" s="302">
        <v>9.9459797768520181E-2</v>
      </c>
      <c r="C114" s="302">
        <v>2.8061022470827583E-2</v>
      </c>
      <c r="D114" s="302">
        <v>7.1314149972843662E-5</v>
      </c>
      <c r="E114" s="302">
        <f t="shared" si="56"/>
        <v>0.12759213438932063</v>
      </c>
      <c r="F114" s="303"/>
      <c r="G114" s="302">
        <v>0.18962705196144461</v>
      </c>
      <c r="H114" s="302">
        <v>4.5781766007052936E-2</v>
      </c>
      <c r="I114" s="302">
        <v>1.765139424503603E-2</v>
      </c>
      <c r="J114" s="302">
        <f t="shared" si="57"/>
        <v>0.25306021221353359</v>
      </c>
      <c r="K114" s="303"/>
      <c r="L114" s="302">
        <v>0.13895688561608999</v>
      </c>
      <c r="M114" s="302">
        <v>3.6422883489518713E-2</v>
      </c>
      <c r="N114" s="302">
        <v>2.024055691812408E-2</v>
      </c>
      <c r="O114" s="302">
        <f t="shared" si="58"/>
        <v>0.19562032602373278</v>
      </c>
    </row>
    <row r="115" spans="1:15" s="236" customFormat="1" x14ac:dyDescent="0.2">
      <c r="A115" s="237" t="str">
        <f>name!E$8</f>
        <v>Skilled trades occupations</v>
      </c>
      <c r="B115" s="302">
        <v>0.31469864946295834</v>
      </c>
      <c r="C115" s="302">
        <v>1.4644501883308854E-2</v>
      </c>
      <c r="D115" s="302">
        <v>2.5898698506957724E-4</v>
      </c>
      <c r="E115" s="302">
        <f t="shared" si="56"/>
        <v>0.32960213833133678</v>
      </c>
      <c r="F115" s="303"/>
      <c r="G115" s="302">
        <v>0.48101778013827656</v>
      </c>
      <c r="H115" s="302">
        <v>1.6520149675954852E-2</v>
      </c>
      <c r="I115" s="302">
        <v>8.125523069662291E-2</v>
      </c>
      <c r="J115" s="302">
        <f>SUM(G115:I115)</f>
        <v>0.57879316051085428</v>
      </c>
      <c r="K115" s="303"/>
      <c r="L115" s="302">
        <v>0.29606820615687529</v>
      </c>
      <c r="M115" s="302">
        <v>1.4222120524556462E-2</v>
      </c>
      <c r="N115" s="302">
        <v>8.3115005881656781E-2</v>
      </c>
      <c r="O115" s="302">
        <f t="shared" si="58"/>
        <v>0.39340533256308852</v>
      </c>
    </row>
    <row r="116" spans="1:15" s="236" customFormat="1" x14ac:dyDescent="0.2">
      <c r="A116" s="237" t="str">
        <f>name!E$9</f>
        <v>Caring, leisure and other service occupations</v>
      </c>
      <c r="B116" s="302">
        <v>0.20448089693246677</v>
      </c>
      <c r="C116" s="302">
        <v>2.7842493835363462E-2</v>
      </c>
      <c r="D116" s="302">
        <v>1.0297111562953195E-4</v>
      </c>
      <c r="E116" s="302">
        <f t="shared" si="56"/>
        <v>0.23242636188345978</v>
      </c>
      <c r="F116" s="303"/>
      <c r="G116" s="302">
        <v>0.34845421227833273</v>
      </c>
      <c r="H116" s="302">
        <v>3.7738139874305708E-2</v>
      </c>
      <c r="I116" s="302">
        <v>3.3975402634047747E-3</v>
      </c>
      <c r="J116" s="302">
        <f t="shared" ref="J116:J119" si="59">SUM(G116:I116)</f>
        <v>0.38958989241604319</v>
      </c>
      <c r="K116" s="303"/>
      <c r="L116" s="302">
        <v>0.37143424657066365</v>
      </c>
      <c r="M116" s="302">
        <v>3.5026808799858415E-2</v>
      </c>
      <c r="N116" s="302">
        <v>5.371882379694725E-3</v>
      </c>
      <c r="O116" s="302">
        <f t="shared" si="58"/>
        <v>0.41183293775021679</v>
      </c>
    </row>
    <row r="117" spans="1:15" s="236" customFormat="1" x14ac:dyDescent="0.2">
      <c r="A117" s="237" t="str">
        <f>name!E$10</f>
        <v>Sales and customer service occupations</v>
      </c>
      <c r="B117" s="302">
        <v>0.10789621108451035</v>
      </c>
      <c r="C117" s="302">
        <v>7.2265694260881697E-2</v>
      </c>
      <c r="D117" s="302">
        <v>1.0934424430416094E-4</v>
      </c>
      <c r="E117" s="302">
        <f t="shared" si="56"/>
        <v>0.18027124958969623</v>
      </c>
      <c r="F117" s="303"/>
      <c r="G117" s="302">
        <v>0.18324139582455701</v>
      </c>
      <c r="H117" s="302">
        <v>0.12606183055771306</v>
      </c>
      <c r="I117" s="302">
        <v>3.1052250528857649E-2</v>
      </c>
      <c r="J117" s="302">
        <f t="shared" si="59"/>
        <v>0.34035547691112766</v>
      </c>
      <c r="K117" s="303"/>
      <c r="L117" s="302">
        <v>0.17027674455877428</v>
      </c>
      <c r="M117" s="302">
        <v>0.15054324989646478</v>
      </c>
      <c r="N117" s="302">
        <v>3.1506232604565997E-2</v>
      </c>
      <c r="O117" s="302">
        <f t="shared" si="58"/>
        <v>0.35232622705980504</v>
      </c>
    </row>
    <row r="118" spans="1:15" s="236" customFormat="1" x14ac:dyDescent="0.2">
      <c r="A118" s="237" t="str">
        <f>name!E$11</f>
        <v>Process, plant and machine operatives</v>
      </c>
      <c r="B118" s="302">
        <v>0.18419076212146773</v>
      </c>
      <c r="C118" s="302">
        <v>6.7159912769791247E-3</v>
      </c>
      <c r="D118" s="302">
        <v>8.6468799094432646E-5</v>
      </c>
      <c r="E118" s="302">
        <f t="shared" si="56"/>
        <v>0.19099322219754131</v>
      </c>
      <c r="F118" s="303"/>
      <c r="G118" s="302">
        <v>0.28698350778230797</v>
      </c>
      <c r="H118" s="302">
        <v>1.0081197960501196E-2</v>
      </c>
      <c r="I118" s="302">
        <v>4.5701819969259233E-2</v>
      </c>
      <c r="J118" s="302">
        <f t="shared" si="59"/>
        <v>0.34276652571206845</v>
      </c>
      <c r="K118" s="303"/>
      <c r="L118" s="302">
        <v>0.31746559507612671</v>
      </c>
      <c r="M118" s="302">
        <v>1.5818926798776046E-2</v>
      </c>
      <c r="N118" s="302">
        <v>4.6603959433571547E-2</v>
      </c>
      <c r="O118" s="302">
        <f t="shared" si="58"/>
        <v>0.3798884813084743</v>
      </c>
    </row>
    <row r="119" spans="1:15" s="236" customFormat="1" x14ac:dyDescent="0.2">
      <c r="A119" s="237" t="str">
        <f>name!E$12</f>
        <v>Elementary occupations</v>
      </c>
      <c r="B119" s="302">
        <v>4.6630466684881536E-2</v>
      </c>
      <c r="C119" s="302">
        <v>4.2468034896120374E-2</v>
      </c>
      <c r="D119" s="302">
        <v>1.1908839607200569E-4</v>
      </c>
      <c r="E119" s="302">
        <f t="shared" si="56"/>
        <v>8.9217589977073922E-2</v>
      </c>
      <c r="F119" s="303"/>
      <c r="G119" s="302">
        <v>7.3669641467603159E-2</v>
      </c>
      <c r="H119" s="302">
        <v>5.0744979428633805E-2</v>
      </c>
      <c r="I119" s="302">
        <v>1.4617354843566311E-2</v>
      </c>
      <c r="J119" s="302">
        <f t="shared" si="59"/>
        <v>0.13903197573980328</v>
      </c>
      <c r="K119" s="303"/>
      <c r="L119" s="302">
        <v>4.5508093185958103E-2</v>
      </c>
      <c r="M119" s="302">
        <v>2.6751696425065495E-2</v>
      </c>
      <c r="N119" s="302">
        <v>1.1902108810166777E-2</v>
      </c>
      <c r="O119" s="302">
        <f t="shared" si="58"/>
        <v>8.4161898421190373E-2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2.4821287367359242</v>
      </c>
      <c r="C121" s="311">
        <f t="shared" ref="C121:E121" si="60">SUM(C111:C119)</f>
        <v>0.24755448409339298</v>
      </c>
      <c r="D121" s="311">
        <f t="shared" si="60"/>
        <v>1.3167791706898478E-3</v>
      </c>
      <c r="E121" s="311">
        <f t="shared" si="60"/>
        <v>2.7310000000000074</v>
      </c>
      <c r="F121" s="311"/>
      <c r="G121" s="311">
        <f t="shared" ref="G121:J121" si="61">SUM(G111:G119)</f>
        <v>5.015703468487132</v>
      </c>
      <c r="H121" s="311">
        <f t="shared" si="61"/>
        <v>0.40180263801074151</v>
      </c>
      <c r="I121" s="311">
        <f t="shared" si="61"/>
        <v>0.40749389350212417</v>
      </c>
      <c r="J121" s="311">
        <f t="shared" si="61"/>
        <v>5.8249999999999975</v>
      </c>
      <c r="K121" s="311"/>
      <c r="L121" s="311">
        <f t="shared" ref="L121:O121" si="62">SUM(L111:L119)</f>
        <v>5.0396014429124163</v>
      </c>
      <c r="M121" s="311">
        <f t="shared" si="62"/>
        <v>0.40833811055393299</v>
      </c>
      <c r="N121" s="311">
        <f t="shared" si="62"/>
        <v>0.41806044653365804</v>
      </c>
      <c r="O121" s="311">
        <f t="shared" si="62"/>
        <v>5.8660000000000085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0.24197397850636768</v>
      </c>
      <c r="C128" s="302">
        <v>2.1128269344924667E-2</v>
      </c>
      <c r="D128" s="302">
        <v>0</v>
      </c>
      <c r="E128" s="302">
        <f>SUM(B128:D128)</f>
        <v>0.26310224785129233</v>
      </c>
      <c r="F128" s="303"/>
      <c r="G128" s="302">
        <v>0.28570564278125243</v>
      </c>
      <c r="H128" s="302">
        <v>3.4982759449228032E-2</v>
      </c>
      <c r="I128" s="302">
        <v>8.4890021737872814E-2</v>
      </c>
      <c r="J128" s="302">
        <f>SUM(G128:I128)</f>
        <v>0.40557842396835325</v>
      </c>
      <c r="K128" s="303"/>
      <c r="L128" s="302">
        <v>0.28353812530043904</v>
      </c>
      <c r="M128" s="302">
        <v>3.607027607165874E-2</v>
      </c>
      <c r="N128" s="302">
        <v>8.2577687024192381E-2</v>
      </c>
      <c r="O128" s="302">
        <f>SUM(L128:N128)</f>
        <v>0.40218608839629016</v>
      </c>
    </row>
    <row r="129" spans="1:15" s="236" customFormat="1" x14ac:dyDescent="0.2">
      <c r="A129" s="237" t="str">
        <f>name!E$5</f>
        <v>Professional occupations</v>
      </c>
      <c r="B129" s="302">
        <v>0.27206361340785939</v>
      </c>
      <c r="C129" s="302">
        <v>3.348792826604554E-2</v>
      </c>
      <c r="D129" s="302">
        <v>0</v>
      </c>
      <c r="E129" s="302">
        <f t="shared" ref="E129:E136" si="63">SUM(B129:D129)</f>
        <v>0.30555154167390491</v>
      </c>
      <c r="F129" s="303"/>
      <c r="G129" s="302">
        <v>0.35459897161581316</v>
      </c>
      <c r="H129" s="302">
        <v>4.7590692386121264E-2</v>
      </c>
      <c r="I129" s="302">
        <v>6.3425418256113197E-2</v>
      </c>
      <c r="J129" s="302">
        <f t="shared" ref="J129:J131" si="64">SUM(G129:I129)</f>
        <v>0.46561508225804765</v>
      </c>
      <c r="K129" s="303"/>
      <c r="L129" s="302">
        <v>0.40979272307786352</v>
      </c>
      <c r="M129" s="302">
        <v>4.9607864678736208E-2</v>
      </c>
      <c r="N129" s="302">
        <v>5.9824761990138767E-2</v>
      </c>
      <c r="O129" s="302">
        <f t="shared" ref="O129:O136" si="65">SUM(L129:N129)</f>
        <v>0.51922534974673851</v>
      </c>
    </row>
    <row r="130" spans="1:15" s="236" customFormat="1" x14ac:dyDescent="0.2">
      <c r="A130" s="237" t="str">
        <f>name!E$6</f>
        <v>Associate professional occupations</v>
      </c>
      <c r="B130" s="302">
        <v>0.32226738449468051</v>
      </c>
      <c r="C130" s="302">
        <v>5.4981403734367232E-2</v>
      </c>
      <c r="D130" s="302">
        <v>0</v>
      </c>
      <c r="E130" s="302">
        <f t="shared" si="63"/>
        <v>0.37724878822904773</v>
      </c>
      <c r="F130" s="303"/>
      <c r="G130" s="302">
        <v>0.39021781693341517</v>
      </c>
      <c r="H130" s="302">
        <v>8.7654566183388002E-2</v>
      </c>
      <c r="I130" s="302">
        <v>2.3892277639343502E-2</v>
      </c>
      <c r="J130" s="302">
        <f t="shared" si="64"/>
        <v>0.50176466075614667</v>
      </c>
      <c r="K130" s="303"/>
      <c r="L130" s="302">
        <v>0.4480777984592238</v>
      </c>
      <c r="M130" s="302">
        <v>0.10129804849913526</v>
      </c>
      <c r="N130" s="302">
        <v>2.2672565600751676E-2</v>
      </c>
      <c r="O130" s="302">
        <f t="shared" si="65"/>
        <v>0.57204841255911076</v>
      </c>
    </row>
    <row r="131" spans="1:15" s="236" customFormat="1" x14ac:dyDescent="0.2">
      <c r="A131" s="237" t="str">
        <f>name!E$7</f>
        <v>Administrative and secretarial occupations</v>
      </c>
      <c r="B131" s="302">
        <v>0.18615101657116651</v>
      </c>
      <c r="C131" s="302">
        <v>6.0335687857219794E-2</v>
      </c>
      <c r="D131" s="302">
        <v>0</v>
      </c>
      <c r="E131" s="302">
        <f t="shared" si="63"/>
        <v>0.2464867044283863</v>
      </c>
      <c r="F131" s="303"/>
      <c r="G131" s="302">
        <v>0.19510877036523647</v>
      </c>
      <c r="H131" s="302">
        <v>6.2071026180026752E-2</v>
      </c>
      <c r="I131" s="302">
        <v>7.2660485211772097E-3</v>
      </c>
      <c r="J131" s="302">
        <f t="shared" si="64"/>
        <v>0.26444584506644042</v>
      </c>
      <c r="K131" s="303"/>
      <c r="L131" s="302">
        <v>0.18738783196691786</v>
      </c>
      <c r="M131" s="302">
        <v>6.0756086324962467E-2</v>
      </c>
      <c r="N131" s="302">
        <v>1.2008680271197104E-2</v>
      </c>
      <c r="O131" s="302">
        <f t="shared" si="65"/>
        <v>0.26015259856307743</v>
      </c>
    </row>
    <row r="132" spans="1:15" s="236" customFormat="1" x14ac:dyDescent="0.2">
      <c r="A132" s="237" t="str">
        <f>name!E$8</f>
        <v>Skilled trades occupations</v>
      </c>
      <c r="B132" s="302">
        <v>0.18779717598950546</v>
      </c>
      <c r="C132" s="302">
        <v>1.83512756434033E-2</v>
      </c>
      <c r="D132" s="302">
        <v>0</v>
      </c>
      <c r="E132" s="302">
        <f t="shared" si="63"/>
        <v>0.20614845163290876</v>
      </c>
      <c r="F132" s="303"/>
      <c r="G132" s="302">
        <v>0.16478983956721902</v>
      </c>
      <c r="H132" s="302">
        <v>8.729679740814374E-3</v>
      </c>
      <c r="I132" s="302">
        <v>0.13836161372093414</v>
      </c>
      <c r="J132" s="302">
        <f>SUM(G132:I132)</f>
        <v>0.31188113302896753</v>
      </c>
      <c r="K132" s="303"/>
      <c r="L132" s="302">
        <v>0.11924516881548779</v>
      </c>
      <c r="M132" s="302">
        <v>8.1589557059982849E-3</v>
      </c>
      <c r="N132" s="302">
        <v>0.11347231705335943</v>
      </c>
      <c r="O132" s="302">
        <f t="shared" si="65"/>
        <v>0.2408764415748455</v>
      </c>
    </row>
    <row r="133" spans="1:15" s="236" customFormat="1" x14ac:dyDescent="0.2">
      <c r="A133" s="237" t="str">
        <f>name!E$9</f>
        <v>Caring, leisure and other service occupations</v>
      </c>
      <c r="B133" s="302">
        <v>6.3913799335135565E-2</v>
      </c>
      <c r="C133" s="302">
        <v>4.279455388694367E-2</v>
      </c>
      <c r="D133" s="302">
        <v>0</v>
      </c>
      <c r="E133" s="302">
        <f t="shared" si="63"/>
        <v>0.10670835322207924</v>
      </c>
      <c r="F133" s="303"/>
      <c r="G133" s="302">
        <v>6.5572113395274648E-2</v>
      </c>
      <c r="H133" s="302">
        <v>4.8349293858677103E-2</v>
      </c>
      <c r="I133" s="302">
        <v>5.7298003341207625E-3</v>
      </c>
      <c r="J133" s="302">
        <f t="shared" ref="J133:J136" si="66">SUM(G133:I133)</f>
        <v>0.11965120758807252</v>
      </c>
      <c r="K133" s="303"/>
      <c r="L133" s="302">
        <v>7.9901547722252386E-2</v>
      </c>
      <c r="M133" s="302">
        <v>4.7706550004104842E-2</v>
      </c>
      <c r="N133" s="302">
        <v>6.5469711241797927E-3</v>
      </c>
      <c r="O133" s="302">
        <f t="shared" si="65"/>
        <v>0.13415506885053702</v>
      </c>
    </row>
    <row r="134" spans="1:15" s="236" customFormat="1" x14ac:dyDescent="0.2">
      <c r="A134" s="237" t="str">
        <f>name!E$10</f>
        <v>Sales and customer service occupations</v>
      </c>
      <c r="B134" s="302">
        <v>5.5180590592555916E-2</v>
      </c>
      <c r="C134" s="302">
        <v>2.3800100446490304E-2</v>
      </c>
      <c r="D134" s="302">
        <v>0</v>
      </c>
      <c r="E134" s="302">
        <f t="shared" si="63"/>
        <v>7.8980691039046216E-2</v>
      </c>
      <c r="F134" s="303"/>
      <c r="G134" s="302">
        <v>5.6434803889627516E-2</v>
      </c>
      <c r="H134" s="302">
        <v>2.203317487193035E-2</v>
      </c>
      <c r="I134" s="302">
        <v>1.6088503363652997E-2</v>
      </c>
      <c r="J134" s="302">
        <f t="shared" si="66"/>
        <v>9.4556482125210867E-2</v>
      </c>
      <c r="K134" s="303"/>
      <c r="L134" s="302">
        <v>5.8571115893923817E-2</v>
      </c>
      <c r="M134" s="302">
        <v>2.2919045904855117E-2</v>
      </c>
      <c r="N134" s="302">
        <v>1.27760759268546E-2</v>
      </c>
      <c r="O134" s="302">
        <f t="shared" si="65"/>
        <v>9.4266237725633542E-2</v>
      </c>
    </row>
    <row r="135" spans="1:15" s="236" customFormat="1" x14ac:dyDescent="0.2">
      <c r="A135" s="237" t="str">
        <f>name!E$11</f>
        <v>Process, plant and machine operatives</v>
      </c>
      <c r="B135" s="302">
        <v>0.66249445929212925</v>
      </c>
      <c r="C135" s="302">
        <v>3.2944425381954197E-2</v>
      </c>
      <c r="D135" s="302">
        <v>0</v>
      </c>
      <c r="E135" s="302">
        <f t="shared" si="63"/>
        <v>0.69543888467408344</v>
      </c>
      <c r="F135" s="303"/>
      <c r="G135" s="302">
        <v>0.64946618642463727</v>
      </c>
      <c r="H135" s="302">
        <v>1.5809835095708154E-2</v>
      </c>
      <c r="I135" s="302">
        <v>4.6709962454475291E-2</v>
      </c>
      <c r="J135" s="302">
        <f t="shared" si="66"/>
        <v>0.71198598397482071</v>
      </c>
      <c r="K135" s="303"/>
      <c r="L135" s="302">
        <v>0.65261936640105644</v>
      </c>
      <c r="M135" s="302">
        <v>1.7367843613765442E-2</v>
      </c>
      <c r="N135" s="302">
        <v>4.093078478418815E-2</v>
      </c>
      <c r="O135" s="302">
        <f t="shared" si="65"/>
        <v>0.71091799479900997</v>
      </c>
    </row>
    <row r="136" spans="1:15" s="236" customFormat="1" x14ac:dyDescent="0.2">
      <c r="A136" s="237" t="str">
        <f>name!E$12</f>
        <v>Elementary occupations</v>
      </c>
      <c r="B136" s="302">
        <v>0.49223087124498754</v>
      </c>
      <c r="C136" s="302">
        <v>6.9103466004262815E-2</v>
      </c>
      <c r="D136" s="302">
        <v>0</v>
      </c>
      <c r="E136" s="302">
        <f t="shared" si="63"/>
        <v>0.5613343372492503</v>
      </c>
      <c r="F136" s="303"/>
      <c r="G136" s="302">
        <v>0.55391940988181976</v>
      </c>
      <c r="H136" s="302">
        <v>7.583092371276888E-2</v>
      </c>
      <c r="I136" s="302">
        <v>3.6770847639356265E-2</v>
      </c>
      <c r="J136" s="302">
        <f t="shared" si="66"/>
        <v>0.66652118123394488</v>
      </c>
      <c r="K136" s="303"/>
      <c r="L136" s="302">
        <v>0.54956688733213988</v>
      </c>
      <c r="M136" s="302">
        <v>7.961815405822073E-2</v>
      </c>
      <c r="N136" s="302">
        <v>3.6986766394394993E-2</v>
      </c>
      <c r="O136" s="302">
        <f t="shared" si="65"/>
        <v>0.6661718077847556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2.4840728894343878</v>
      </c>
      <c r="C138" s="311">
        <f t="shared" ref="C138:E138" si="67">SUM(C128:C136)</f>
        <v>0.35692711056561149</v>
      </c>
      <c r="D138" s="311">
        <f t="shared" si="67"/>
        <v>0</v>
      </c>
      <c r="E138" s="311">
        <f t="shared" si="67"/>
        <v>2.8409999999999993</v>
      </c>
      <c r="F138" s="311"/>
      <c r="G138" s="311">
        <f t="shared" ref="G138:J138" si="68">SUM(G128:G136)</f>
        <v>2.7158135548542957</v>
      </c>
      <c r="H138" s="311">
        <f t="shared" si="68"/>
        <v>0.40305195147866291</v>
      </c>
      <c r="I138" s="311">
        <f t="shared" si="68"/>
        <v>0.42313449366704614</v>
      </c>
      <c r="J138" s="311">
        <f t="shared" si="68"/>
        <v>3.5420000000000043</v>
      </c>
      <c r="K138" s="311"/>
      <c r="L138" s="311">
        <f t="shared" ref="L138:O138" si="69">SUM(L128:L136)</f>
        <v>2.7887005649693046</v>
      </c>
      <c r="M138" s="311">
        <f t="shared" si="69"/>
        <v>0.42350282486143709</v>
      </c>
      <c r="N138" s="311">
        <f t="shared" si="69"/>
        <v>0.38779661016925693</v>
      </c>
      <c r="O138" s="311">
        <f t="shared" si="69"/>
        <v>3.5999999999999988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1.4166619956827764</v>
      </c>
      <c r="C145" s="302">
        <v>0.11666320563322488</v>
      </c>
      <c r="D145" s="302">
        <v>0.35041161273439597</v>
      </c>
      <c r="E145" s="302">
        <f>SUM(B145:D145)</f>
        <v>1.8837368140503972</v>
      </c>
      <c r="F145" s="303"/>
      <c r="G145" s="302">
        <v>1.7602799110801206</v>
      </c>
      <c r="H145" s="302">
        <v>0.25300323339883252</v>
      </c>
      <c r="I145" s="302">
        <v>0.59514930832592849</v>
      </c>
      <c r="J145" s="302">
        <f>SUM(G145:I145)</f>
        <v>2.6084324528048817</v>
      </c>
      <c r="K145" s="303"/>
      <c r="L145" s="302">
        <v>1.8358196226544321</v>
      </c>
      <c r="M145" s="302">
        <v>0.27062550652808026</v>
      </c>
      <c r="N145" s="302">
        <v>0.59486927293042569</v>
      </c>
      <c r="O145" s="302">
        <f>SUM(L145:N145)</f>
        <v>2.7013144021129385</v>
      </c>
    </row>
    <row r="146" spans="1:15" s="236" customFormat="1" x14ac:dyDescent="0.2">
      <c r="A146" s="237" t="str">
        <f>name!E$5</f>
        <v>Professional occupations</v>
      </c>
      <c r="B146" s="302">
        <v>1.5551275132916549</v>
      </c>
      <c r="C146" s="302">
        <v>7.0444623164222564E-2</v>
      </c>
      <c r="D146" s="302">
        <v>0.13845919153255942</v>
      </c>
      <c r="E146" s="302">
        <f t="shared" ref="E146:E153" si="70">SUM(B146:D146)</f>
        <v>1.764031327988437</v>
      </c>
      <c r="F146" s="303"/>
      <c r="G146" s="302">
        <v>2.1811415574681816</v>
      </c>
      <c r="H146" s="302">
        <v>0.13661782789241772</v>
      </c>
      <c r="I146" s="302">
        <v>0.22358900399135154</v>
      </c>
      <c r="J146" s="302">
        <f t="shared" ref="J146:J148" si="71">SUM(G146:I146)</f>
        <v>2.5413483893519508</v>
      </c>
      <c r="K146" s="303"/>
      <c r="L146" s="302">
        <v>2.5902552014925968</v>
      </c>
      <c r="M146" s="302">
        <v>0.15024226780870328</v>
      </c>
      <c r="N146" s="302">
        <v>0.17030954250415425</v>
      </c>
      <c r="O146" s="302">
        <f t="shared" ref="O146:O153" si="72">SUM(L146:N146)</f>
        <v>2.9108070118054541</v>
      </c>
    </row>
    <row r="147" spans="1:15" s="236" customFormat="1" x14ac:dyDescent="0.2">
      <c r="A147" s="237" t="str">
        <f>name!E$6</f>
        <v>Associate professional occupations</v>
      </c>
      <c r="B147" s="302">
        <v>1.1300202212198867</v>
      </c>
      <c r="C147" s="302">
        <v>0.11060217814792682</v>
      </c>
      <c r="D147" s="302">
        <v>8.827633124154001E-2</v>
      </c>
      <c r="E147" s="302">
        <f t="shared" si="70"/>
        <v>1.3288987306093534</v>
      </c>
      <c r="F147" s="303"/>
      <c r="G147" s="302">
        <v>1.4748743819326129</v>
      </c>
      <c r="H147" s="302">
        <v>0.18803969168299864</v>
      </c>
      <c r="I147" s="302">
        <v>0.10594540753237806</v>
      </c>
      <c r="J147" s="302">
        <f t="shared" si="71"/>
        <v>1.7688594811479896</v>
      </c>
      <c r="K147" s="303"/>
      <c r="L147" s="302">
        <v>1.420896420586806</v>
      </c>
      <c r="M147" s="302">
        <v>0.17582016861672517</v>
      </c>
      <c r="N147" s="302">
        <v>9.6832667982765006E-2</v>
      </c>
      <c r="O147" s="302">
        <f t="shared" si="72"/>
        <v>1.693549257186296</v>
      </c>
    </row>
    <row r="148" spans="1:15" s="236" customFormat="1" x14ac:dyDescent="0.2">
      <c r="A148" s="237" t="str">
        <f>name!E$7</f>
        <v>Administrative and secretarial occupations</v>
      </c>
      <c r="B148" s="302">
        <v>1.2430946921409574</v>
      </c>
      <c r="C148" s="302">
        <v>0.5500249602839542</v>
      </c>
      <c r="D148" s="302">
        <v>0.29650905805118716</v>
      </c>
      <c r="E148" s="302">
        <f t="shared" si="70"/>
        <v>2.0896287104760987</v>
      </c>
      <c r="F148" s="303"/>
      <c r="G148" s="302">
        <v>1.2051982926814429</v>
      </c>
      <c r="H148" s="302">
        <v>0.69784794716811849</v>
      </c>
      <c r="I148" s="302">
        <v>0.10704936437784635</v>
      </c>
      <c r="J148" s="302">
        <f t="shared" si="71"/>
        <v>2.0100956042274079</v>
      </c>
      <c r="K148" s="303"/>
      <c r="L148" s="302">
        <v>0.8549548964462006</v>
      </c>
      <c r="M148" s="302">
        <v>0.66937037331914273</v>
      </c>
      <c r="N148" s="302">
        <v>7.9182530657384426E-2</v>
      </c>
      <c r="O148" s="302">
        <f t="shared" si="72"/>
        <v>1.6035078004227277</v>
      </c>
    </row>
    <row r="149" spans="1:15" s="236" customFormat="1" x14ac:dyDescent="0.2">
      <c r="A149" s="237" t="str">
        <f>name!E$8</f>
        <v>Skilled trades occupations</v>
      </c>
      <c r="B149" s="302">
        <v>11.310279856799259</v>
      </c>
      <c r="C149" s="302">
        <v>0.324654744467328</v>
      </c>
      <c r="D149" s="302">
        <v>5.9319773142212355</v>
      </c>
      <c r="E149" s="302">
        <f t="shared" si="70"/>
        <v>17.566911915487822</v>
      </c>
      <c r="F149" s="303"/>
      <c r="G149" s="302">
        <v>9.9089729597315497</v>
      </c>
      <c r="H149" s="302">
        <v>0.29143411708381045</v>
      </c>
      <c r="I149" s="302">
        <v>7.2460000826203492</v>
      </c>
      <c r="J149" s="302">
        <f>SUM(G149:I149)</f>
        <v>17.446407159435708</v>
      </c>
      <c r="K149" s="303"/>
      <c r="L149" s="302">
        <v>8.7003654696171608</v>
      </c>
      <c r="M149" s="302">
        <v>0.41981426539752548</v>
      </c>
      <c r="N149" s="302">
        <v>7.0335740215466416</v>
      </c>
      <c r="O149" s="302">
        <f t="shared" si="72"/>
        <v>16.153753756561329</v>
      </c>
    </row>
    <row r="150" spans="1:15" s="236" customFormat="1" x14ac:dyDescent="0.2">
      <c r="A150" s="237" t="str">
        <f>name!E$9</f>
        <v>Caring, leisure and other service occupations</v>
      </c>
      <c r="B150" s="302">
        <v>4.0538123445354929E-2</v>
      </c>
      <c r="C150" s="302">
        <v>1.183210081477833E-2</v>
      </c>
      <c r="D150" s="302">
        <v>6.980856187507779E-3</v>
      </c>
      <c r="E150" s="302">
        <f t="shared" si="70"/>
        <v>5.9351080447641036E-2</v>
      </c>
      <c r="F150" s="303"/>
      <c r="G150" s="302">
        <v>4.5670053131803841E-2</v>
      </c>
      <c r="H150" s="302">
        <v>1.635676888244194E-2</v>
      </c>
      <c r="I150" s="302">
        <v>4.6016819263105507E-3</v>
      </c>
      <c r="J150" s="302">
        <f t="shared" ref="J150:J153" si="73">SUM(G150:I150)</f>
        <v>6.6628503940556333E-2</v>
      </c>
      <c r="K150" s="303"/>
      <c r="L150" s="302">
        <v>4.3679699126987076E-2</v>
      </c>
      <c r="M150" s="302">
        <v>1.2532451197066304E-2</v>
      </c>
      <c r="N150" s="302">
        <v>7.947132092589182E-3</v>
      </c>
      <c r="O150" s="302">
        <f t="shared" si="72"/>
        <v>6.4159282416642566E-2</v>
      </c>
    </row>
    <row r="151" spans="1:15" s="236" customFormat="1" x14ac:dyDescent="0.2">
      <c r="A151" s="237" t="str">
        <f>name!E$10</f>
        <v>Sales and customer service occupations</v>
      </c>
      <c r="B151" s="302">
        <v>0.3170783546084241</v>
      </c>
      <c r="C151" s="302">
        <v>0.16880469621335353</v>
      </c>
      <c r="D151" s="302">
        <v>4.2996756317485105E-2</v>
      </c>
      <c r="E151" s="302">
        <f t="shared" si="70"/>
        <v>0.52887980713926275</v>
      </c>
      <c r="F151" s="303"/>
      <c r="G151" s="302">
        <v>0.31203693643908209</v>
      </c>
      <c r="H151" s="302">
        <v>0.22005738808629652</v>
      </c>
      <c r="I151" s="302">
        <v>3.2427439636417643E-2</v>
      </c>
      <c r="J151" s="302">
        <f t="shared" si="73"/>
        <v>0.56452176416179634</v>
      </c>
      <c r="K151" s="303"/>
      <c r="L151" s="302">
        <v>0.32737466115321129</v>
      </c>
      <c r="M151" s="302">
        <v>0.21596932241110822</v>
      </c>
      <c r="N151" s="302">
        <v>3.4963627582712292E-2</v>
      </c>
      <c r="O151" s="302">
        <f t="shared" si="72"/>
        <v>0.57830761114703177</v>
      </c>
    </row>
    <row r="152" spans="1:15" s="236" customFormat="1" x14ac:dyDescent="0.2">
      <c r="A152" s="237" t="str">
        <f>name!E$11</f>
        <v>Process, plant and machine operatives</v>
      </c>
      <c r="B152" s="302">
        <v>1.80163170446679</v>
      </c>
      <c r="C152" s="302">
        <v>5.9526308699495482E-2</v>
      </c>
      <c r="D152" s="302">
        <v>0.30389639989648926</v>
      </c>
      <c r="E152" s="302">
        <f t="shared" si="70"/>
        <v>2.1650544130627747</v>
      </c>
      <c r="F152" s="303"/>
      <c r="G152" s="302">
        <v>1.5920046674319515</v>
      </c>
      <c r="H152" s="302">
        <v>9.1783617825730093E-2</v>
      </c>
      <c r="I152" s="302">
        <v>0.52807720494832244</v>
      </c>
      <c r="J152" s="302">
        <f t="shared" si="73"/>
        <v>2.2118654902060042</v>
      </c>
      <c r="K152" s="303"/>
      <c r="L152" s="302">
        <v>1.6723451636111837</v>
      </c>
      <c r="M152" s="302">
        <v>0.1003655571784066</v>
      </c>
      <c r="N152" s="302">
        <v>0.71016951868308598</v>
      </c>
      <c r="O152" s="302">
        <f t="shared" si="72"/>
        <v>2.4828802394726761</v>
      </c>
    </row>
    <row r="153" spans="1:15" s="236" customFormat="1" x14ac:dyDescent="0.2">
      <c r="A153" s="237" t="str">
        <f>name!E$12</f>
        <v>Elementary occupations</v>
      </c>
      <c r="B153" s="302">
        <v>0.79974026318660163</v>
      </c>
      <c r="C153" s="302">
        <v>0.22163971592562318</v>
      </c>
      <c r="D153" s="302">
        <v>0.34112722162597858</v>
      </c>
      <c r="E153" s="302">
        <f t="shared" si="70"/>
        <v>1.3625072007382035</v>
      </c>
      <c r="F153" s="303"/>
      <c r="G153" s="302">
        <v>0.68540261212662634</v>
      </c>
      <c r="H153" s="302">
        <v>0.24459843408866874</v>
      </c>
      <c r="I153" s="302">
        <v>0.46684010850841501</v>
      </c>
      <c r="J153" s="302">
        <f t="shared" si="73"/>
        <v>1.3968411547237101</v>
      </c>
      <c r="K153" s="303"/>
      <c r="L153" s="302">
        <v>0.46757176982225002</v>
      </c>
      <c r="M153" s="302">
        <v>0.15128631020732439</v>
      </c>
      <c r="N153" s="302">
        <v>0.60286255884534845</v>
      </c>
      <c r="O153" s="302">
        <f t="shared" si="72"/>
        <v>1.2217206388749229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19.614172724841705</v>
      </c>
      <c r="C155" s="311">
        <f t="shared" ref="C155:E155" si="74">SUM(C145:C153)</f>
        <v>1.634192533349907</v>
      </c>
      <c r="D155" s="311">
        <f t="shared" si="74"/>
        <v>7.5006347418083781</v>
      </c>
      <c r="E155" s="311">
        <f t="shared" si="74"/>
        <v>28.748999999999992</v>
      </c>
      <c r="F155" s="311"/>
      <c r="G155" s="311">
        <f t="shared" ref="G155:J155" si="75">SUM(G145:G153)</f>
        <v>19.165581372023372</v>
      </c>
      <c r="H155" s="311">
        <f t="shared" si="75"/>
        <v>2.1397390261093152</v>
      </c>
      <c r="I155" s="311">
        <f t="shared" si="75"/>
        <v>9.3096796018673196</v>
      </c>
      <c r="J155" s="311">
        <f t="shared" si="75"/>
        <v>30.615000000000006</v>
      </c>
      <c r="K155" s="311"/>
      <c r="L155" s="311">
        <f t="shared" ref="L155:O155" si="76">SUM(L145:L153)</f>
        <v>17.913262904510827</v>
      </c>
      <c r="M155" s="311">
        <f t="shared" si="76"/>
        <v>2.1660262226640827</v>
      </c>
      <c r="N155" s="311">
        <f t="shared" si="76"/>
        <v>9.3307108728251063</v>
      </c>
      <c r="O155" s="311">
        <f t="shared" si="76"/>
        <v>29.410000000000021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3.9837908324969886</v>
      </c>
      <c r="C162" s="302">
        <v>0.31691970304598227</v>
      </c>
      <c r="D162" s="302">
        <v>2.740120537704573</v>
      </c>
      <c r="E162" s="302">
        <f>SUM(B162:D162)</f>
        <v>7.0408310732475439</v>
      </c>
      <c r="F162" s="303"/>
      <c r="G162" s="302">
        <v>5.4344542367673538</v>
      </c>
      <c r="H162" s="302">
        <v>0.46732435542588396</v>
      </c>
      <c r="I162" s="302">
        <v>2.0348081619413381</v>
      </c>
      <c r="J162" s="302">
        <f>SUM(G162:I162)</f>
        <v>7.9365867541345754</v>
      </c>
      <c r="K162" s="303"/>
      <c r="L162" s="302">
        <v>6.6419613904520327</v>
      </c>
      <c r="M162" s="302">
        <v>0.52251872090276941</v>
      </c>
      <c r="N162" s="302">
        <v>2.1377873481271061</v>
      </c>
      <c r="O162" s="302">
        <f>SUM(L162:N162)</f>
        <v>9.3022674594819073</v>
      </c>
    </row>
    <row r="163" spans="1:15" s="236" customFormat="1" x14ac:dyDescent="0.2">
      <c r="A163" s="237" t="str">
        <f>name!E$5</f>
        <v>Professional occupations</v>
      </c>
      <c r="B163" s="302">
        <v>2.755659600869135</v>
      </c>
      <c r="C163" s="302">
        <v>0.49783096407930527</v>
      </c>
      <c r="D163" s="302">
        <v>0.53739152278850255</v>
      </c>
      <c r="E163" s="302">
        <f t="shared" ref="E163:E170" si="77">SUM(B163:D163)</f>
        <v>3.7908820877369429</v>
      </c>
      <c r="F163" s="303"/>
      <c r="G163" s="302">
        <v>4.268301888997744</v>
      </c>
      <c r="H163" s="302">
        <v>0.69292097611558057</v>
      </c>
      <c r="I163" s="302">
        <v>0.39310952226175266</v>
      </c>
      <c r="J163" s="302">
        <f t="shared" ref="J163:J165" si="78">SUM(G163:I163)</f>
        <v>5.3543323873750772</v>
      </c>
      <c r="K163" s="303"/>
      <c r="L163" s="302">
        <v>5.7682204848810601</v>
      </c>
      <c r="M163" s="302">
        <v>0.71624174601525792</v>
      </c>
      <c r="N163" s="302">
        <v>0.24015748008769094</v>
      </c>
      <c r="O163" s="302">
        <f t="shared" ref="O163:O170" si="79">SUM(L163:N163)</f>
        <v>6.7246197109840091</v>
      </c>
    </row>
    <row r="164" spans="1:15" s="236" customFormat="1" x14ac:dyDescent="0.2">
      <c r="A164" s="237" t="str">
        <f>name!E$6</f>
        <v>Associate professional occupations</v>
      </c>
      <c r="B164" s="302">
        <v>2.4650151634976329</v>
      </c>
      <c r="C164" s="302">
        <v>0.83863400457305015</v>
      </c>
      <c r="D164" s="302">
        <v>0.35143685385339912</v>
      </c>
      <c r="E164" s="302">
        <f t="shared" si="77"/>
        <v>3.6550860219240824</v>
      </c>
      <c r="F164" s="303"/>
      <c r="G164" s="302">
        <v>3.299529078887204</v>
      </c>
      <c r="H164" s="302">
        <v>0.94442888120845281</v>
      </c>
      <c r="I164" s="302">
        <v>0.22575327385972954</v>
      </c>
      <c r="J164" s="302">
        <f t="shared" si="78"/>
        <v>4.4697112339553868</v>
      </c>
      <c r="K164" s="303"/>
      <c r="L164" s="302">
        <v>3.7134473125279506</v>
      </c>
      <c r="M164" s="302">
        <v>0.85127315575787721</v>
      </c>
      <c r="N164" s="302">
        <v>0.15417919491421503</v>
      </c>
      <c r="O164" s="302">
        <f t="shared" si="79"/>
        <v>4.7188996632000419</v>
      </c>
    </row>
    <row r="165" spans="1:15" s="236" customFormat="1" x14ac:dyDescent="0.2">
      <c r="A165" s="237" t="str">
        <f>name!E$7</f>
        <v>Administrative and secretarial occupations</v>
      </c>
      <c r="B165" s="302">
        <v>2.606334276559481</v>
      </c>
      <c r="C165" s="302">
        <v>0.92949498158992228</v>
      </c>
      <c r="D165" s="302">
        <v>0.12620002490532356</v>
      </c>
      <c r="E165" s="302">
        <f t="shared" si="77"/>
        <v>3.6620292830547267</v>
      </c>
      <c r="F165" s="303"/>
      <c r="G165" s="302">
        <v>2.7910984326254789</v>
      </c>
      <c r="H165" s="302">
        <v>0.98156665032741242</v>
      </c>
      <c r="I165" s="302">
        <v>8.5231135607971006E-2</v>
      </c>
      <c r="J165" s="302">
        <f t="shared" si="78"/>
        <v>3.8578962185608621</v>
      </c>
      <c r="K165" s="303"/>
      <c r="L165" s="302">
        <v>2.8895929986359641</v>
      </c>
      <c r="M165" s="302">
        <v>0.91413243576155123</v>
      </c>
      <c r="N165" s="302">
        <v>0.77141083362914353</v>
      </c>
      <c r="O165" s="302">
        <f t="shared" si="79"/>
        <v>4.5751362680266592</v>
      </c>
    </row>
    <row r="166" spans="1:15" s="236" customFormat="1" x14ac:dyDescent="0.2">
      <c r="A166" s="237" t="str">
        <f>name!E$8</f>
        <v>Skilled trades occupations</v>
      </c>
      <c r="B166" s="302">
        <v>4.1963279840981107</v>
      </c>
      <c r="C166" s="302">
        <v>0.62560173822539922</v>
      </c>
      <c r="D166" s="302">
        <v>1.6076817646439054</v>
      </c>
      <c r="E166" s="302">
        <f t="shared" si="77"/>
        <v>6.4296114869674152</v>
      </c>
      <c r="F166" s="303"/>
      <c r="G166" s="302">
        <v>3.9308152365747802</v>
      </c>
      <c r="H166" s="302">
        <v>0.39278366404334891</v>
      </c>
      <c r="I166" s="302">
        <v>0.95605795732769383</v>
      </c>
      <c r="J166" s="302">
        <f>SUM(G166:I166)</f>
        <v>5.279656857945823</v>
      </c>
      <c r="K166" s="303"/>
      <c r="L166" s="302">
        <v>3.785093941275925</v>
      </c>
      <c r="M166" s="302">
        <v>0.36819509319192356</v>
      </c>
      <c r="N166" s="302">
        <v>0.89640593570571514</v>
      </c>
      <c r="O166" s="302">
        <f t="shared" si="79"/>
        <v>5.0496949701735634</v>
      </c>
    </row>
    <row r="167" spans="1:15" s="236" customFormat="1" x14ac:dyDescent="0.2">
      <c r="A167" s="237" t="str">
        <f>name!E$9</f>
        <v>Caring, leisure and other service occupations</v>
      </c>
      <c r="B167" s="302">
        <v>0.58441588776006592</v>
      </c>
      <c r="C167" s="302">
        <v>0.15166970830771068</v>
      </c>
      <c r="D167" s="302">
        <v>9.5946098407330621E-2</v>
      </c>
      <c r="E167" s="302">
        <f t="shared" si="77"/>
        <v>0.83203169447510716</v>
      </c>
      <c r="F167" s="303"/>
      <c r="G167" s="302">
        <v>0.48988492025093189</v>
      </c>
      <c r="H167" s="302">
        <v>0.12971254000928209</v>
      </c>
      <c r="I167" s="302">
        <v>8.6505914955473204E-2</v>
      </c>
      <c r="J167" s="302">
        <f t="shared" ref="J167:J170" si="80">SUM(G167:I167)</f>
        <v>0.70610337521568722</v>
      </c>
      <c r="K167" s="303"/>
      <c r="L167" s="302">
        <v>0.74853209161499545</v>
      </c>
      <c r="M167" s="302">
        <v>0.11296763450283924</v>
      </c>
      <c r="N167" s="302">
        <v>0.10635308094596257</v>
      </c>
      <c r="O167" s="302">
        <f t="shared" si="79"/>
        <v>0.96785280706379728</v>
      </c>
    </row>
    <row r="168" spans="1:15" s="236" customFormat="1" x14ac:dyDescent="0.2">
      <c r="A168" s="237" t="str">
        <f>name!E$10</f>
        <v>Sales and customer service occupations</v>
      </c>
      <c r="B168" s="302">
        <v>10.782682464212616</v>
      </c>
      <c r="C168" s="302">
        <v>24.79403147432847</v>
      </c>
      <c r="D168" s="302">
        <v>1.6823076578694063</v>
      </c>
      <c r="E168" s="302">
        <f t="shared" si="77"/>
        <v>37.259021596410498</v>
      </c>
      <c r="F168" s="303"/>
      <c r="G168" s="302">
        <v>9.9576515576884024</v>
      </c>
      <c r="H168" s="302">
        <v>22.770566772949074</v>
      </c>
      <c r="I168" s="302">
        <v>0.86546018458051577</v>
      </c>
      <c r="J168" s="302">
        <f t="shared" si="80"/>
        <v>33.593678515217988</v>
      </c>
      <c r="K168" s="303"/>
      <c r="L168" s="302">
        <v>9.0201020344273051</v>
      </c>
      <c r="M168" s="302">
        <v>20.941372054709671</v>
      </c>
      <c r="N168" s="302">
        <v>0.57157772380403082</v>
      </c>
      <c r="O168" s="302">
        <f t="shared" si="79"/>
        <v>30.533051812941007</v>
      </c>
    </row>
    <row r="169" spans="1:15" s="236" customFormat="1" x14ac:dyDescent="0.2">
      <c r="A169" s="237" t="str">
        <f>name!E$11</f>
        <v>Process, plant and machine operatives</v>
      </c>
      <c r="B169" s="302">
        <v>3.5776796153306512</v>
      </c>
      <c r="C169" s="302">
        <v>0.70403883833742065</v>
      </c>
      <c r="D169" s="302">
        <v>0.13044673399980725</v>
      </c>
      <c r="E169" s="302">
        <f t="shared" si="77"/>
        <v>4.4121651876678794</v>
      </c>
      <c r="F169" s="303"/>
      <c r="G169" s="302">
        <v>3.5115617737981637</v>
      </c>
      <c r="H169" s="302">
        <v>0.64872881410557282</v>
      </c>
      <c r="I169" s="302">
        <v>9.7400214704317617E-2</v>
      </c>
      <c r="J169" s="302">
        <f t="shared" si="80"/>
        <v>4.257690802608054</v>
      </c>
      <c r="K169" s="303"/>
      <c r="L169" s="302">
        <v>3.4255055517096467</v>
      </c>
      <c r="M169" s="302">
        <v>0.84110801477498465</v>
      </c>
      <c r="N169" s="302">
        <v>8.7660138617958461E-2</v>
      </c>
      <c r="O169" s="302">
        <f t="shared" si="79"/>
        <v>4.3542737051025897</v>
      </c>
    </row>
    <row r="170" spans="1:15" s="236" customFormat="1" x14ac:dyDescent="0.2">
      <c r="A170" s="237" t="str">
        <f>name!E$12</f>
        <v>Elementary occupations</v>
      </c>
      <c r="B170" s="302">
        <v>3.6680092251082783</v>
      </c>
      <c r="C170" s="302">
        <v>3.7470669552610834</v>
      </c>
      <c r="D170" s="302">
        <v>0.12126538814642449</v>
      </c>
      <c r="E170" s="302">
        <f t="shared" si="77"/>
        <v>7.5363415685157857</v>
      </c>
      <c r="F170" s="303"/>
      <c r="G170" s="302">
        <v>3.7367183546897302</v>
      </c>
      <c r="H170" s="302">
        <v>2.8024747904200753</v>
      </c>
      <c r="I170" s="302">
        <v>6.2150709876673142E-2</v>
      </c>
      <c r="J170" s="302">
        <f t="shared" si="80"/>
        <v>6.6013438549864789</v>
      </c>
      <c r="K170" s="303"/>
      <c r="L170" s="302">
        <v>3.4748899878238513</v>
      </c>
      <c r="M170" s="302">
        <v>1.9417060266500807</v>
      </c>
      <c r="N170" s="302">
        <v>7.4607588552543208E-2</v>
      </c>
      <c r="O170" s="302">
        <f t="shared" si="79"/>
        <v>5.4912036030264746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34.619915049932956</v>
      </c>
      <c r="C172" s="311">
        <f t="shared" ref="C172:E172" si="81">SUM(C162:C170)</f>
        <v>32.605288367748344</v>
      </c>
      <c r="D172" s="311">
        <f t="shared" si="81"/>
        <v>7.3927965823186721</v>
      </c>
      <c r="E172" s="311">
        <f t="shared" si="81"/>
        <v>74.617999999999981</v>
      </c>
      <c r="F172" s="311"/>
      <c r="G172" s="311">
        <f t="shared" ref="G172:J172" si="82">SUM(G162:G170)</f>
        <v>37.420015480279787</v>
      </c>
      <c r="H172" s="311">
        <f t="shared" si="82"/>
        <v>29.830507444604685</v>
      </c>
      <c r="I172" s="311">
        <f t="shared" si="82"/>
        <v>4.8064770751154642</v>
      </c>
      <c r="J172" s="311">
        <f t="shared" si="82"/>
        <v>72.056999999999931</v>
      </c>
      <c r="K172" s="311"/>
      <c r="L172" s="311">
        <f t="shared" ref="L172:O172" si="83">SUM(L162:L170)</f>
        <v>39.467345793348727</v>
      </c>
      <c r="M172" s="311">
        <f t="shared" si="83"/>
        <v>27.209514882266955</v>
      </c>
      <c r="N172" s="311">
        <f t="shared" si="83"/>
        <v>5.0401393243843646</v>
      </c>
      <c r="O172" s="311">
        <f t="shared" si="83"/>
        <v>71.717000000000041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1.0656815993243145</v>
      </c>
      <c r="C179" s="302">
        <v>0.10650220455770143</v>
      </c>
      <c r="D179" s="302">
        <v>0.22488298605403817</v>
      </c>
      <c r="E179" s="302">
        <f>SUM(B179:D179)</f>
        <v>1.3970667899360543</v>
      </c>
      <c r="F179" s="303"/>
      <c r="G179" s="302">
        <v>1.4899643112924947</v>
      </c>
      <c r="H179" s="302">
        <v>0.17744277084852367</v>
      </c>
      <c r="I179" s="302">
        <v>0.74109337998248059</v>
      </c>
      <c r="J179" s="302">
        <f>SUM(G179:I179)</f>
        <v>2.4085004621234987</v>
      </c>
      <c r="K179" s="303"/>
      <c r="L179" s="302">
        <v>1.6643081530381154</v>
      </c>
      <c r="M179" s="302">
        <v>0.24410559235265394</v>
      </c>
      <c r="N179" s="302">
        <v>0.76987572840125407</v>
      </c>
      <c r="O179" s="302">
        <f>SUM(L179:N179)</f>
        <v>2.6782894737920238</v>
      </c>
    </row>
    <row r="180" spans="1:15" s="236" customFormat="1" x14ac:dyDescent="0.2">
      <c r="A180" s="237" t="str">
        <f>name!E$5</f>
        <v>Professional occupations</v>
      </c>
      <c r="B180" s="302">
        <v>0.88446113746195398</v>
      </c>
      <c r="C180" s="302">
        <v>8.6051148015446957E-2</v>
      </c>
      <c r="D180" s="302">
        <v>6.6057072642174322E-2</v>
      </c>
      <c r="E180" s="302">
        <f t="shared" ref="E180:E187" si="84">SUM(B180:D180)</f>
        <v>1.0365693581195754</v>
      </c>
      <c r="F180" s="303"/>
      <c r="G180" s="302">
        <v>1.5061511310319002</v>
      </c>
      <c r="H180" s="302">
        <v>0.15082935717454504</v>
      </c>
      <c r="I180" s="302">
        <v>0.1866990351160597</v>
      </c>
      <c r="J180" s="302">
        <f t="shared" ref="J180:J182" si="85">SUM(G180:I180)</f>
        <v>1.8436795233225052</v>
      </c>
      <c r="K180" s="303"/>
      <c r="L180" s="302">
        <v>2.127893567401868</v>
      </c>
      <c r="M180" s="302">
        <v>0.25307752380011739</v>
      </c>
      <c r="N180" s="302">
        <v>0.15986598463925911</v>
      </c>
      <c r="O180" s="302">
        <f t="shared" ref="O180:O187" si="86">SUM(L180:N180)</f>
        <v>2.5408370758412442</v>
      </c>
    </row>
    <row r="181" spans="1:15" s="236" customFormat="1" x14ac:dyDescent="0.2">
      <c r="A181" s="237" t="str">
        <f>name!E$6</f>
        <v>Associate professional occupations</v>
      </c>
      <c r="B181" s="302">
        <v>0.96695824447064915</v>
      </c>
      <c r="C181" s="302">
        <v>0.13815123127653917</v>
      </c>
      <c r="D181" s="302">
        <v>4.5981615479080432E-2</v>
      </c>
      <c r="E181" s="302">
        <f t="shared" si="84"/>
        <v>1.1510910912262688</v>
      </c>
      <c r="F181" s="303"/>
      <c r="G181" s="302">
        <v>1.5521407728328791</v>
      </c>
      <c r="H181" s="302">
        <v>0.20688952192659457</v>
      </c>
      <c r="I181" s="302">
        <v>0.14271696347280793</v>
      </c>
      <c r="J181" s="302">
        <f t="shared" si="85"/>
        <v>1.9017472582322816</v>
      </c>
      <c r="K181" s="303"/>
      <c r="L181" s="302">
        <v>1.8418050341404688</v>
      </c>
      <c r="M181" s="302">
        <v>0.2816295229485789</v>
      </c>
      <c r="N181" s="302">
        <v>0.14585431950364577</v>
      </c>
      <c r="O181" s="302">
        <f t="shared" si="86"/>
        <v>2.2692888765926935</v>
      </c>
    </row>
    <row r="182" spans="1:15" s="236" customFormat="1" x14ac:dyDescent="0.2">
      <c r="A182" s="237" t="str">
        <f>name!E$7</f>
        <v>Administrative and secretarial occupations</v>
      </c>
      <c r="B182" s="302">
        <v>1.2638332034366462</v>
      </c>
      <c r="C182" s="302">
        <v>0.65412196277754031</v>
      </c>
      <c r="D182" s="302">
        <v>6.8560310424277598E-2</v>
      </c>
      <c r="E182" s="302">
        <f t="shared" si="84"/>
        <v>1.9865154766384641</v>
      </c>
      <c r="F182" s="303"/>
      <c r="G182" s="302">
        <v>1.6745807361362284</v>
      </c>
      <c r="H182" s="302">
        <v>0.75902854250812513</v>
      </c>
      <c r="I182" s="302">
        <v>0.37738606493715804</v>
      </c>
      <c r="J182" s="302">
        <f t="shared" si="85"/>
        <v>2.8109953435815114</v>
      </c>
      <c r="K182" s="303"/>
      <c r="L182" s="302">
        <v>1.4814462671361943</v>
      </c>
      <c r="M182" s="302">
        <v>0.671161864391008</v>
      </c>
      <c r="N182" s="302">
        <v>0.28910719617862202</v>
      </c>
      <c r="O182" s="302">
        <f t="shared" si="86"/>
        <v>2.4417153277058246</v>
      </c>
    </row>
    <row r="183" spans="1:15" s="236" customFormat="1" x14ac:dyDescent="0.2">
      <c r="A183" s="237" t="str">
        <f>name!E$8</f>
        <v>Skilled trades occupations</v>
      </c>
      <c r="B183" s="302">
        <v>0.81559086484241672</v>
      </c>
      <c r="C183" s="302">
        <v>0.18254540954481219</v>
      </c>
      <c r="D183" s="302">
        <v>0.22038938969780641</v>
      </c>
      <c r="E183" s="302">
        <f t="shared" si="84"/>
        <v>1.2185256640850353</v>
      </c>
      <c r="F183" s="303"/>
      <c r="G183" s="302">
        <v>0.85977817953171931</v>
      </c>
      <c r="H183" s="302">
        <v>0.1783572885807804</v>
      </c>
      <c r="I183" s="302">
        <v>0.24343940256105656</v>
      </c>
      <c r="J183" s="302">
        <f>SUM(G183:I183)</f>
        <v>1.2815748706735564</v>
      </c>
      <c r="K183" s="303"/>
      <c r="L183" s="302">
        <v>0.78087763167327129</v>
      </c>
      <c r="M183" s="302">
        <v>0.27084541964065656</v>
      </c>
      <c r="N183" s="302">
        <v>0.29738721453632888</v>
      </c>
      <c r="O183" s="302">
        <f t="shared" si="86"/>
        <v>1.3491102658502565</v>
      </c>
    </row>
    <row r="184" spans="1:15" s="236" customFormat="1" x14ac:dyDescent="0.2">
      <c r="A184" s="237" t="str">
        <f>name!E$9</f>
        <v>Caring, leisure and other service occupations</v>
      </c>
      <c r="B184" s="302">
        <v>0.99475605055708172</v>
      </c>
      <c r="C184" s="302">
        <v>0.6345306611047945</v>
      </c>
      <c r="D184" s="302">
        <v>0.11612885754475215</v>
      </c>
      <c r="E184" s="302">
        <f t="shared" si="84"/>
        <v>1.7454155692066282</v>
      </c>
      <c r="F184" s="303"/>
      <c r="G184" s="302">
        <v>1.2570495838906555</v>
      </c>
      <c r="H184" s="302">
        <v>0.70253532416444053</v>
      </c>
      <c r="I184" s="302">
        <v>0.21063816482662423</v>
      </c>
      <c r="J184" s="302">
        <f t="shared" ref="J184:J187" si="87">SUM(G184:I184)</f>
        <v>2.1702230728817202</v>
      </c>
      <c r="K184" s="303"/>
      <c r="L184" s="302">
        <v>1.540917618934649</v>
      </c>
      <c r="M184" s="302">
        <v>0.76698421425502616</v>
      </c>
      <c r="N184" s="302">
        <v>0.26970041568493835</v>
      </c>
      <c r="O184" s="302">
        <f t="shared" si="86"/>
        <v>2.5776022488746135</v>
      </c>
    </row>
    <row r="185" spans="1:15" s="236" customFormat="1" x14ac:dyDescent="0.2">
      <c r="A185" s="237" t="str">
        <f>name!E$10</f>
        <v>Sales and customer service occupations</v>
      </c>
      <c r="B185" s="302">
        <v>0.51074261626857798</v>
      </c>
      <c r="C185" s="302">
        <v>0.30614530926514144</v>
      </c>
      <c r="D185" s="302">
        <v>4.7116628719853358E-2</v>
      </c>
      <c r="E185" s="302">
        <f t="shared" si="84"/>
        <v>0.8640045542535727</v>
      </c>
      <c r="F185" s="303"/>
      <c r="G185" s="302">
        <v>0.64223983466772139</v>
      </c>
      <c r="H185" s="302">
        <v>0.37599027716635885</v>
      </c>
      <c r="I185" s="302">
        <v>0.10488326799321311</v>
      </c>
      <c r="J185" s="302">
        <f t="shared" si="87"/>
        <v>1.1231133798272932</v>
      </c>
      <c r="K185" s="303"/>
      <c r="L185" s="302">
        <v>0.81112856486725782</v>
      </c>
      <c r="M185" s="302">
        <v>0.53704918091670584</v>
      </c>
      <c r="N185" s="302">
        <v>0.10415442815938666</v>
      </c>
      <c r="O185" s="302">
        <f t="shared" si="86"/>
        <v>1.4523321739433503</v>
      </c>
    </row>
    <row r="186" spans="1:15" s="236" customFormat="1" x14ac:dyDescent="0.2">
      <c r="A186" s="237" t="str">
        <f>name!E$11</f>
        <v>Process, plant and machine operatives</v>
      </c>
      <c r="B186" s="302">
        <v>6.0723697596598729</v>
      </c>
      <c r="C186" s="302">
        <v>0.83852584814100628</v>
      </c>
      <c r="D186" s="302">
        <v>2.1251414413585041</v>
      </c>
      <c r="E186" s="302">
        <f t="shared" si="84"/>
        <v>9.0360370491593827</v>
      </c>
      <c r="F186" s="303"/>
      <c r="G186" s="302">
        <v>6.3237815509572659</v>
      </c>
      <c r="H186" s="302">
        <v>1.0198906669627139</v>
      </c>
      <c r="I186" s="302">
        <v>2.9778898638948164</v>
      </c>
      <c r="J186" s="302">
        <f t="shared" si="87"/>
        <v>10.321562081814797</v>
      </c>
      <c r="K186" s="303"/>
      <c r="L186" s="302">
        <v>5.5760980481651892</v>
      </c>
      <c r="M186" s="302">
        <v>1.1149664894407973</v>
      </c>
      <c r="N186" s="302">
        <v>3.3192831201518946</v>
      </c>
      <c r="O186" s="302">
        <f t="shared" si="86"/>
        <v>10.010347657757881</v>
      </c>
    </row>
    <row r="187" spans="1:15" s="236" customFormat="1" x14ac:dyDescent="0.2">
      <c r="A187" s="237" t="str">
        <f>name!E$12</f>
        <v>Elementary occupations</v>
      </c>
      <c r="B187" s="302">
        <v>3.0318920352918011</v>
      </c>
      <c r="C187" s="302">
        <v>0.72939765843521909</v>
      </c>
      <c r="D187" s="302">
        <v>8.3484753647967605E-2</v>
      </c>
      <c r="E187" s="302">
        <f t="shared" si="84"/>
        <v>3.8447744473749879</v>
      </c>
      <c r="F187" s="303"/>
      <c r="G187" s="302">
        <v>2.7019609950198151</v>
      </c>
      <c r="H187" s="302">
        <v>0.7401700303141584</v>
      </c>
      <c r="I187" s="302">
        <v>0.12047298220883883</v>
      </c>
      <c r="J187" s="302">
        <f t="shared" si="87"/>
        <v>3.562604007542812</v>
      </c>
      <c r="K187" s="303"/>
      <c r="L187" s="302">
        <v>2.2088278490626188</v>
      </c>
      <c r="M187" s="302">
        <v>0.62152585186088638</v>
      </c>
      <c r="N187" s="302">
        <v>0.13112319871859746</v>
      </c>
      <c r="O187" s="302">
        <f t="shared" si="86"/>
        <v>2.9614768996421024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15.606285511313313</v>
      </c>
      <c r="C189" s="311">
        <f t="shared" ref="C189:E189" si="88">SUM(C179:C187)</f>
        <v>3.6759714331182014</v>
      </c>
      <c r="D189" s="311">
        <f t="shared" si="88"/>
        <v>2.9977430555684541</v>
      </c>
      <c r="E189" s="311">
        <f t="shared" si="88"/>
        <v>22.279999999999969</v>
      </c>
      <c r="F189" s="311"/>
      <c r="G189" s="311">
        <f t="shared" ref="G189:J189" si="89">SUM(G179:G187)</f>
        <v>18.007647095360678</v>
      </c>
      <c r="H189" s="311">
        <f t="shared" si="89"/>
        <v>4.3111337796462408</v>
      </c>
      <c r="I189" s="311">
        <f t="shared" si="89"/>
        <v>5.105219124993055</v>
      </c>
      <c r="J189" s="311">
        <f t="shared" si="89"/>
        <v>27.423999999999978</v>
      </c>
      <c r="K189" s="311"/>
      <c r="L189" s="311">
        <f t="shared" ref="L189:O189" si="90">SUM(L179:L187)</f>
        <v>18.033302734419632</v>
      </c>
      <c r="M189" s="311">
        <f t="shared" si="90"/>
        <v>4.7613456596064303</v>
      </c>
      <c r="N189" s="311">
        <f t="shared" si="90"/>
        <v>5.486351605973927</v>
      </c>
      <c r="O189" s="311">
        <f t="shared" si="90"/>
        <v>28.280999999999992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3.0945333740019803</v>
      </c>
      <c r="C196" s="302">
        <v>0.29394354548725432</v>
      </c>
      <c r="D196" s="302">
        <v>1.6607255246764063</v>
      </c>
      <c r="E196" s="302">
        <f>SUM(B196:D196)</f>
        <v>5.0492024441656413</v>
      </c>
      <c r="F196" s="303"/>
      <c r="G196" s="302">
        <v>4.1000737432920227</v>
      </c>
      <c r="H196" s="302">
        <v>0.49262079097888772</v>
      </c>
      <c r="I196" s="302">
        <v>1.3142536096611537</v>
      </c>
      <c r="J196" s="302">
        <f>SUM(G196:I196)</f>
        <v>5.9069481439320635</v>
      </c>
      <c r="K196" s="303"/>
      <c r="L196" s="302">
        <v>5.6153078746613518</v>
      </c>
      <c r="M196" s="302">
        <v>0.87723529777005027</v>
      </c>
      <c r="N196" s="302">
        <v>1.6641221862446123</v>
      </c>
      <c r="O196" s="302">
        <f>SUM(L196:N196)</f>
        <v>8.1566653586760136</v>
      </c>
    </row>
    <row r="197" spans="1:15" s="236" customFormat="1" x14ac:dyDescent="0.2">
      <c r="A197" s="237" t="str">
        <f>name!E$5</f>
        <v>Professional occupations</v>
      </c>
      <c r="B197" s="302">
        <v>0.74993198006502026</v>
      </c>
      <c r="C197" s="302">
        <v>8.5678884062991817E-2</v>
      </c>
      <c r="D197" s="302">
        <v>0.11646492681224339</v>
      </c>
      <c r="E197" s="302">
        <f t="shared" ref="E197:E204" si="91">SUM(B197:D197)</f>
        <v>0.95207579094025552</v>
      </c>
      <c r="F197" s="303"/>
      <c r="G197" s="302">
        <v>1.2178913450681714</v>
      </c>
      <c r="H197" s="302">
        <v>0.15066469144745576</v>
      </c>
      <c r="I197" s="302">
        <v>8.9486231822594187E-2</v>
      </c>
      <c r="J197" s="302">
        <f t="shared" ref="J197:J199" si="92">SUM(G197:I197)</f>
        <v>1.4580422683382215</v>
      </c>
      <c r="K197" s="303"/>
      <c r="L197" s="302">
        <v>1.4699804309678872</v>
      </c>
      <c r="M197" s="302">
        <v>0.22404435896393332</v>
      </c>
      <c r="N197" s="302">
        <v>5.4226256713629795E-2</v>
      </c>
      <c r="O197" s="302">
        <f t="shared" ref="O197:O204" si="93">SUM(L197:N197)</f>
        <v>1.7482510466454504</v>
      </c>
    </row>
    <row r="198" spans="1:15" s="236" customFormat="1" x14ac:dyDescent="0.2">
      <c r="A198" s="237" t="str">
        <f>name!E$6</f>
        <v>Associate professional occupations</v>
      </c>
      <c r="B198" s="302">
        <v>0.49800005528467883</v>
      </c>
      <c r="C198" s="302">
        <v>0.22337607508233281</v>
      </c>
      <c r="D198" s="302">
        <v>6.9607340184534489E-2</v>
      </c>
      <c r="E198" s="302">
        <f t="shared" si="91"/>
        <v>0.79098347055154616</v>
      </c>
      <c r="F198" s="303"/>
      <c r="G198" s="302">
        <v>0.738096680946981</v>
      </c>
      <c r="H198" s="302">
        <v>0.2713402243630611</v>
      </c>
      <c r="I198" s="302">
        <v>4.5533034990379237E-2</v>
      </c>
      <c r="J198" s="302">
        <f t="shared" si="92"/>
        <v>1.0549699403004213</v>
      </c>
      <c r="K198" s="303"/>
      <c r="L198" s="302">
        <v>0.81965148818469868</v>
      </c>
      <c r="M198" s="302">
        <v>0.36428485955565515</v>
      </c>
      <c r="N198" s="302">
        <v>3.3783727975356802E-2</v>
      </c>
      <c r="O198" s="302">
        <f t="shared" si="93"/>
        <v>1.2177200757157107</v>
      </c>
    </row>
    <row r="199" spans="1:15" s="236" customFormat="1" x14ac:dyDescent="0.2">
      <c r="A199" s="237" t="str">
        <f>name!E$7</f>
        <v>Administrative and secretarial occupations</v>
      </c>
      <c r="B199" s="302">
        <v>0.6369690840650396</v>
      </c>
      <c r="C199" s="302">
        <v>0.25809865004623928</v>
      </c>
      <c r="D199" s="302">
        <v>3.1341989263158634E-2</v>
      </c>
      <c r="E199" s="302">
        <f t="shared" si="91"/>
        <v>0.92640972337443761</v>
      </c>
      <c r="F199" s="303"/>
      <c r="G199" s="302">
        <v>0.81853954385617089</v>
      </c>
      <c r="H199" s="302">
        <v>0.2698529689531437</v>
      </c>
      <c r="I199" s="302">
        <v>2.1569610920718345E-2</v>
      </c>
      <c r="J199" s="302">
        <f t="shared" si="92"/>
        <v>1.109962123730033</v>
      </c>
      <c r="K199" s="303"/>
      <c r="L199" s="302">
        <v>1.0579140101285753</v>
      </c>
      <c r="M199" s="302">
        <v>0.30283396361560572</v>
      </c>
      <c r="N199" s="302">
        <v>1.9883133293570058E-2</v>
      </c>
      <c r="O199" s="302">
        <f t="shared" si="93"/>
        <v>1.380631107037751</v>
      </c>
    </row>
    <row r="200" spans="1:15" s="236" customFormat="1" x14ac:dyDescent="0.2">
      <c r="A200" s="237" t="str">
        <f>name!E$8</f>
        <v>Skilled trades occupations</v>
      </c>
      <c r="B200" s="302">
        <v>1.8718022039254969</v>
      </c>
      <c r="C200" s="302">
        <v>1.3279460252911546</v>
      </c>
      <c r="D200" s="302">
        <v>0.46100194648471327</v>
      </c>
      <c r="E200" s="302">
        <f t="shared" si="91"/>
        <v>3.6607501757013647</v>
      </c>
      <c r="F200" s="303"/>
      <c r="G200" s="302">
        <v>1.8399768598127944</v>
      </c>
      <c r="H200" s="302">
        <v>1.2565040408345358</v>
      </c>
      <c r="I200" s="302">
        <v>0.37783826585463881</v>
      </c>
      <c r="J200" s="302">
        <f>SUM(G200:I200)</f>
        <v>3.474319166501969</v>
      </c>
      <c r="K200" s="303"/>
      <c r="L200" s="302">
        <v>1.4673270485690397</v>
      </c>
      <c r="M200" s="302">
        <v>1.2952928274727513</v>
      </c>
      <c r="N200" s="302">
        <v>0.44938995530595061</v>
      </c>
      <c r="O200" s="302">
        <f t="shared" si="93"/>
        <v>3.2120098313477419</v>
      </c>
    </row>
    <row r="201" spans="1:15" s="236" customFormat="1" x14ac:dyDescent="0.2">
      <c r="A201" s="237" t="str">
        <f>name!E$9</f>
        <v>Caring, leisure and other service occupations</v>
      </c>
      <c r="B201" s="302">
        <v>0.72818775384718537</v>
      </c>
      <c r="C201" s="302">
        <v>0.82868318138460206</v>
      </c>
      <c r="D201" s="302">
        <v>0.11494538489816115</v>
      </c>
      <c r="E201" s="302">
        <f t="shared" si="91"/>
        <v>1.6718163201299487</v>
      </c>
      <c r="F201" s="303"/>
      <c r="G201" s="302">
        <v>0.90303829949849745</v>
      </c>
      <c r="H201" s="302">
        <v>0.74410854625050304</v>
      </c>
      <c r="I201" s="302">
        <v>0.1190544244577952</v>
      </c>
      <c r="J201" s="302">
        <f t="shared" ref="J201:J204" si="94">SUM(G201:I201)</f>
        <v>1.7662012702067955</v>
      </c>
      <c r="K201" s="303"/>
      <c r="L201" s="302">
        <v>1.0496468180784593</v>
      </c>
      <c r="M201" s="302">
        <v>0.81154492801257794</v>
      </c>
      <c r="N201" s="302">
        <v>0.18604619018562457</v>
      </c>
      <c r="O201" s="302">
        <f t="shared" si="93"/>
        <v>2.047237936276662</v>
      </c>
    </row>
    <row r="202" spans="1:15" s="236" customFormat="1" x14ac:dyDescent="0.2">
      <c r="A202" s="237" t="str">
        <f>name!E$10</f>
        <v>Sales and customer service occupations</v>
      </c>
      <c r="B202" s="302">
        <v>0.72635649499285959</v>
      </c>
      <c r="C202" s="302">
        <v>1.434090290517549</v>
      </c>
      <c r="D202" s="302">
        <v>0.6050581679678223</v>
      </c>
      <c r="E202" s="302">
        <f t="shared" si="91"/>
        <v>2.765504953478231</v>
      </c>
      <c r="F202" s="303"/>
      <c r="G202" s="302">
        <v>0.86219385035954699</v>
      </c>
      <c r="H202" s="302">
        <v>1.4836444066994525</v>
      </c>
      <c r="I202" s="302">
        <v>0.33675429828059894</v>
      </c>
      <c r="J202" s="302">
        <f t="shared" si="94"/>
        <v>2.6825925553395984</v>
      </c>
      <c r="K202" s="303"/>
      <c r="L202" s="302">
        <v>1.0976146624701282</v>
      </c>
      <c r="M202" s="302">
        <v>1.9407271757966609</v>
      </c>
      <c r="N202" s="302">
        <v>0.26866393611642003</v>
      </c>
      <c r="O202" s="302">
        <f t="shared" si="93"/>
        <v>3.3070057743832093</v>
      </c>
    </row>
    <row r="203" spans="1:15" s="236" customFormat="1" x14ac:dyDescent="0.2">
      <c r="A203" s="237" t="str">
        <f>name!E$11</f>
        <v>Process, plant and machine operatives</v>
      </c>
      <c r="B203" s="302">
        <v>0.37303101970722441</v>
      </c>
      <c r="C203" s="302">
        <v>0.48903128337820684</v>
      </c>
      <c r="D203" s="302">
        <v>2.0761609292646952E-2</v>
      </c>
      <c r="E203" s="302">
        <f t="shared" si="91"/>
        <v>0.88282391237807822</v>
      </c>
      <c r="F203" s="303"/>
      <c r="G203" s="302">
        <v>0.31053138496638172</v>
      </c>
      <c r="H203" s="302">
        <v>0.69741985921527938</v>
      </c>
      <c r="I203" s="302">
        <v>1.3693927748657004E-2</v>
      </c>
      <c r="J203" s="302">
        <f t="shared" si="94"/>
        <v>1.0216451719303181</v>
      </c>
      <c r="K203" s="303"/>
      <c r="L203" s="302">
        <v>0.28563797911157035</v>
      </c>
      <c r="M203" s="302">
        <v>1.1380890776221813</v>
      </c>
      <c r="N203" s="302">
        <v>1.7571011704401531E-2</v>
      </c>
      <c r="O203" s="302">
        <f t="shared" si="93"/>
        <v>1.4412980684381531</v>
      </c>
    </row>
    <row r="204" spans="1:15" s="236" customFormat="1" x14ac:dyDescent="0.2">
      <c r="A204" s="237" t="str">
        <f>name!E$12</f>
        <v>Elementary occupations</v>
      </c>
      <c r="B204" s="302">
        <v>2.7457711811070609</v>
      </c>
      <c r="C204" s="302">
        <v>13.614129995495306</v>
      </c>
      <c r="D204" s="302">
        <v>5.9532032678109546E-2</v>
      </c>
      <c r="E204" s="302">
        <f t="shared" si="91"/>
        <v>16.419433209280477</v>
      </c>
      <c r="F204" s="303"/>
      <c r="G204" s="302">
        <v>3.1368120620609066</v>
      </c>
      <c r="H204" s="302">
        <v>12.290076945672643</v>
      </c>
      <c r="I204" s="302">
        <v>2.9430351987082461E-2</v>
      </c>
      <c r="J204" s="302">
        <f t="shared" si="94"/>
        <v>15.456319359720633</v>
      </c>
      <c r="K204" s="303"/>
      <c r="L204" s="302">
        <v>3.3950459710522991</v>
      </c>
      <c r="M204" s="302">
        <v>13.148157089458651</v>
      </c>
      <c r="N204" s="302">
        <v>3.9977740968290043E-2</v>
      </c>
      <c r="O204" s="302">
        <f t="shared" si="93"/>
        <v>16.583180801479241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11.424583146996548</v>
      </c>
      <c r="C206" s="311">
        <f t="shared" ref="C206:E206" si="95">SUM(C196:C204)</f>
        <v>18.554977930745636</v>
      </c>
      <c r="D206" s="311">
        <f t="shared" si="95"/>
        <v>3.1394389222577956</v>
      </c>
      <c r="E206" s="311">
        <f t="shared" si="95"/>
        <v>33.118999999999986</v>
      </c>
      <c r="F206" s="311"/>
      <c r="G206" s="311">
        <f t="shared" ref="G206:J206" si="96">SUM(G196:G204)</f>
        <v>13.927153769861473</v>
      </c>
      <c r="H206" s="311">
        <f t="shared" si="96"/>
        <v>17.656232474414963</v>
      </c>
      <c r="I206" s="311">
        <f t="shared" si="96"/>
        <v>2.3476137557236183</v>
      </c>
      <c r="J206" s="311">
        <f t="shared" si="96"/>
        <v>33.931000000000054</v>
      </c>
      <c r="K206" s="311"/>
      <c r="L206" s="311">
        <f t="shared" ref="L206:O206" si="97">SUM(L196:L204)</f>
        <v>16.258126283224009</v>
      </c>
      <c r="M206" s="311">
        <f t="shared" si="97"/>
        <v>20.102209578268067</v>
      </c>
      <c r="N206" s="311">
        <f t="shared" si="97"/>
        <v>2.7336641385078559</v>
      </c>
      <c r="O206" s="311">
        <f t="shared" si="97"/>
        <v>39.093999999999937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0.12547919360449067</v>
      </c>
      <c r="C213" s="302">
        <v>2.1182984782187931E-2</v>
      </c>
      <c r="D213" s="302">
        <v>9.657187090644484E-2</v>
      </c>
      <c r="E213" s="302">
        <f>SUM(B213:D213)</f>
        <v>0.24323404929312345</v>
      </c>
      <c r="F213" s="303"/>
      <c r="G213" s="302">
        <v>0.11188840234470951</v>
      </c>
      <c r="H213" s="302">
        <v>1.3121707382955147E-2</v>
      </c>
      <c r="I213" s="302">
        <v>0.12906432054598871</v>
      </c>
      <c r="J213" s="302">
        <f>SUM(G213:I213)</f>
        <v>0.2540744302736534</v>
      </c>
      <c r="K213" s="303"/>
      <c r="L213" s="302">
        <v>0.11715825596267229</v>
      </c>
      <c r="M213" s="302">
        <v>1.7183431406739592E-2</v>
      </c>
      <c r="N213" s="302">
        <v>0.12289369487083898</v>
      </c>
      <c r="O213" s="302">
        <f>SUM(L213:N213)</f>
        <v>0.25723538224025089</v>
      </c>
    </row>
    <row r="214" spans="1:15" s="236" customFormat="1" x14ac:dyDescent="0.2">
      <c r="A214" s="237" t="str">
        <f>name!E$5</f>
        <v>Professional occupations</v>
      </c>
      <c r="B214" s="302">
        <v>0.28575807440394341</v>
      </c>
      <c r="C214" s="302">
        <v>2.8514438431357425E-2</v>
      </c>
      <c r="D214" s="302">
        <v>0.17138881870295394</v>
      </c>
      <c r="E214" s="302">
        <f t="shared" ref="E214:E221" si="98">SUM(B214:D214)</f>
        <v>0.48566133153825475</v>
      </c>
      <c r="F214" s="303"/>
      <c r="G214" s="302">
        <v>0.26415204212857352</v>
      </c>
      <c r="H214" s="302">
        <v>2.4546847936015283E-2</v>
      </c>
      <c r="I214" s="302">
        <v>0.17038132148783416</v>
      </c>
      <c r="J214" s="302">
        <f t="shared" ref="J214:J216" si="99">SUM(G214:I214)</f>
        <v>0.45908021155242296</v>
      </c>
      <c r="K214" s="303"/>
      <c r="L214" s="302">
        <v>0.30340301920856377</v>
      </c>
      <c r="M214" s="302">
        <v>3.3381779203803433E-2</v>
      </c>
      <c r="N214" s="302">
        <v>0.12261474723350078</v>
      </c>
      <c r="O214" s="302">
        <f t="shared" ref="O214:O221" si="100">SUM(L214:N214)</f>
        <v>0.45939954564586799</v>
      </c>
    </row>
    <row r="215" spans="1:15" s="236" customFormat="1" x14ac:dyDescent="0.2">
      <c r="A215" s="237" t="str">
        <f>name!E$6</f>
        <v>Associate professional occupations</v>
      </c>
      <c r="B215" s="302">
        <v>0.20409120495048028</v>
      </c>
      <c r="C215" s="302">
        <v>4.7828620094878385E-2</v>
      </c>
      <c r="D215" s="302">
        <v>0.33387268005535176</v>
      </c>
      <c r="E215" s="302">
        <f t="shared" si="98"/>
        <v>0.58579250510071046</v>
      </c>
      <c r="F215" s="303"/>
      <c r="G215" s="302">
        <v>0.20112715888609842</v>
      </c>
      <c r="H215" s="302">
        <v>3.3828602076078199E-2</v>
      </c>
      <c r="I215" s="302">
        <v>0.56277702228584425</v>
      </c>
      <c r="J215" s="302">
        <f t="shared" si="99"/>
        <v>0.79773278324802088</v>
      </c>
      <c r="K215" s="303"/>
      <c r="L215" s="302">
        <v>0.19781506269883137</v>
      </c>
      <c r="M215" s="302">
        <v>3.6858350408179842E-2</v>
      </c>
      <c r="N215" s="302">
        <v>0.50210142197852936</v>
      </c>
      <c r="O215" s="302">
        <f t="shared" si="100"/>
        <v>0.73677483508554054</v>
      </c>
    </row>
    <row r="216" spans="1:15" s="236" customFormat="1" x14ac:dyDescent="0.2">
      <c r="A216" s="237" t="str">
        <f>name!E$7</f>
        <v>Administrative and secretarial occupations</v>
      </c>
      <c r="B216" s="302">
        <v>0.19533982901539984</v>
      </c>
      <c r="C216" s="302">
        <v>9.4793955682487871E-2</v>
      </c>
      <c r="D216" s="302">
        <v>2.4622753797503828E-2</v>
      </c>
      <c r="E216" s="302">
        <f t="shared" si="98"/>
        <v>0.31475653849539154</v>
      </c>
      <c r="F216" s="303"/>
      <c r="G216" s="302">
        <v>0.18420391748090356</v>
      </c>
      <c r="H216" s="302">
        <v>7.3578085081009423E-2</v>
      </c>
      <c r="I216" s="302">
        <v>3.7694642919479895E-2</v>
      </c>
      <c r="J216" s="302">
        <f t="shared" si="99"/>
        <v>0.29547664548139285</v>
      </c>
      <c r="K216" s="303"/>
      <c r="L216" s="302">
        <v>0.15878065817103573</v>
      </c>
      <c r="M216" s="302">
        <v>6.824071410206474E-2</v>
      </c>
      <c r="N216" s="302">
        <v>2.7050672842717841E-2</v>
      </c>
      <c r="O216" s="302">
        <f t="shared" si="100"/>
        <v>0.25407204511581832</v>
      </c>
    </row>
    <row r="217" spans="1:15" s="236" customFormat="1" x14ac:dyDescent="0.2">
      <c r="A217" s="237" t="str">
        <f>name!E$8</f>
        <v>Skilled trades occupations</v>
      </c>
      <c r="B217" s="302">
        <v>0.1140813806324721</v>
      </c>
      <c r="C217" s="302">
        <v>2.7440085123147481E-2</v>
      </c>
      <c r="D217" s="302">
        <v>9.847973413058711E-2</v>
      </c>
      <c r="E217" s="302">
        <f t="shared" si="98"/>
        <v>0.24000119988620669</v>
      </c>
      <c r="F217" s="303"/>
      <c r="G217" s="302">
        <v>0.10761363945176083</v>
      </c>
      <c r="H217" s="302">
        <v>1.3617343509558457E-2</v>
      </c>
      <c r="I217" s="302">
        <v>9.2613478473998367E-2</v>
      </c>
      <c r="J217" s="302">
        <f>SUM(G217:I217)</f>
        <v>0.21384446143531766</v>
      </c>
      <c r="K217" s="303"/>
      <c r="L217" s="302">
        <v>7.7405231475935407E-2</v>
      </c>
      <c r="M217" s="302">
        <v>1.4282399130444507E-2</v>
      </c>
      <c r="N217" s="302">
        <v>0.10854346715480168</v>
      </c>
      <c r="O217" s="302">
        <f t="shared" si="100"/>
        <v>0.20023109776118159</v>
      </c>
    </row>
    <row r="218" spans="1:15" s="236" customFormat="1" x14ac:dyDescent="0.2">
      <c r="A218" s="237" t="str">
        <f>name!E$9</f>
        <v>Caring, leisure and other service occupations</v>
      </c>
      <c r="B218" s="302">
        <v>4.7947400895566844E-2</v>
      </c>
      <c r="C218" s="302">
        <v>2.5944760931270103E-2</v>
      </c>
      <c r="D218" s="302">
        <v>1.9708184036001147E-2</v>
      </c>
      <c r="E218" s="302">
        <f t="shared" si="98"/>
        <v>9.3600345862838094E-2</v>
      </c>
      <c r="F218" s="303"/>
      <c r="G218" s="302">
        <v>6.4594637653596382E-2</v>
      </c>
      <c r="H218" s="302">
        <v>3.7191638791897241E-2</v>
      </c>
      <c r="I218" s="302">
        <v>4.0390826366810309E-2</v>
      </c>
      <c r="J218" s="302">
        <f t="shared" ref="J218:J221" si="101">SUM(G218:I218)</f>
        <v>0.14217710281230395</v>
      </c>
      <c r="K218" s="303"/>
      <c r="L218" s="302">
        <v>6.916667010736105E-2</v>
      </c>
      <c r="M218" s="302">
        <v>3.2529647683364263E-2</v>
      </c>
      <c r="N218" s="302">
        <v>4.3991920712400594E-2</v>
      </c>
      <c r="O218" s="302">
        <f t="shared" si="100"/>
        <v>0.1456882385031259</v>
      </c>
    </row>
    <row r="219" spans="1:15" s="236" customFormat="1" x14ac:dyDescent="0.2">
      <c r="A219" s="237" t="str">
        <f>name!E$10</f>
        <v>Sales and customer service occupations</v>
      </c>
      <c r="B219" s="302">
        <v>8.2687113141853869E-2</v>
      </c>
      <c r="C219" s="302">
        <v>4.1925214899945988E-2</v>
      </c>
      <c r="D219" s="302">
        <v>2.1373225766699835E-2</v>
      </c>
      <c r="E219" s="302">
        <f t="shared" si="98"/>
        <v>0.1459855538084997</v>
      </c>
      <c r="F219" s="303"/>
      <c r="G219" s="302">
        <v>9.0726196456574162E-2</v>
      </c>
      <c r="H219" s="302">
        <v>4.5907563865714922E-2</v>
      </c>
      <c r="I219" s="302">
        <v>2.2338613033114109E-2</v>
      </c>
      <c r="J219" s="302">
        <f t="shared" si="101"/>
        <v>0.15897237335540318</v>
      </c>
      <c r="K219" s="303"/>
      <c r="L219" s="302">
        <v>0.10966344511214388</v>
      </c>
      <c r="M219" s="302">
        <v>5.3388332101334895E-2</v>
      </c>
      <c r="N219" s="302">
        <v>1.7564595659317079E-2</v>
      </c>
      <c r="O219" s="302">
        <f t="shared" si="100"/>
        <v>0.18061637287279586</v>
      </c>
    </row>
    <row r="220" spans="1:15" s="236" customFormat="1" x14ac:dyDescent="0.2">
      <c r="A220" s="237" t="str">
        <f>name!E$11</f>
        <v>Process, plant and machine operatives</v>
      </c>
      <c r="B220" s="302">
        <v>4.2586735340981813E-2</v>
      </c>
      <c r="C220" s="302">
        <v>3.0251571624582647E-2</v>
      </c>
      <c r="D220" s="302">
        <v>2.1744654700621056E-2</v>
      </c>
      <c r="E220" s="302">
        <f t="shared" si="98"/>
        <v>9.4582961666185517E-2</v>
      </c>
      <c r="F220" s="303"/>
      <c r="G220" s="302">
        <v>4.0723455704412562E-2</v>
      </c>
      <c r="H220" s="302">
        <v>1.4420489044993627E-2</v>
      </c>
      <c r="I220" s="302">
        <v>2.6033652487115092E-2</v>
      </c>
      <c r="J220" s="302">
        <f t="shared" si="101"/>
        <v>8.1177597236521279E-2</v>
      </c>
      <c r="K220" s="303"/>
      <c r="L220" s="302">
        <v>4.152797975491674E-2</v>
      </c>
      <c r="M220" s="302">
        <v>2.0068125464538736E-2</v>
      </c>
      <c r="N220" s="302">
        <v>4.05175640056291E-2</v>
      </c>
      <c r="O220" s="302">
        <f t="shared" si="100"/>
        <v>0.10211366922508458</v>
      </c>
    </row>
    <row r="221" spans="1:15" s="236" customFormat="1" x14ac:dyDescent="0.2">
      <c r="A221" s="237" t="str">
        <f>name!E$12</f>
        <v>Elementary occupations</v>
      </c>
      <c r="B221" s="302">
        <v>0.1434054258318897</v>
      </c>
      <c r="C221" s="302">
        <v>0.12265958249154167</v>
      </c>
      <c r="D221" s="302">
        <v>9.3320506025361266E-2</v>
      </c>
      <c r="E221" s="302">
        <f t="shared" si="98"/>
        <v>0.35938551434879262</v>
      </c>
      <c r="F221" s="303"/>
      <c r="G221" s="302">
        <v>0.21285700295576465</v>
      </c>
      <c r="H221" s="302">
        <v>0.13220008881123463</v>
      </c>
      <c r="I221" s="302">
        <v>0.14840730283796677</v>
      </c>
      <c r="J221" s="302">
        <f t="shared" si="101"/>
        <v>0.49346439460496605</v>
      </c>
      <c r="K221" s="303"/>
      <c r="L221" s="302">
        <v>0.20328949290206036</v>
      </c>
      <c r="M221" s="302">
        <v>0.14439410027917515</v>
      </c>
      <c r="N221" s="302">
        <v>0.20418522036909695</v>
      </c>
      <c r="O221" s="302">
        <f t="shared" si="100"/>
        <v>0.55186881355033246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1.2413763578170787</v>
      </c>
      <c r="C223" s="311">
        <f t="shared" ref="C223:E223" si="102">SUM(C213:C221)</f>
        <v>0.44054121406139951</v>
      </c>
      <c r="D223" s="311">
        <f t="shared" si="102"/>
        <v>0.88108242812152471</v>
      </c>
      <c r="E223" s="311">
        <f t="shared" si="102"/>
        <v>2.5630000000000024</v>
      </c>
      <c r="F223" s="311"/>
      <c r="G223" s="311">
        <f t="shared" ref="G223:J223" si="103">SUM(G213:G221)</f>
        <v>1.2778864530623935</v>
      </c>
      <c r="H223" s="311">
        <f t="shared" si="103"/>
        <v>0.38841236649945693</v>
      </c>
      <c r="I223" s="311">
        <f t="shared" si="103"/>
        <v>1.2297011804381515</v>
      </c>
      <c r="J223" s="311">
        <f t="shared" si="103"/>
        <v>2.8960000000000021</v>
      </c>
      <c r="K223" s="311"/>
      <c r="L223" s="311">
        <f t="shared" ref="L223:O223" si="104">SUM(L213:L221)</f>
        <v>1.2782098153935206</v>
      </c>
      <c r="M223" s="311">
        <f t="shared" si="104"/>
        <v>0.42032687977964517</v>
      </c>
      <c r="N223" s="311">
        <f t="shared" si="104"/>
        <v>1.1894633048268324</v>
      </c>
      <c r="O223" s="311">
        <f t="shared" si="104"/>
        <v>2.8879999999999981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0.83155653164461474</v>
      </c>
      <c r="C230" s="302">
        <v>0.13031032241878659</v>
      </c>
      <c r="D230" s="302">
        <v>6.6651751280210045E-2</v>
      </c>
      <c r="E230" s="302">
        <f>SUM(B230:D230)</f>
        <v>1.0285186053436113</v>
      </c>
      <c r="F230" s="303"/>
      <c r="G230" s="302">
        <v>0.58023584413572427</v>
      </c>
      <c r="H230" s="302">
        <v>5.3473519437455382E-2</v>
      </c>
      <c r="I230" s="302">
        <v>4.1316815817545108E-2</v>
      </c>
      <c r="J230" s="302">
        <f>SUM(G230:I230)</f>
        <v>0.67502617939072473</v>
      </c>
      <c r="K230" s="303"/>
      <c r="L230" s="302">
        <v>0.66386306099968329</v>
      </c>
      <c r="M230" s="302">
        <v>6.3656902685922556E-2</v>
      </c>
      <c r="N230" s="302">
        <v>4.4211201208591289E-2</v>
      </c>
      <c r="O230" s="302">
        <f>SUM(L230:N230)</f>
        <v>0.77173116489419713</v>
      </c>
    </row>
    <row r="231" spans="1:15" s="236" customFormat="1" x14ac:dyDescent="0.2">
      <c r="A231" s="237" t="str">
        <f>name!E$5</f>
        <v>Professional occupations</v>
      </c>
      <c r="B231" s="302">
        <v>2.6048234999678237</v>
      </c>
      <c r="C231" s="302">
        <v>0.1194299771792301</v>
      </c>
      <c r="D231" s="302">
        <v>0.18044625095550459</v>
      </c>
      <c r="E231" s="302">
        <f t="shared" ref="E231:E238" si="105">SUM(B231:D231)</f>
        <v>2.9046997281025586</v>
      </c>
      <c r="F231" s="303"/>
      <c r="G231" s="302">
        <v>2.0486069023191549</v>
      </c>
      <c r="H231" s="302">
        <v>5.1353383097174458E-2</v>
      </c>
      <c r="I231" s="302">
        <v>9.6387687911981934E-2</v>
      </c>
      <c r="J231" s="302">
        <f t="shared" ref="J231:J233" si="106">SUM(G231:I231)</f>
        <v>2.1963479733283116</v>
      </c>
      <c r="K231" s="303"/>
      <c r="L231" s="302">
        <v>2.6356682949480592</v>
      </c>
      <c r="M231" s="302">
        <v>6.7587193163556672E-2</v>
      </c>
      <c r="N231" s="302">
        <v>0.10353325997393897</v>
      </c>
      <c r="O231" s="302">
        <f t="shared" ref="O231:O238" si="107">SUM(L231:N231)</f>
        <v>2.8067887480855549</v>
      </c>
    </row>
    <row r="232" spans="1:15" s="236" customFormat="1" x14ac:dyDescent="0.2">
      <c r="A232" s="237" t="str">
        <f>name!E$6</f>
        <v>Associate professional occupations</v>
      </c>
      <c r="B232" s="302">
        <v>1.2457900851683514</v>
      </c>
      <c r="C232" s="302">
        <v>0.14221212050756032</v>
      </c>
      <c r="D232" s="302">
        <v>9.4666242890393215E-2</v>
      </c>
      <c r="E232" s="302">
        <f t="shared" si="105"/>
        <v>1.4826684485663051</v>
      </c>
      <c r="F232" s="303"/>
      <c r="G232" s="302">
        <v>0.90778082102580449</v>
      </c>
      <c r="H232" s="302">
        <v>6.028409165490272E-2</v>
      </c>
      <c r="I232" s="302">
        <v>8.2124907552652601E-2</v>
      </c>
      <c r="J232" s="302">
        <f t="shared" si="106"/>
        <v>1.0501898202333597</v>
      </c>
      <c r="K232" s="303"/>
      <c r="L232" s="302">
        <v>1.0488020818433685</v>
      </c>
      <c r="M232" s="302">
        <v>6.0358886374526806E-2</v>
      </c>
      <c r="N232" s="302">
        <v>8.6681864903542627E-2</v>
      </c>
      <c r="O232" s="302">
        <f t="shared" si="107"/>
        <v>1.1958428331214379</v>
      </c>
    </row>
    <row r="233" spans="1:15" s="236" customFormat="1" x14ac:dyDescent="0.2">
      <c r="A233" s="237" t="str">
        <f>name!E$7</f>
        <v>Administrative and secretarial occupations</v>
      </c>
      <c r="B233" s="302">
        <v>0.67654641047308517</v>
      </c>
      <c r="C233" s="302">
        <v>0.28415614979517884</v>
      </c>
      <c r="D233" s="302">
        <v>4.0086400794900334E-2</v>
      </c>
      <c r="E233" s="302">
        <f t="shared" si="105"/>
        <v>1.0007889610631642</v>
      </c>
      <c r="F233" s="303"/>
      <c r="G233" s="302">
        <v>0.40270199222938313</v>
      </c>
      <c r="H233" s="302">
        <v>8.8632358182089657E-2</v>
      </c>
      <c r="I233" s="302">
        <v>1.8187063977513726E-2</v>
      </c>
      <c r="J233" s="302">
        <f t="shared" si="106"/>
        <v>0.50952141438898646</v>
      </c>
      <c r="K233" s="303"/>
      <c r="L233" s="302">
        <v>0.40467066257201167</v>
      </c>
      <c r="M233" s="302">
        <v>9.0874870654075457E-2</v>
      </c>
      <c r="N233" s="302">
        <v>1.1725684193639107E-2</v>
      </c>
      <c r="O233" s="302">
        <f t="shared" si="107"/>
        <v>0.50727121741972625</v>
      </c>
    </row>
    <row r="234" spans="1:15" s="236" customFormat="1" x14ac:dyDescent="0.2">
      <c r="A234" s="237" t="str">
        <f>name!E$8</f>
        <v>Skilled trades occupations</v>
      </c>
      <c r="B234" s="302">
        <v>0.52562553653500155</v>
      </c>
      <c r="C234" s="302">
        <v>7.0273055159013414E-2</v>
      </c>
      <c r="D234" s="302">
        <v>6.5344042480609793E-2</v>
      </c>
      <c r="E234" s="302">
        <f t="shared" si="105"/>
        <v>0.6612426341746247</v>
      </c>
      <c r="F234" s="303"/>
      <c r="G234" s="302">
        <v>0.29548694820219334</v>
      </c>
      <c r="H234" s="302">
        <v>1.8947581552753397E-2</v>
      </c>
      <c r="I234" s="302">
        <v>2.5709476847603913E-2</v>
      </c>
      <c r="J234" s="302">
        <f>SUM(G234:I234)</f>
        <v>0.34014400660255062</v>
      </c>
      <c r="K234" s="303"/>
      <c r="L234" s="302">
        <v>0.19865982810879521</v>
      </c>
      <c r="M234" s="302">
        <v>2.1512789987983612E-2</v>
      </c>
      <c r="N234" s="302">
        <v>4.6029496616201877E-2</v>
      </c>
      <c r="O234" s="302">
        <f t="shared" si="107"/>
        <v>0.26620211471298072</v>
      </c>
    </row>
    <row r="235" spans="1:15" s="236" customFormat="1" x14ac:dyDescent="0.2">
      <c r="A235" s="237" t="str">
        <f>name!E$9</f>
        <v>Caring, leisure and other service occupations</v>
      </c>
      <c r="B235" s="302">
        <v>0.17244425635087202</v>
      </c>
      <c r="C235" s="302">
        <v>4.3627332193106667E-2</v>
      </c>
      <c r="D235" s="302">
        <v>2.1242354711495992E-2</v>
      </c>
      <c r="E235" s="302">
        <f t="shared" si="105"/>
        <v>0.23731394325547467</v>
      </c>
      <c r="F235" s="303"/>
      <c r="G235" s="302">
        <v>0.1152343643899465</v>
      </c>
      <c r="H235" s="302">
        <v>1.9835891348331233E-2</v>
      </c>
      <c r="I235" s="302">
        <v>1.7803472201149778E-2</v>
      </c>
      <c r="J235" s="302">
        <f t="shared" ref="J235:J238" si="108">SUM(G235:I235)</f>
        <v>0.15287372793942752</v>
      </c>
      <c r="K235" s="303"/>
      <c r="L235" s="302">
        <v>0.17420591522017356</v>
      </c>
      <c r="M235" s="302">
        <v>2.2735399057424291E-2</v>
      </c>
      <c r="N235" s="302">
        <v>2.6379855846835516E-2</v>
      </c>
      <c r="O235" s="302">
        <f t="shared" si="107"/>
        <v>0.22332117012443339</v>
      </c>
    </row>
    <row r="236" spans="1:15" s="236" customFormat="1" x14ac:dyDescent="0.2">
      <c r="A236" s="237" t="str">
        <f>name!E$10</f>
        <v>Sales and customer service occupations</v>
      </c>
      <c r="B236" s="302">
        <v>0.44932853719846672</v>
      </c>
      <c r="C236" s="302">
        <v>0.35946717179677046</v>
      </c>
      <c r="D236" s="302">
        <v>2.002345840426387E-2</v>
      </c>
      <c r="E236" s="302">
        <f t="shared" si="105"/>
        <v>0.82881916739950101</v>
      </c>
      <c r="F236" s="303"/>
      <c r="G236" s="302">
        <v>0.24637399771159535</v>
      </c>
      <c r="H236" s="302">
        <v>9.3645735329141264E-2</v>
      </c>
      <c r="I236" s="302">
        <v>6.5635429235394527E-3</v>
      </c>
      <c r="J236" s="302">
        <f t="shared" si="108"/>
        <v>0.34658327596427607</v>
      </c>
      <c r="K236" s="303"/>
      <c r="L236" s="302">
        <v>0.3416652833717797</v>
      </c>
      <c r="M236" s="302">
        <v>0.13774845102025052</v>
      </c>
      <c r="N236" s="302">
        <v>8.3873666947958826E-3</v>
      </c>
      <c r="O236" s="302">
        <f t="shared" si="107"/>
        <v>0.48780110108682612</v>
      </c>
    </row>
    <row r="237" spans="1:15" s="236" customFormat="1" x14ac:dyDescent="0.2">
      <c r="A237" s="237" t="str">
        <f>name!E$11</f>
        <v>Process, plant and machine operatives</v>
      </c>
      <c r="B237" s="302">
        <v>6.0221746364119248E-2</v>
      </c>
      <c r="C237" s="302">
        <v>4.858335750244739E-2</v>
      </c>
      <c r="D237" s="302">
        <v>1.8849349531875458E-2</v>
      </c>
      <c r="E237" s="302">
        <f t="shared" si="105"/>
        <v>0.12765445339844209</v>
      </c>
      <c r="F237" s="303"/>
      <c r="G237" s="302">
        <v>3.9174612306496458E-2</v>
      </c>
      <c r="H237" s="302">
        <v>2.49305879152181E-2</v>
      </c>
      <c r="I237" s="302">
        <v>1.0221555514372482E-2</v>
      </c>
      <c r="J237" s="302">
        <f t="shared" si="108"/>
        <v>7.4326755736087047E-2</v>
      </c>
      <c r="K237" s="303"/>
      <c r="L237" s="302">
        <v>4.6613229288705212E-2</v>
      </c>
      <c r="M237" s="302">
        <v>3.1773833638463839E-2</v>
      </c>
      <c r="N237" s="302">
        <v>1.8464221470938326E-2</v>
      </c>
      <c r="O237" s="302">
        <f t="shared" si="107"/>
        <v>9.6851284398107362E-2</v>
      </c>
    </row>
    <row r="238" spans="1:15" s="236" customFormat="1" x14ac:dyDescent="0.2">
      <c r="A238" s="237" t="str">
        <f>name!E$12</f>
        <v>Elementary occupations</v>
      </c>
      <c r="B238" s="302">
        <v>0.15914256663272516</v>
      </c>
      <c r="C238" s="302">
        <v>5.0482438655492158E-2</v>
      </c>
      <c r="D238" s="302">
        <v>5.566905340811594E-2</v>
      </c>
      <c r="E238" s="302">
        <f t="shared" si="105"/>
        <v>0.26529405869633327</v>
      </c>
      <c r="F238" s="303"/>
      <c r="G238" s="302">
        <v>0.18246292787810947</v>
      </c>
      <c r="H238" s="302">
        <v>6.043549721980946E-2</v>
      </c>
      <c r="I238" s="302">
        <v>4.908842131835392E-2</v>
      </c>
      <c r="J238" s="302">
        <f t="shared" si="108"/>
        <v>0.29198684641627282</v>
      </c>
      <c r="K238" s="303"/>
      <c r="L238" s="302">
        <v>0.22273740076562903</v>
      </c>
      <c r="M238" s="302">
        <v>5.881413879080323E-2</v>
      </c>
      <c r="N238" s="302">
        <v>7.9638826600294074E-2</v>
      </c>
      <c r="O238" s="302">
        <f t="shared" si="107"/>
        <v>0.36119036615672634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6.7254791703350589</v>
      </c>
      <c r="C240" s="311">
        <f t="shared" ref="C240:E240" si="109">SUM(C230:C238)</f>
        <v>1.248541925207586</v>
      </c>
      <c r="D240" s="311">
        <f t="shared" si="109"/>
        <v>0.56297890445736931</v>
      </c>
      <c r="E240" s="311">
        <f t="shared" si="109"/>
        <v>8.537000000000015</v>
      </c>
      <c r="F240" s="311"/>
      <c r="G240" s="311">
        <f t="shared" ref="G240:J240" si="110">SUM(G230:G238)</f>
        <v>4.8180584101984074</v>
      </c>
      <c r="H240" s="311">
        <f t="shared" si="110"/>
        <v>0.47153864573687565</v>
      </c>
      <c r="I240" s="311">
        <f t="shared" si="110"/>
        <v>0.34740294406471295</v>
      </c>
      <c r="J240" s="311">
        <f t="shared" si="110"/>
        <v>5.6369999999999969</v>
      </c>
      <c r="K240" s="311"/>
      <c r="L240" s="311">
        <f t="shared" ref="L240:O240" si="111">SUM(L230:L238)</f>
        <v>5.7368857571182046</v>
      </c>
      <c r="M240" s="311">
        <f t="shared" si="111"/>
        <v>0.55506246537300696</v>
      </c>
      <c r="N240" s="311">
        <f t="shared" si="111"/>
        <v>0.42505177750877771</v>
      </c>
      <c r="O240" s="311">
        <f t="shared" si="111"/>
        <v>6.716999999999989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0.72248419070017611</v>
      </c>
      <c r="C247" s="302">
        <v>0.16661161558417642</v>
      </c>
      <c r="D247" s="302">
        <v>9.0239085071373168E-2</v>
      </c>
      <c r="E247" s="302">
        <f>SUM(B247:D247)</f>
        <v>0.97933489135572571</v>
      </c>
      <c r="F247" s="303"/>
      <c r="G247" s="302">
        <v>0.7175341909227273</v>
      </c>
      <c r="H247" s="302">
        <v>0.20272264933018055</v>
      </c>
      <c r="I247" s="302">
        <v>3.5244697017502685E-2</v>
      </c>
      <c r="J247" s="302">
        <f>SUM(G247:I247)</f>
        <v>0.95550153727041054</v>
      </c>
      <c r="K247" s="303"/>
      <c r="L247" s="302">
        <v>0.74603774463462846</v>
      </c>
      <c r="M247" s="302">
        <v>0.29205763288590153</v>
      </c>
      <c r="N247" s="302">
        <v>4.2738168407092124E-2</v>
      </c>
      <c r="O247" s="302">
        <f>SUM(L247:N247)</f>
        <v>1.0808335459276222</v>
      </c>
    </row>
    <row r="248" spans="1:15" s="236" customFormat="1" x14ac:dyDescent="0.2">
      <c r="A248" s="237" t="str">
        <f>name!E$5</f>
        <v>Professional occupations</v>
      </c>
      <c r="B248" s="302">
        <v>1.2029793934748849</v>
      </c>
      <c r="C248" s="302">
        <v>7.9715559523846721E-2</v>
      </c>
      <c r="D248" s="302">
        <v>0.45907733261801026</v>
      </c>
      <c r="E248" s="302">
        <f t="shared" ref="E248:E255" si="112">SUM(B248:D248)</f>
        <v>1.7417722856167419</v>
      </c>
      <c r="F248" s="303"/>
      <c r="G248" s="302">
        <v>1.3930749960142821</v>
      </c>
      <c r="H248" s="302">
        <v>9.5516480438802287E-2</v>
      </c>
      <c r="I248" s="302">
        <v>3.9418373327246521E-2</v>
      </c>
      <c r="J248" s="302">
        <f t="shared" ref="J248:J250" si="113">SUM(G248:I248)</f>
        <v>1.5280098497803309</v>
      </c>
      <c r="K248" s="303"/>
      <c r="L248" s="302">
        <v>1.7762830958689182</v>
      </c>
      <c r="M248" s="302">
        <v>0.11944880989697863</v>
      </c>
      <c r="N248" s="302">
        <v>4.3248826038140002E-2</v>
      </c>
      <c r="O248" s="302">
        <f t="shared" ref="O248:O255" si="114">SUM(L248:N248)</f>
        <v>1.9389807318040369</v>
      </c>
    </row>
    <row r="249" spans="1:15" s="236" customFormat="1" x14ac:dyDescent="0.2">
      <c r="A249" s="237" t="str">
        <f>name!E$6</f>
        <v>Associate professional occupations</v>
      </c>
      <c r="B249" s="302">
        <v>1.2907997893887091</v>
      </c>
      <c r="C249" s="302">
        <v>0.17386660077994856</v>
      </c>
      <c r="D249" s="302">
        <v>0.21088137326201428</v>
      </c>
      <c r="E249" s="302">
        <f t="shared" si="112"/>
        <v>1.6755477634306719</v>
      </c>
      <c r="F249" s="303"/>
      <c r="G249" s="302">
        <v>1.3398650574197204</v>
      </c>
      <c r="H249" s="302">
        <v>0.17004441346348381</v>
      </c>
      <c r="I249" s="302">
        <v>4.9878001843522639E-2</v>
      </c>
      <c r="J249" s="302">
        <f t="shared" si="113"/>
        <v>1.5597874727267267</v>
      </c>
      <c r="K249" s="303"/>
      <c r="L249" s="302">
        <v>1.2841179105242431</v>
      </c>
      <c r="M249" s="302">
        <v>0.19042247328159956</v>
      </c>
      <c r="N249" s="302">
        <v>4.5440763107542199E-2</v>
      </c>
      <c r="O249" s="302">
        <f t="shared" si="114"/>
        <v>1.5199811469133848</v>
      </c>
    </row>
    <row r="250" spans="1:15" s="236" customFormat="1" x14ac:dyDescent="0.2">
      <c r="A250" s="237" t="str">
        <f>name!E$7</f>
        <v>Administrative and secretarial occupations</v>
      </c>
      <c r="B250" s="302">
        <v>2.6183518277268076</v>
      </c>
      <c r="C250" s="302">
        <v>0.73280193644498881</v>
      </c>
      <c r="D250" s="302">
        <v>0.10989347024173135</v>
      </c>
      <c r="E250" s="302">
        <f t="shared" si="112"/>
        <v>3.4610472344135279</v>
      </c>
      <c r="F250" s="303"/>
      <c r="G250" s="302">
        <v>2.326598800233008</v>
      </c>
      <c r="H250" s="302">
        <v>0.58720710502568707</v>
      </c>
      <c r="I250" s="302">
        <v>6.0374833116384743E-3</v>
      </c>
      <c r="J250" s="302">
        <f t="shared" si="113"/>
        <v>2.9198433885703334</v>
      </c>
      <c r="K250" s="303"/>
      <c r="L250" s="302">
        <v>2.0355130060592077</v>
      </c>
      <c r="M250" s="302">
        <v>0.43503200333016745</v>
      </c>
      <c r="N250" s="302">
        <v>8.7586620100989741E-3</v>
      </c>
      <c r="O250" s="302">
        <f t="shared" si="114"/>
        <v>2.4793036713994741</v>
      </c>
    </row>
    <row r="251" spans="1:15" s="236" customFormat="1" x14ac:dyDescent="0.2">
      <c r="A251" s="237" t="str">
        <f>name!E$8</f>
        <v>Skilled trades occupations</v>
      </c>
      <c r="B251" s="302">
        <v>7.3714380404384106E-2</v>
      </c>
      <c r="C251" s="302">
        <v>9.861291436311443E-3</v>
      </c>
      <c r="D251" s="302">
        <v>0.12281536596568798</v>
      </c>
      <c r="E251" s="302">
        <f t="shared" si="112"/>
        <v>0.20639103780638351</v>
      </c>
      <c r="F251" s="303"/>
      <c r="G251" s="302">
        <v>5.2263073735811162E-2</v>
      </c>
      <c r="H251" s="302">
        <v>7.9680902526466785E-3</v>
      </c>
      <c r="I251" s="302">
        <v>9.3311422465137545E-3</v>
      </c>
      <c r="J251" s="302">
        <f>SUM(G251:I251)</f>
        <v>6.9562306234971588E-2</v>
      </c>
      <c r="K251" s="303"/>
      <c r="L251" s="302">
        <v>4.947711308877259E-2</v>
      </c>
      <c r="M251" s="302">
        <v>1.0461948554081698E-2</v>
      </c>
      <c r="N251" s="302">
        <v>1.1144561846247189E-2</v>
      </c>
      <c r="O251" s="302">
        <f t="shared" si="114"/>
        <v>7.108362348910148E-2</v>
      </c>
    </row>
    <row r="252" spans="1:15" s="236" customFormat="1" x14ac:dyDescent="0.2">
      <c r="A252" s="237" t="str">
        <f>name!E$9</f>
        <v>Caring, leisure and other service occupations</v>
      </c>
      <c r="B252" s="302">
        <v>3.928359017879874E-2</v>
      </c>
      <c r="C252" s="302">
        <v>7.7682352124027812E-3</v>
      </c>
      <c r="D252" s="302">
        <v>7.8300885903941284E-3</v>
      </c>
      <c r="E252" s="302">
        <f t="shared" si="112"/>
        <v>5.4881913981595649E-2</v>
      </c>
      <c r="F252" s="303"/>
      <c r="G252" s="302">
        <v>3.6751260327684096E-2</v>
      </c>
      <c r="H252" s="302">
        <v>5.8724268296035846E-3</v>
      </c>
      <c r="I252" s="302">
        <v>1.962232058341464E-3</v>
      </c>
      <c r="J252" s="302">
        <f t="shared" ref="J252:J255" si="115">SUM(G252:I252)</f>
        <v>4.4585919215629148E-2</v>
      </c>
      <c r="K252" s="303"/>
      <c r="L252" s="302">
        <v>4.488101286522922E-2</v>
      </c>
      <c r="M252" s="302">
        <v>5.8557455175795321E-3</v>
      </c>
      <c r="N252" s="302">
        <v>3.5646936747136776E-3</v>
      </c>
      <c r="O252" s="302">
        <f t="shared" si="114"/>
        <v>5.4301452057522424E-2</v>
      </c>
    </row>
    <row r="253" spans="1:15" s="236" customFormat="1" x14ac:dyDescent="0.2">
      <c r="A253" s="237" t="str">
        <f>name!E$10</f>
        <v>Sales and customer service occupations</v>
      </c>
      <c r="B253" s="302">
        <v>0.59348669216393324</v>
      </c>
      <c r="C253" s="302">
        <v>0.2541630526879432</v>
      </c>
      <c r="D253" s="302">
        <v>0.11473997009180099</v>
      </c>
      <c r="E253" s="302">
        <f t="shared" si="112"/>
        <v>0.96238971494367753</v>
      </c>
      <c r="F253" s="303"/>
      <c r="G253" s="302">
        <v>0.51485526974306439</v>
      </c>
      <c r="H253" s="302">
        <v>0.24332198772310035</v>
      </c>
      <c r="I253" s="302">
        <v>5.127228673606995E-3</v>
      </c>
      <c r="J253" s="302">
        <f t="shared" si="115"/>
        <v>0.76330448613977175</v>
      </c>
      <c r="K253" s="303"/>
      <c r="L253" s="302">
        <v>0.62667231618323371</v>
      </c>
      <c r="M253" s="302">
        <v>0.2902224519234522</v>
      </c>
      <c r="N253" s="302">
        <v>5.4028254315734627E-3</v>
      </c>
      <c r="O253" s="302">
        <f t="shared" si="114"/>
        <v>0.92229759353825935</v>
      </c>
    </row>
    <row r="254" spans="1:15" s="236" customFormat="1" x14ac:dyDescent="0.2">
      <c r="A254" s="237" t="str">
        <f>name!E$11</f>
        <v>Process, plant and machine operatives</v>
      </c>
      <c r="B254" s="302">
        <v>3.1600784835740164E-2</v>
      </c>
      <c r="C254" s="302">
        <v>3.025752941701685E-3</v>
      </c>
      <c r="D254" s="302">
        <v>6.5153851362828558E-2</v>
      </c>
      <c r="E254" s="302">
        <f t="shared" si="112"/>
        <v>9.9780389140270404E-2</v>
      </c>
      <c r="F254" s="303"/>
      <c r="G254" s="302">
        <v>2.1958547589210432E-2</v>
      </c>
      <c r="H254" s="302">
        <v>2.613736596233286E-3</v>
      </c>
      <c r="I254" s="302">
        <v>7.5402032166903415E-3</v>
      </c>
      <c r="J254" s="302">
        <f t="shared" si="115"/>
        <v>3.2112487402134057E-2</v>
      </c>
      <c r="K254" s="303"/>
      <c r="L254" s="302">
        <v>2.566591651970699E-2</v>
      </c>
      <c r="M254" s="302">
        <v>4.3579503913177536E-3</v>
      </c>
      <c r="N254" s="302">
        <v>1.283821613651717E-2</v>
      </c>
      <c r="O254" s="302">
        <f t="shared" si="114"/>
        <v>4.2862083047541917E-2</v>
      </c>
    </row>
    <row r="255" spans="1:15" s="236" customFormat="1" x14ac:dyDescent="0.2">
      <c r="A255" s="237" t="str">
        <f>name!E$12</f>
        <v>Elementary occupations</v>
      </c>
      <c r="B255" s="302">
        <v>0.11832808738808111</v>
      </c>
      <c r="C255" s="302">
        <v>1.3820293741313851E-2</v>
      </c>
      <c r="D255" s="302">
        <v>4.5706388182005828E-2</v>
      </c>
      <c r="E255" s="302">
        <f t="shared" si="112"/>
        <v>0.17785476931140076</v>
      </c>
      <c r="F255" s="303"/>
      <c r="G255" s="302">
        <v>8.5205193432011259E-2</v>
      </c>
      <c r="H255" s="302">
        <v>1.1500448449402963E-2</v>
      </c>
      <c r="I255" s="302">
        <v>2.5869107782857687E-3</v>
      </c>
      <c r="J255" s="302">
        <f t="shared" si="115"/>
        <v>9.9292552659699995E-2</v>
      </c>
      <c r="K255" s="303"/>
      <c r="L255" s="302">
        <v>7.9246570528526739E-2</v>
      </c>
      <c r="M255" s="302">
        <v>8.1255276140004603E-3</v>
      </c>
      <c r="N255" s="302">
        <v>3.9840536805339733E-3</v>
      </c>
      <c r="O255" s="302">
        <f t="shared" si="114"/>
        <v>9.1356151823061171E-2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6.6910287362615151</v>
      </c>
      <c r="C257" s="311">
        <f t="shared" ref="C257:E257" si="116">SUM(C247:C255)</f>
        <v>1.4416343383526335</v>
      </c>
      <c r="D257" s="311">
        <f t="shared" si="116"/>
        <v>1.2263369253858465</v>
      </c>
      <c r="E257" s="311">
        <f t="shared" si="116"/>
        <v>9.3589999999999964</v>
      </c>
      <c r="F257" s="311"/>
      <c r="G257" s="311">
        <f t="shared" ref="G257:J257" si="117">SUM(G247:G255)</f>
        <v>6.4881063894175188</v>
      </c>
      <c r="H257" s="311">
        <f t="shared" si="117"/>
        <v>1.3267673381091405</v>
      </c>
      <c r="I257" s="311">
        <f t="shared" si="117"/>
        <v>0.15712627247334865</v>
      </c>
      <c r="J257" s="311">
        <f t="shared" si="117"/>
        <v>7.9720000000000102</v>
      </c>
      <c r="K257" s="311"/>
      <c r="L257" s="311">
        <f t="shared" ref="L257:O257" si="118">SUM(L247:L255)</f>
        <v>6.6678946862724668</v>
      </c>
      <c r="M257" s="311">
        <f t="shared" si="118"/>
        <v>1.355984543395079</v>
      </c>
      <c r="N257" s="311">
        <f t="shared" si="118"/>
        <v>0.17712077033245879</v>
      </c>
      <c r="O257" s="311">
        <f t="shared" si="118"/>
        <v>8.2010000000000058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0.5487329924184271</v>
      </c>
      <c r="C264" s="302">
        <v>6.1343111583838851E-2</v>
      </c>
      <c r="D264" s="302">
        <v>0.23401250855096226</v>
      </c>
      <c r="E264" s="302">
        <f>SUM(B264:D264)</f>
        <v>0.8440886125532282</v>
      </c>
      <c r="F264" s="303"/>
      <c r="G264" s="302">
        <v>0.52216399118564116</v>
      </c>
      <c r="H264" s="302">
        <v>0.14038461596123783</v>
      </c>
      <c r="I264" s="302">
        <v>0.23951529322952403</v>
      </c>
      <c r="J264" s="302">
        <f>SUM(G264:I264)</f>
        <v>0.90206390037640305</v>
      </c>
      <c r="K264" s="303"/>
      <c r="L264" s="302">
        <v>0.62885228561176609</v>
      </c>
      <c r="M264" s="302">
        <v>0.18194809565167558</v>
      </c>
      <c r="N264" s="302">
        <v>0.27240710756254455</v>
      </c>
      <c r="O264" s="302">
        <f>SUM(L264:N264)</f>
        <v>1.0832074888259862</v>
      </c>
    </row>
    <row r="265" spans="1:15" s="236" customFormat="1" x14ac:dyDescent="0.2">
      <c r="A265" s="237" t="str">
        <f>name!E$5</f>
        <v>Professional occupations</v>
      </c>
      <c r="B265" s="302">
        <v>0.68814677605672836</v>
      </c>
      <c r="C265" s="302">
        <v>7.010547542548011E-2</v>
      </c>
      <c r="D265" s="302">
        <v>5.0593749017500855E-2</v>
      </c>
      <c r="E265" s="302">
        <f t="shared" ref="E265:E272" si="119">SUM(B265:D265)</f>
        <v>0.80884600049970934</v>
      </c>
      <c r="F265" s="303"/>
      <c r="G265" s="302">
        <v>0.77376325760548792</v>
      </c>
      <c r="H265" s="302">
        <v>0.11975579090118402</v>
      </c>
      <c r="I265" s="302">
        <v>4.1784111766259138E-2</v>
      </c>
      <c r="J265" s="302">
        <f t="shared" ref="J265:J267" si="120">SUM(G265:I265)</f>
        <v>0.93530316027293114</v>
      </c>
      <c r="K265" s="303"/>
      <c r="L265" s="302">
        <v>1.0457194591036232</v>
      </c>
      <c r="M265" s="302">
        <v>0.14974723584664829</v>
      </c>
      <c r="N265" s="302">
        <v>2.9486441375201886E-2</v>
      </c>
      <c r="O265" s="302">
        <f t="shared" ref="O265:O272" si="121">SUM(L265:N265)</f>
        <v>1.2249531363254733</v>
      </c>
    </row>
    <row r="266" spans="1:15" s="236" customFormat="1" x14ac:dyDescent="0.2">
      <c r="A266" s="237" t="str">
        <f>name!E$6</f>
        <v>Associate professional occupations</v>
      </c>
      <c r="B266" s="302">
        <v>0.58957002277090476</v>
      </c>
      <c r="C266" s="302">
        <v>0.10446097839070438</v>
      </c>
      <c r="D266" s="302">
        <v>5.6079091909148386E-2</v>
      </c>
      <c r="E266" s="302">
        <f t="shared" si="119"/>
        <v>0.75011009307075749</v>
      </c>
      <c r="F266" s="303"/>
      <c r="G266" s="302">
        <v>0.6165165149976789</v>
      </c>
      <c r="H266" s="302">
        <v>0.16444173655838146</v>
      </c>
      <c r="I266" s="302">
        <v>3.7255033601200992E-2</v>
      </c>
      <c r="J266" s="302">
        <f t="shared" si="120"/>
        <v>0.81821328515726133</v>
      </c>
      <c r="K266" s="303"/>
      <c r="L266" s="302">
        <v>0.72971162605987827</v>
      </c>
      <c r="M266" s="302">
        <v>0.17826090502658712</v>
      </c>
      <c r="N266" s="302">
        <v>3.8826813863049932E-2</v>
      </c>
      <c r="O266" s="302">
        <f t="shared" si="121"/>
        <v>0.94679934494951534</v>
      </c>
    </row>
    <row r="267" spans="1:15" s="236" customFormat="1" x14ac:dyDescent="0.2">
      <c r="A267" s="237" t="str">
        <f>name!E$7</f>
        <v>Administrative and secretarial occupations</v>
      </c>
      <c r="B267" s="302">
        <v>1.1755696163863074</v>
      </c>
      <c r="C267" s="302">
        <v>0.612802717849805</v>
      </c>
      <c r="D267" s="302">
        <v>4.0309891196303585E-2</v>
      </c>
      <c r="E267" s="302">
        <f t="shared" si="119"/>
        <v>1.828682225432416</v>
      </c>
      <c r="F267" s="303"/>
      <c r="G267" s="302">
        <v>1.1057469707943437</v>
      </c>
      <c r="H267" s="302">
        <v>0.53553984490728934</v>
      </c>
      <c r="I267" s="302">
        <v>7.4528132170432443E-2</v>
      </c>
      <c r="J267" s="302">
        <f t="shared" si="120"/>
        <v>1.7158149478720655</v>
      </c>
      <c r="K267" s="303"/>
      <c r="L267" s="302">
        <v>1.2251989148877112</v>
      </c>
      <c r="M267" s="302">
        <v>0.46388374697015494</v>
      </c>
      <c r="N267" s="302">
        <v>7.4554211515884705E-2</v>
      </c>
      <c r="O267" s="302">
        <f t="shared" si="121"/>
        <v>1.7636368733737506</v>
      </c>
    </row>
    <row r="268" spans="1:15" s="236" customFormat="1" x14ac:dyDescent="0.2">
      <c r="A268" s="237" t="str">
        <f>name!E$8</f>
        <v>Skilled trades occupations</v>
      </c>
      <c r="B268" s="302">
        <v>0.44909372945315129</v>
      </c>
      <c r="C268" s="302">
        <v>1.976282949404198E-2</v>
      </c>
      <c r="D268" s="302">
        <v>0.21435969774151931</v>
      </c>
      <c r="E268" s="302">
        <f t="shared" si="119"/>
        <v>0.68321625668871255</v>
      </c>
      <c r="F268" s="303"/>
      <c r="G268" s="302">
        <v>0.28801979361132635</v>
      </c>
      <c r="H268" s="302">
        <v>3.0228041482754774E-2</v>
      </c>
      <c r="I268" s="302">
        <v>6.2174007173684313E-2</v>
      </c>
      <c r="J268" s="302">
        <f>SUM(G268:I268)</f>
        <v>0.38042184226776543</v>
      </c>
      <c r="K268" s="303"/>
      <c r="L268" s="302">
        <v>0.34690420324634996</v>
      </c>
      <c r="M268" s="302">
        <v>4.7669722096666735E-2</v>
      </c>
      <c r="N268" s="302">
        <v>0.11439053200218739</v>
      </c>
      <c r="O268" s="302">
        <f t="shared" si="121"/>
        <v>0.50896445734520412</v>
      </c>
    </row>
    <row r="269" spans="1:15" s="236" customFormat="1" x14ac:dyDescent="0.2">
      <c r="A269" s="237" t="str">
        <f>name!E$9</f>
        <v>Caring, leisure and other service occupations</v>
      </c>
      <c r="B269" s="302">
        <v>0.17552601529750655</v>
      </c>
      <c r="C269" s="302">
        <v>3.7090023937747345E-2</v>
      </c>
      <c r="D269" s="302">
        <v>2.4571298102871106E-2</v>
      </c>
      <c r="E269" s="302">
        <f t="shared" si="119"/>
        <v>0.23718733733812503</v>
      </c>
      <c r="F269" s="303"/>
      <c r="G269" s="302">
        <v>0.1543535406968933</v>
      </c>
      <c r="H269" s="302">
        <v>5.8960551425234285E-2</v>
      </c>
      <c r="I269" s="302">
        <v>1.937818440884918E-2</v>
      </c>
      <c r="J269" s="302">
        <f t="shared" ref="J269:J272" si="122">SUM(G269:I269)</f>
        <v>0.23269227653097677</v>
      </c>
      <c r="K269" s="303"/>
      <c r="L269" s="302">
        <v>0.18884593668864352</v>
      </c>
      <c r="M269" s="302">
        <v>6.4511619828635722E-2</v>
      </c>
      <c r="N269" s="302">
        <v>3.3092254694099113E-2</v>
      </c>
      <c r="O269" s="302">
        <f t="shared" si="121"/>
        <v>0.28644981121137836</v>
      </c>
    </row>
    <row r="270" spans="1:15" s="236" customFormat="1" x14ac:dyDescent="0.2">
      <c r="A270" s="237" t="str">
        <f>name!E$10</f>
        <v>Sales and customer service occupations</v>
      </c>
      <c r="B270" s="302">
        <v>0.9122852537702052</v>
      </c>
      <c r="C270" s="302">
        <v>0.40608703048482336</v>
      </c>
      <c r="D270" s="302">
        <v>6.9239239801761041E-2</v>
      </c>
      <c r="E270" s="302">
        <f t="shared" si="119"/>
        <v>1.3876115240567894</v>
      </c>
      <c r="F270" s="303"/>
      <c r="G270" s="302">
        <v>0.75760505843129611</v>
      </c>
      <c r="H270" s="302">
        <v>0.46665579744528252</v>
      </c>
      <c r="I270" s="302">
        <v>4.7793402480067651E-2</v>
      </c>
      <c r="J270" s="302">
        <f t="shared" si="122"/>
        <v>1.2720542583566463</v>
      </c>
      <c r="K270" s="303"/>
      <c r="L270" s="302">
        <v>0.91314883455975515</v>
      </c>
      <c r="M270" s="302">
        <v>0.53135518357229594</v>
      </c>
      <c r="N270" s="302">
        <v>3.6889742633286489E-2</v>
      </c>
      <c r="O270" s="302">
        <f t="shared" si="121"/>
        <v>1.4813937607653378</v>
      </c>
    </row>
    <row r="271" spans="1:15" s="236" customFormat="1" x14ac:dyDescent="0.2">
      <c r="A271" s="237" t="str">
        <f>name!E$11</f>
        <v>Process, plant and machine operatives</v>
      </c>
      <c r="B271" s="302">
        <v>0.22780016849145013</v>
      </c>
      <c r="C271" s="302">
        <v>5.9909191992718542E-3</v>
      </c>
      <c r="D271" s="302">
        <v>8.47452422851026E-3</v>
      </c>
      <c r="E271" s="302">
        <f t="shared" si="119"/>
        <v>0.24226561191923224</v>
      </c>
      <c r="F271" s="303"/>
      <c r="G271" s="302">
        <v>0.1439152452438012</v>
      </c>
      <c r="H271" s="302">
        <v>1.7375157919069843E-2</v>
      </c>
      <c r="I271" s="302">
        <v>1.7944228922518889E-3</v>
      </c>
      <c r="J271" s="302">
        <f t="shared" si="122"/>
        <v>0.16308482605512295</v>
      </c>
      <c r="K271" s="303"/>
      <c r="L271" s="302">
        <v>0.15748405630284343</v>
      </c>
      <c r="M271" s="302">
        <v>2.2492087360787595E-2</v>
      </c>
      <c r="N271" s="302">
        <v>3.2295518877292341E-3</v>
      </c>
      <c r="O271" s="302">
        <f t="shared" si="121"/>
        <v>0.18320569555136024</v>
      </c>
    </row>
    <row r="272" spans="1:15" s="236" customFormat="1" x14ac:dyDescent="0.2">
      <c r="A272" s="237" t="str">
        <f>name!E$12</f>
        <v>Elementary occupations</v>
      </c>
      <c r="B272" s="302">
        <v>0.3897996729188824</v>
      </c>
      <c r="C272" s="302">
        <v>6.3318185660569098E-2</v>
      </c>
      <c r="D272" s="302">
        <v>3.2874479861586745E-2</v>
      </c>
      <c r="E272" s="302">
        <f t="shared" si="119"/>
        <v>0.48599233844103829</v>
      </c>
      <c r="F272" s="303"/>
      <c r="G272" s="302">
        <v>0.2630687446865132</v>
      </c>
      <c r="H272" s="302">
        <v>7.4708856434908169E-2</v>
      </c>
      <c r="I272" s="302">
        <v>2.4573901989401573E-2</v>
      </c>
      <c r="J272" s="302">
        <f t="shared" si="122"/>
        <v>0.36235150311082293</v>
      </c>
      <c r="K272" s="303"/>
      <c r="L272" s="302">
        <v>0.27976519727762761</v>
      </c>
      <c r="M272" s="302">
        <v>5.0530611089227906E-2</v>
      </c>
      <c r="N272" s="302">
        <v>3.509362328512633E-2</v>
      </c>
      <c r="O272" s="302">
        <f t="shared" si="121"/>
        <v>0.36538943165198184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5.1565242475635635</v>
      </c>
      <c r="C274" s="311">
        <f t="shared" ref="C274:E274" si="123">SUM(C264:C272)</f>
        <v>1.3809612720262818</v>
      </c>
      <c r="D274" s="311">
        <f t="shared" si="123"/>
        <v>0.73051448041016354</v>
      </c>
      <c r="E274" s="311">
        <f t="shared" si="123"/>
        <v>7.2680000000000087</v>
      </c>
      <c r="F274" s="311"/>
      <c r="G274" s="311">
        <f t="shared" ref="G274:J274" si="124">SUM(G264:G272)</f>
        <v>4.6251531172529816</v>
      </c>
      <c r="H274" s="311">
        <f t="shared" si="124"/>
        <v>1.6080503930353423</v>
      </c>
      <c r="I274" s="311">
        <f t="shared" si="124"/>
        <v>0.54879648971167116</v>
      </c>
      <c r="J274" s="311">
        <f t="shared" si="124"/>
        <v>6.7819999999999947</v>
      </c>
      <c r="K274" s="311"/>
      <c r="L274" s="311">
        <f t="shared" ref="L274:O274" si="125">SUM(L264:L272)</f>
        <v>5.5156305137381976</v>
      </c>
      <c r="M274" s="311">
        <f t="shared" si="125"/>
        <v>1.6903992074426797</v>
      </c>
      <c r="N274" s="311">
        <f t="shared" si="125"/>
        <v>0.63797027881910962</v>
      </c>
      <c r="O274" s="311">
        <f t="shared" si="125"/>
        <v>7.8439999999999879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1.5444963949360426</v>
      </c>
      <c r="C281" s="302">
        <v>0.17982118532186492</v>
      </c>
      <c r="D281" s="302">
        <v>0.53346557815788698</v>
      </c>
      <c r="E281" s="302">
        <f>SUM(B281:D281)</f>
        <v>2.2577831584157946</v>
      </c>
      <c r="F281" s="303"/>
      <c r="G281" s="302">
        <v>1.3379401478261304</v>
      </c>
      <c r="H281" s="302">
        <v>0.29845022745844896</v>
      </c>
      <c r="I281" s="302">
        <v>0.54282224676818169</v>
      </c>
      <c r="J281" s="302">
        <f>SUM(G281:I281)</f>
        <v>2.179212622052761</v>
      </c>
      <c r="K281" s="303"/>
      <c r="L281" s="302">
        <v>1.3858929985481057</v>
      </c>
      <c r="M281" s="302">
        <v>0.39466852801623054</v>
      </c>
      <c r="N281" s="302">
        <v>0.7210892303768216</v>
      </c>
      <c r="O281" s="302">
        <f>SUM(L281:N281)</f>
        <v>2.5016507569411579</v>
      </c>
    </row>
    <row r="282" spans="1:15" s="236" customFormat="1" x14ac:dyDescent="0.2">
      <c r="A282" s="237" t="str">
        <f>name!E$5</f>
        <v>Professional occupations</v>
      </c>
      <c r="B282" s="302">
        <v>5.9959236952144126</v>
      </c>
      <c r="C282" s="302">
        <v>0.41748665574540028</v>
      </c>
      <c r="D282" s="302">
        <v>1.3365314240136419</v>
      </c>
      <c r="E282" s="302">
        <f t="shared" ref="E282:E289" si="126">SUM(B282:D282)</f>
        <v>7.7499417749734549</v>
      </c>
      <c r="F282" s="303"/>
      <c r="G282" s="302">
        <v>5.8662290527082463</v>
      </c>
      <c r="H282" s="302">
        <v>0.61702379117539208</v>
      </c>
      <c r="I282" s="302">
        <v>1.1183180413971876</v>
      </c>
      <c r="J282" s="302">
        <f t="shared" ref="J282:J284" si="127">SUM(G282:I282)</f>
        <v>7.6015708852808261</v>
      </c>
      <c r="K282" s="303"/>
      <c r="L282" s="302">
        <v>7.1277239364523979</v>
      </c>
      <c r="M282" s="302">
        <v>0.81339026231332556</v>
      </c>
      <c r="N282" s="302">
        <v>0.99000292649932653</v>
      </c>
      <c r="O282" s="302">
        <f t="shared" ref="O282:O289" si="128">SUM(L282:N282)</f>
        <v>8.9311171252650503</v>
      </c>
    </row>
    <row r="283" spans="1:15" s="236" customFormat="1" x14ac:dyDescent="0.2">
      <c r="A283" s="237" t="str">
        <f>name!E$6</f>
        <v>Associate professional occupations</v>
      </c>
      <c r="B283" s="302">
        <v>2.7993099719075007</v>
      </c>
      <c r="C283" s="302">
        <v>0.3912927068076969</v>
      </c>
      <c r="D283" s="302">
        <v>0.654987926156268</v>
      </c>
      <c r="E283" s="302">
        <f t="shared" si="126"/>
        <v>3.8455906048714654</v>
      </c>
      <c r="F283" s="303"/>
      <c r="G283" s="302">
        <v>2.6279553270019287</v>
      </c>
      <c r="H283" s="302">
        <v>0.52841148932943427</v>
      </c>
      <c r="I283" s="302">
        <v>0.54482779501699841</v>
      </c>
      <c r="J283" s="302">
        <f t="shared" si="127"/>
        <v>3.7011946113483614</v>
      </c>
      <c r="K283" s="303"/>
      <c r="L283" s="302">
        <v>2.665421379731145</v>
      </c>
      <c r="M283" s="302">
        <v>0.61081315999144192</v>
      </c>
      <c r="N283" s="302">
        <v>0.59549741844367032</v>
      </c>
      <c r="O283" s="302">
        <f t="shared" si="128"/>
        <v>3.8717319581662575</v>
      </c>
    </row>
    <row r="284" spans="1:15" s="236" customFormat="1" x14ac:dyDescent="0.2">
      <c r="A284" s="237" t="str">
        <f>name!E$7</f>
        <v>Administrative and secretarial occupations</v>
      </c>
      <c r="B284" s="302">
        <v>4.1687169929032892</v>
      </c>
      <c r="C284" s="302">
        <v>1.8024558638740178</v>
      </c>
      <c r="D284" s="302">
        <v>0.59659217549231314</v>
      </c>
      <c r="E284" s="302">
        <f t="shared" si="126"/>
        <v>6.5677650322696204</v>
      </c>
      <c r="F284" s="303"/>
      <c r="G284" s="302">
        <v>3.6196738787905058</v>
      </c>
      <c r="H284" s="302">
        <v>1.9108638911290132</v>
      </c>
      <c r="I284" s="302">
        <v>0.3425791551500465</v>
      </c>
      <c r="J284" s="302">
        <f t="shared" si="127"/>
        <v>5.8731169250695654</v>
      </c>
      <c r="K284" s="303"/>
      <c r="L284" s="302">
        <v>3.4392858146073073</v>
      </c>
      <c r="M284" s="302">
        <v>1.8982081179718453</v>
      </c>
      <c r="N284" s="302">
        <v>0.48859273801216019</v>
      </c>
      <c r="O284" s="302">
        <f t="shared" si="128"/>
        <v>5.8260866705913132</v>
      </c>
    </row>
    <row r="285" spans="1:15" s="236" customFormat="1" x14ac:dyDescent="0.2">
      <c r="A285" s="237" t="str">
        <f>name!E$8</f>
        <v>Skilled trades occupations</v>
      </c>
      <c r="B285" s="302">
        <v>0.93859882328303978</v>
      </c>
      <c r="C285" s="302">
        <v>8.4937014869030297E-2</v>
      </c>
      <c r="D285" s="302">
        <v>0.2851855096358516</v>
      </c>
      <c r="E285" s="302">
        <f t="shared" si="126"/>
        <v>1.3087213477879216</v>
      </c>
      <c r="F285" s="303"/>
      <c r="G285" s="302">
        <v>0.52691460187532924</v>
      </c>
      <c r="H285" s="302">
        <v>6.8630447388459775E-2</v>
      </c>
      <c r="I285" s="302">
        <v>0.23175133423794653</v>
      </c>
      <c r="J285" s="302">
        <f>SUM(G285:I285)</f>
        <v>0.82729638350173551</v>
      </c>
      <c r="K285" s="303"/>
      <c r="L285" s="302">
        <v>0.39053206165789223</v>
      </c>
      <c r="M285" s="302">
        <v>8.7867446687370482E-2</v>
      </c>
      <c r="N285" s="302">
        <v>0.32609477030665551</v>
      </c>
      <c r="O285" s="302">
        <f t="shared" si="128"/>
        <v>0.80449427865191825</v>
      </c>
    </row>
    <row r="286" spans="1:15" s="236" customFormat="1" x14ac:dyDescent="0.2">
      <c r="A286" s="237" t="str">
        <f>name!E$9</f>
        <v>Caring, leisure and other service occupations</v>
      </c>
      <c r="B286" s="302">
        <v>0.16658990985615199</v>
      </c>
      <c r="C286" s="302">
        <v>8.2924932459058784E-2</v>
      </c>
      <c r="D286" s="302">
        <v>0.15772371772833163</v>
      </c>
      <c r="E286" s="302">
        <f t="shared" si="126"/>
        <v>0.40723856004354242</v>
      </c>
      <c r="F286" s="303"/>
      <c r="G286" s="302">
        <v>0.13981569933629071</v>
      </c>
      <c r="H286" s="302">
        <v>9.5778120740674419E-2</v>
      </c>
      <c r="I286" s="302">
        <v>0.12005474424001869</v>
      </c>
      <c r="J286" s="302">
        <f t="shared" ref="J286:J289" si="129">SUM(G286:I286)</f>
        <v>0.35564856431698377</v>
      </c>
      <c r="K286" s="303"/>
      <c r="L286" s="302">
        <v>0.18358817894126739</v>
      </c>
      <c r="M286" s="302">
        <v>0.14151771470736013</v>
      </c>
      <c r="N286" s="302">
        <v>0.23555316527003836</v>
      </c>
      <c r="O286" s="302">
        <f t="shared" si="128"/>
        <v>0.56065905891866585</v>
      </c>
    </row>
    <row r="287" spans="1:15" s="236" customFormat="1" x14ac:dyDescent="0.2">
      <c r="A287" s="237" t="str">
        <f>name!E$10</f>
        <v>Sales and customer service occupations</v>
      </c>
      <c r="B287" s="302">
        <v>0.83211907704449817</v>
      </c>
      <c r="C287" s="302">
        <v>0.51398017702957211</v>
      </c>
      <c r="D287" s="302">
        <v>0.21054510475623334</v>
      </c>
      <c r="E287" s="302">
        <f t="shared" si="126"/>
        <v>1.5566443588303036</v>
      </c>
      <c r="F287" s="303"/>
      <c r="G287" s="302">
        <v>0.68219404969987796</v>
      </c>
      <c r="H287" s="302">
        <v>0.55929150378173431</v>
      </c>
      <c r="I287" s="302">
        <v>0.10899735302859934</v>
      </c>
      <c r="J287" s="302">
        <f t="shared" si="129"/>
        <v>1.3504829065102115</v>
      </c>
      <c r="K287" s="303"/>
      <c r="L287" s="302">
        <v>0.82619905614743716</v>
      </c>
      <c r="M287" s="302">
        <v>0.74690479646421803</v>
      </c>
      <c r="N287" s="302">
        <v>0.11662694399775185</v>
      </c>
      <c r="O287" s="302">
        <f t="shared" si="128"/>
        <v>1.6897307966094071</v>
      </c>
    </row>
    <row r="288" spans="1:15" s="236" customFormat="1" x14ac:dyDescent="0.2">
      <c r="A288" s="237" t="str">
        <f>name!E$11</f>
        <v>Process, plant and machine operatives</v>
      </c>
      <c r="B288" s="302">
        <v>0.52171316336846341</v>
      </c>
      <c r="C288" s="302">
        <v>5.3363303948014307E-2</v>
      </c>
      <c r="D288" s="302">
        <v>9.004888194114255E-2</v>
      </c>
      <c r="E288" s="302">
        <f t="shared" si="126"/>
        <v>0.66512534925762024</v>
      </c>
      <c r="F288" s="303"/>
      <c r="G288" s="302">
        <v>0.28251006462338857</v>
      </c>
      <c r="H288" s="302">
        <v>6.5841476596423948E-2</v>
      </c>
      <c r="I288" s="302">
        <v>7.8633345668867663E-2</v>
      </c>
      <c r="J288" s="302">
        <f t="shared" si="129"/>
        <v>0.42698488688868014</v>
      </c>
      <c r="K288" s="303"/>
      <c r="L288" s="302">
        <v>0.27853830197845553</v>
      </c>
      <c r="M288" s="302">
        <v>8.4401740178915483E-2</v>
      </c>
      <c r="N288" s="302">
        <v>0.12011056649881605</v>
      </c>
      <c r="O288" s="302">
        <f t="shared" si="128"/>
        <v>0.4830506086561871</v>
      </c>
    </row>
    <row r="289" spans="1:15" s="236" customFormat="1" x14ac:dyDescent="0.2">
      <c r="A289" s="237" t="str">
        <f>name!E$12</f>
        <v>Elementary occupations</v>
      </c>
      <c r="B289" s="302">
        <v>0.64452689373166761</v>
      </c>
      <c r="C289" s="302">
        <v>0.13067190152759406</v>
      </c>
      <c r="D289" s="302">
        <v>0.2299910182910237</v>
      </c>
      <c r="E289" s="302">
        <f t="shared" si="126"/>
        <v>1.0051898135502852</v>
      </c>
      <c r="F289" s="303"/>
      <c r="G289" s="302">
        <v>0.47580122439702222</v>
      </c>
      <c r="H289" s="302">
        <v>0.16571867146495545</v>
      </c>
      <c r="I289" s="302">
        <v>0.13697231916892838</v>
      </c>
      <c r="J289" s="302">
        <f t="shared" si="129"/>
        <v>0.77849221503090604</v>
      </c>
      <c r="K289" s="303"/>
      <c r="L289" s="302">
        <v>0.49992014886038372</v>
      </c>
      <c r="M289" s="302">
        <v>0.1651867382859156</v>
      </c>
      <c r="N289" s="302">
        <v>0.24137185905377789</v>
      </c>
      <c r="O289" s="302">
        <f t="shared" si="128"/>
        <v>0.90647874620007718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17.611994922245067</v>
      </c>
      <c r="C291" s="311">
        <f t="shared" ref="C291:E291" si="130">SUM(C281:C289)</f>
        <v>3.6569337415822494</v>
      </c>
      <c r="D291" s="311">
        <f t="shared" si="130"/>
        <v>4.0950713361726931</v>
      </c>
      <c r="E291" s="311">
        <f t="shared" si="130"/>
        <v>25.364000000000011</v>
      </c>
      <c r="F291" s="311"/>
      <c r="G291" s="311">
        <f t="shared" ref="G291:J291" si="131">SUM(G281:G289)</f>
        <v>15.559034046258718</v>
      </c>
      <c r="H291" s="311">
        <f t="shared" si="131"/>
        <v>4.3100096190645374</v>
      </c>
      <c r="I291" s="311">
        <f t="shared" si="131"/>
        <v>3.2249563346767749</v>
      </c>
      <c r="J291" s="311">
        <f t="shared" si="131"/>
        <v>23.09400000000003</v>
      </c>
      <c r="K291" s="311"/>
      <c r="L291" s="311">
        <f t="shared" ref="L291:O291" si="132">SUM(L281:L289)</f>
        <v>16.797101876924387</v>
      </c>
      <c r="M291" s="311">
        <f t="shared" si="132"/>
        <v>4.9429585046166231</v>
      </c>
      <c r="N291" s="311">
        <f t="shared" si="132"/>
        <v>3.8349396184590185</v>
      </c>
      <c r="O291" s="311">
        <f t="shared" si="132"/>
        <v>25.575000000000035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0.97161797131382943</v>
      </c>
      <c r="C298" s="302">
        <v>0.20727208242759551</v>
      </c>
      <c r="D298" s="302">
        <v>0.34471353134168808</v>
      </c>
      <c r="E298" s="302">
        <f>SUM(B298:D298)</f>
        <v>1.5236035850831129</v>
      </c>
      <c r="F298" s="303"/>
      <c r="G298" s="302">
        <v>1.2087964406418978</v>
      </c>
      <c r="H298" s="302">
        <v>0.29597508388599403</v>
      </c>
      <c r="I298" s="302">
        <v>0.45483164235239254</v>
      </c>
      <c r="J298" s="302">
        <f>SUM(G298:I298)</f>
        <v>1.9596031668802845</v>
      </c>
      <c r="K298" s="303"/>
      <c r="L298" s="302">
        <v>1.3045889667567838</v>
      </c>
      <c r="M298" s="302">
        <v>0.33068530294362675</v>
      </c>
      <c r="N298" s="302">
        <v>0.54256327828860174</v>
      </c>
      <c r="O298" s="302">
        <f>SUM(L298:N298)</f>
        <v>2.1778375479890122</v>
      </c>
    </row>
    <row r="299" spans="1:15" s="236" customFormat="1" x14ac:dyDescent="0.2">
      <c r="A299" s="237" t="str">
        <f>name!E$5</f>
        <v>Professional occupations</v>
      </c>
      <c r="B299" s="302">
        <v>1.4989662056711532</v>
      </c>
      <c r="C299" s="302">
        <v>0.44403209763254692</v>
      </c>
      <c r="D299" s="302">
        <v>0.16917059575558463</v>
      </c>
      <c r="E299" s="302">
        <f t="shared" ref="E299:E306" si="133">SUM(B299:D299)</f>
        <v>2.1121688990592848</v>
      </c>
      <c r="F299" s="303"/>
      <c r="G299" s="302">
        <v>2.039834120174568</v>
      </c>
      <c r="H299" s="302">
        <v>0.53315508355763819</v>
      </c>
      <c r="I299" s="302">
        <v>0.21088151422565737</v>
      </c>
      <c r="J299" s="302">
        <f t="shared" ref="J299:J301" si="134">SUM(G299:I299)</f>
        <v>2.7838707179578632</v>
      </c>
      <c r="K299" s="303"/>
      <c r="L299" s="302">
        <v>2.5284541146488828</v>
      </c>
      <c r="M299" s="302">
        <v>0.60432300330315014</v>
      </c>
      <c r="N299" s="302">
        <v>0.17158705492913592</v>
      </c>
      <c r="O299" s="302">
        <f t="shared" ref="O299:O306" si="135">SUM(L299:N299)</f>
        <v>3.304364172881169</v>
      </c>
    </row>
    <row r="300" spans="1:15" s="236" customFormat="1" x14ac:dyDescent="0.2">
      <c r="A300" s="237" t="str">
        <f>name!E$6</f>
        <v>Associate professional occupations</v>
      </c>
      <c r="B300" s="302">
        <v>1.893050894106638</v>
      </c>
      <c r="C300" s="302">
        <v>0.66360884316340674</v>
      </c>
      <c r="D300" s="302">
        <v>0.4153958531349099</v>
      </c>
      <c r="E300" s="302">
        <f t="shared" si="133"/>
        <v>2.9720555904049548</v>
      </c>
      <c r="F300" s="303"/>
      <c r="G300" s="302">
        <v>2.3414398895052866</v>
      </c>
      <c r="H300" s="302">
        <v>0.73746471534163927</v>
      </c>
      <c r="I300" s="302">
        <v>0.4525938580859597</v>
      </c>
      <c r="J300" s="302">
        <f t="shared" si="134"/>
        <v>3.5314984629328858</v>
      </c>
      <c r="K300" s="303"/>
      <c r="L300" s="302">
        <v>2.2847552671255515</v>
      </c>
      <c r="M300" s="302">
        <v>0.82377782467564042</v>
      </c>
      <c r="N300" s="302">
        <v>0.42281385463965432</v>
      </c>
      <c r="O300" s="302">
        <f t="shared" si="135"/>
        <v>3.5313469464408462</v>
      </c>
    </row>
    <row r="301" spans="1:15" s="236" customFormat="1" x14ac:dyDescent="0.2">
      <c r="A301" s="237" t="str">
        <f>name!E$7</f>
        <v>Administrative and secretarial occupations</v>
      </c>
      <c r="B301" s="302">
        <v>3.936249697582257</v>
      </c>
      <c r="C301" s="302">
        <v>2.2534896283368631</v>
      </c>
      <c r="D301" s="302">
        <v>0.16206328067447884</v>
      </c>
      <c r="E301" s="302">
        <f t="shared" si="133"/>
        <v>6.3518026065935995</v>
      </c>
      <c r="F301" s="303"/>
      <c r="G301" s="302">
        <v>4.0737501141499957</v>
      </c>
      <c r="H301" s="302">
        <v>2.2040902814379373</v>
      </c>
      <c r="I301" s="302">
        <v>0.11810483886344492</v>
      </c>
      <c r="J301" s="302">
        <f t="shared" si="134"/>
        <v>6.3959452344513785</v>
      </c>
      <c r="K301" s="303"/>
      <c r="L301" s="302">
        <v>4.2104926461061964</v>
      </c>
      <c r="M301" s="302">
        <v>2.3574978635435162</v>
      </c>
      <c r="N301" s="302">
        <v>0.12495862522337282</v>
      </c>
      <c r="O301" s="302">
        <f t="shared" si="135"/>
        <v>6.6929491348730856</v>
      </c>
    </row>
    <row r="302" spans="1:15" s="236" customFormat="1" x14ac:dyDescent="0.2">
      <c r="A302" s="237" t="str">
        <f>name!E$8</f>
        <v>Skilled trades occupations</v>
      </c>
      <c r="B302" s="302">
        <v>0.7378213051185698</v>
      </c>
      <c r="C302" s="302">
        <v>0.18395477033838545</v>
      </c>
      <c r="D302" s="302">
        <v>0.26439147210698166</v>
      </c>
      <c r="E302" s="302">
        <f t="shared" si="133"/>
        <v>1.1861675475639371</v>
      </c>
      <c r="F302" s="303"/>
      <c r="G302" s="302">
        <v>0.73068607218174386</v>
      </c>
      <c r="H302" s="302">
        <v>0.12902784104203463</v>
      </c>
      <c r="I302" s="302">
        <v>0.34879911281436948</v>
      </c>
      <c r="J302" s="302">
        <f>SUM(G302:I302)</f>
        <v>1.208513026038148</v>
      </c>
      <c r="K302" s="303"/>
      <c r="L302" s="302">
        <v>0.62220000291687139</v>
      </c>
      <c r="M302" s="302">
        <v>0.1570656127955706</v>
      </c>
      <c r="N302" s="302">
        <v>0.35194372506090099</v>
      </c>
      <c r="O302" s="302">
        <f t="shared" si="135"/>
        <v>1.131209340773343</v>
      </c>
    </row>
    <row r="303" spans="1:15" s="236" customFormat="1" x14ac:dyDescent="0.2">
      <c r="A303" s="237" t="str">
        <f>name!E$9</f>
        <v>Caring, leisure and other service occupations</v>
      </c>
      <c r="B303" s="302">
        <v>1.1864277190081283</v>
      </c>
      <c r="C303" s="302">
        <v>1.0286338482255444</v>
      </c>
      <c r="D303" s="302">
        <v>0.28246156368395253</v>
      </c>
      <c r="E303" s="302">
        <f t="shared" si="133"/>
        <v>2.4975231309176253</v>
      </c>
      <c r="F303" s="303"/>
      <c r="G303" s="302">
        <v>1.1454274674563489</v>
      </c>
      <c r="H303" s="302">
        <v>0.93043085980026574</v>
      </c>
      <c r="I303" s="302">
        <v>0.25905035320820941</v>
      </c>
      <c r="J303" s="302">
        <f t="shared" ref="J303:J306" si="136">SUM(G303:I303)</f>
        <v>2.3349086804648245</v>
      </c>
      <c r="K303" s="303"/>
      <c r="L303" s="302">
        <v>1.2991623579438056</v>
      </c>
      <c r="M303" s="302">
        <v>0.94975148724283265</v>
      </c>
      <c r="N303" s="302">
        <v>0.29936237331246079</v>
      </c>
      <c r="O303" s="302">
        <f t="shared" si="135"/>
        <v>2.5482762184990992</v>
      </c>
    </row>
    <row r="304" spans="1:15" s="236" customFormat="1" x14ac:dyDescent="0.2">
      <c r="A304" s="237" t="str">
        <f>name!E$10</f>
        <v>Sales and customer service occupations</v>
      </c>
      <c r="B304" s="302">
        <v>2.2926924172215091</v>
      </c>
      <c r="C304" s="302">
        <v>1.3486223040753655</v>
      </c>
      <c r="D304" s="302">
        <v>0.13488996836475317</v>
      </c>
      <c r="E304" s="302">
        <f t="shared" si="133"/>
        <v>3.7762046896616277</v>
      </c>
      <c r="F304" s="303"/>
      <c r="G304" s="302">
        <v>2.3393910167818466</v>
      </c>
      <c r="H304" s="302">
        <v>1.3803628551286684</v>
      </c>
      <c r="I304" s="302">
        <v>0.12661785509505749</v>
      </c>
      <c r="J304" s="302">
        <f t="shared" si="136"/>
        <v>3.8463717270055726</v>
      </c>
      <c r="K304" s="303"/>
      <c r="L304" s="302">
        <v>2.9645525070340537</v>
      </c>
      <c r="M304" s="302">
        <v>2.0361299392689798</v>
      </c>
      <c r="N304" s="302">
        <v>0.10254364087746225</v>
      </c>
      <c r="O304" s="302">
        <f t="shared" si="135"/>
        <v>5.1032260871804951</v>
      </c>
    </row>
    <row r="305" spans="1:15" s="236" customFormat="1" x14ac:dyDescent="0.2">
      <c r="A305" s="237" t="str">
        <f>name!E$11</f>
        <v>Process, plant and machine operatives</v>
      </c>
      <c r="B305" s="302">
        <v>1.3141372225960626</v>
      </c>
      <c r="C305" s="302">
        <v>0.456631650594778</v>
      </c>
      <c r="D305" s="302">
        <v>5.0179357794987209E-2</v>
      </c>
      <c r="E305" s="302">
        <f t="shared" si="133"/>
        <v>1.8209482309858278</v>
      </c>
      <c r="F305" s="303"/>
      <c r="G305" s="302">
        <v>1.272205873598335</v>
      </c>
      <c r="H305" s="302">
        <v>0.45783074759528053</v>
      </c>
      <c r="I305" s="302">
        <v>0.10516328429196781</v>
      </c>
      <c r="J305" s="302">
        <f t="shared" si="136"/>
        <v>1.8351999054855834</v>
      </c>
      <c r="K305" s="303"/>
      <c r="L305" s="302">
        <v>1.2415974408865467</v>
      </c>
      <c r="M305" s="302">
        <v>0.56050448938186492</v>
      </c>
      <c r="N305" s="302">
        <v>0.1048856061904192</v>
      </c>
      <c r="O305" s="302">
        <f t="shared" si="135"/>
        <v>1.9069875364588307</v>
      </c>
    </row>
    <row r="306" spans="1:15" s="236" customFormat="1" x14ac:dyDescent="0.2">
      <c r="A306" s="237" t="str">
        <f>name!E$12</f>
        <v>Elementary occupations</v>
      </c>
      <c r="B306" s="302">
        <v>7.3641981654904578</v>
      </c>
      <c r="C306" s="302">
        <v>4.7355011961655915</v>
      </c>
      <c r="D306" s="302">
        <v>0.82782635807402671</v>
      </c>
      <c r="E306" s="302">
        <f t="shared" si="133"/>
        <v>12.927525719730077</v>
      </c>
      <c r="F306" s="303"/>
      <c r="G306" s="302">
        <v>6.6710140860355756</v>
      </c>
      <c r="H306" s="302">
        <v>3.9119858095837596</v>
      </c>
      <c r="I306" s="302">
        <v>0.71108918316417002</v>
      </c>
      <c r="J306" s="302">
        <f t="shared" si="136"/>
        <v>11.294089078783504</v>
      </c>
      <c r="K306" s="303"/>
      <c r="L306" s="302">
        <v>7.3136415682868146</v>
      </c>
      <c r="M306" s="302">
        <v>3.1354942156590777</v>
      </c>
      <c r="N306" s="302">
        <v>0.84166723095818863</v>
      </c>
      <c r="O306" s="302">
        <f t="shared" si="135"/>
        <v>11.29080301490408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21.195161598108605</v>
      </c>
      <c r="C308" s="311">
        <f t="shared" ref="C308:E308" si="137">SUM(C298:C306)</f>
        <v>11.321746420960077</v>
      </c>
      <c r="D308" s="311">
        <f t="shared" si="137"/>
        <v>2.6510919809313624</v>
      </c>
      <c r="E308" s="311">
        <f t="shared" si="137"/>
        <v>35.168000000000049</v>
      </c>
      <c r="F308" s="311"/>
      <c r="G308" s="311">
        <f t="shared" ref="G308:J308" si="138">SUM(G298:G306)</f>
        <v>21.822545080525597</v>
      </c>
      <c r="H308" s="311">
        <f t="shared" si="138"/>
        <v>10.580323277373218</v>
      </c>
      <c r="I308" s="311">
        <f t="shared" si="138"/>
        <v>2.7871316421012282</v>
      </c>
      <c r="J308" s="311">
        <f t="shared" si="138"/>
        <v>35.19000000000004</v>
      </c>
      <c r="K308" s="311"/>
      <c r="L308" s="311">
        <f t="shared" ref="L308:O308" si="139">SUM(L298:L306)</f>
        <v>23.769444871705506</v>
      </c>
      <c r="M308" s="311">
        <f t="shared" si="139"/>
        <v>10.955229738814261</v>
      </c>
      <c r="N308" s="311">
        <f t="shared" si="139"/>
        <v>2.9623253894801964</v>
      </c>
      <c r="O308" s="311">
        <f t="shared" si="139"/>
        <v>37.686999999999962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1.6469188845206479</v>
      </c>
      <c r="C315" s="302">
        <v>0.45434206603306443</v>
      </c>
      <c r="D315" s="302">
        <v>0.1117636562778959</v>
      </c>
      <c r="E315" s="302">
        <f>SUM(B315:D315)</f>
        <v>2.2130246068316084</v>
      </c>
      <c r="F315" s="303"/>
      <c r="G315" s="302">
        <v>1.7906247130008455</v>
      </c>
      <c r="H315" s="302">
        <v>0.59976547308274009</v>
      </c>
      <c r="I315" s="302">
        <v>0.12406375977323685</v>
      </c>
      <c r="J315" s="302">
        <f>SUM(G315:I315)</f>
        <v>2.5144539458568222</v>
      </c>
      <c r="K315" s="303"/>
      <c r="L315" s="302">
        <v>1.6866241293894693</v>
      </c>
      <c r="M315" s="302">
        <v>0.71903903301737393</v>
      </c>
      <c r="N315" s="302">
        <v>0.12915367035507927</v>
      </c>
      <c r="O315" s="302">
        <f>SUM(L315:N315)</f>
        <v>2.5348168327619223</v>
      </c>
    </row>
    <row r="316" spans="1:15" s="236" customFormat="1" x14ac:dyDescent="0.2">
      <c r="A316" s="237" t="str">
        <f>name!E$5</f>
        <v>Professional occupations</v>
      </c>
      <c r="B316" s="302">
        <v>4.0218557789853433</v>
      </c>
      <c r="C316" s="302">
        <v>1.5038567279521085</v>
      </c>
      <c r="D316" s="302">
        <v>0.35256611740025628</v>
      </c>
      <c r="E316" s="302">
        <f t="shared" ref="E316:E323" si="140">SUM(B316:D316)</f>
        <v>5.8782786243377076</v>
      </c>
      <c r="F316" s="303"/>
      <c r="G316" s="302">
        <v>4.9898940639838107</v>
      </c>
      <c r="H316" s="302">
        <v>1.8542407356453314</v>
      </c>
      <c r="I316" s="302">
        <v>0.59681899296680618</v>
      </c>
      <c r="J316" s="302">
        <f t="shared" ref="J316:J318" si="141">SUM(G316:I316)</f>
        <v>7.4409537925959484</v>
      </c>
      <c r="K316" s="303"/>
      <c r="L316" s="302">
        <v>5.4738054970513002</v>
      </c>
      <c r="M316" s="302">
        <v>2.2906706301857072</v>
      </c>
      <c r="N316" s="302">
        <v>0.57752224536384189</v>
      </c>
      <c r="O316" s="302">
        <f t="shared" ref="O316:O323" si="142">SUM(L316:N316)</f>
        <v>8.3419983726008482</v>
      </c>
    </row>
    <row r="317" spans="1:15" s="236" customFormat="1" x14ac:dyDescent="0.2">
      <c r="A317" s="237" t="str">
        <f>name!E$6</f>
        <v>Associate professional occupations</v>
      </c>
      <c r="B317" s="302">
        <v>6.9209345686670121</v>
      </c>
      <c r="C317" s="302">
        <v>1.5826725484942936</v>
      </c>
      <c r="D317" s="302">
        <v>0.16739651336465772</v>
      </c>
      <c r="E317" s="302">
        <f t="shared" si="140"/>
        <v>8.6710036305259628</v>
      </c>
      <c r="F317" s="303"/>
      <c r="G317" s="302">
        <v>7.6463891386424816</v>
      </c>
      <c r="H317" s="302">
        <v>1.6070514882297722</v>
      </c>
      <c r="I317" s="302">
        <v>0.19761313802107452</v>
      </c>
      <c r="J317" s="302">
        <f t="shared" si="141"/>
        <v>9.4510537648933273</v>
      </c>
      <c r="K317" s="303"/>
      <c r="L317" s="302">
        <v>8.0801982545926716</v>
      </c>
      <c r="M317" s="302">
        <v>1.8042331081234748</v>
      </c>
      <c r="N317" s="302">
        <v>0.21737778627746279</v>
      </c>
      <c r="O317" s="302">
        <f t="shared" si="142"/>
        <v>10.10180914899361</v>
      </c>
    </row>
    <row r="318" spans="1:15" s="236" customFormat="1" x14ac:dyDescent="0.2">
      <c r="A318" s="237" t="str">
        <f>name!E$7</f>
        <v>Administrative and secretarial occupations</v>
      </c>
      <c r="B318" s="302">
        <v>4.610498675657186</v>
      </c>
      <c r="C318" s="302">
        <v>4.9649646217251373</v>
      </c>
      <c r="D318" s="302">
        <v>6.4328893646689575E-2</v>
      </c>
      <c r="E318" s="302">
        <f t="shared" si="140"/>
        <v>9.639792191029013</v>
      </c>
      <c r="F318" s="303"/>
      <c r="G318" s="302">
        <v>4.2740319783112026</v>
      </c>
      <c r="H318" s="302">
        <v>4.3257038876030771</v>
      </c>
      <c r="I318" s="302">
        <v>9.2859981195288419E-2</v>
      </c>
      <c r="J318" s="302">
        <f t="shared" si="141"/>
        <v>8.692595847109569</v>
      </c>
      <c r="K318" s="303"/>
      <c r="L318" s="302">
        <v>2.5199119547326707</v>
      </c>
      <c r="M318" s="302">
        <v>3.6027373972602192</v>
      </c>
      <c r="N318" s="302">
        <v>7.2863203376992799E-2</v>
      </c>
      <c r="O318" s="302">
        <f t="shared" si="142"/>
        <v>6.1955125553698824</v>
      </c>
    </row>
    <row r="319" spans="1:15" s="236" customFormat="1" x14ac:dyDescent="0.2">
      <c r="A319" s="237" t="str">
        <f>name!E$8</f>
        <v>Skilled trades occupations</v>
      </c>
      <c r="B319" s="302">
        <v>0.34836106328674099</v>
      </c>
      <c r="C319" s="302">
        <v>5.0570684218600066E-2</v>
      </c>
      <c r="D319" s="302">
        <v>7.2665712537020963E-2</v>
      </c>
      <c r="E319" s="302">
        <f t="shared" si="140"/>
        <v>0.47159746004236203</v>
      </c>
      <c r="F319" s="303"/>
      <c r="G319" s="302">
        <v>0.2754291055062898</v>
      </c>
      <c r="H319" s="302">
        <v>4.2071531937665524E-2</v>
      </c>
      <c r="I319" s="302">
        <v>1.2765938450140648E-2</v>
      </c>
      <c r="J319" s="302">
        <f>SUM(G319:I319)</f>
        <v>0.33026657589409592</v>
      </c>
      <c r="K319" s="303"/>
      <c r="L319" s="302">
        <v>0.25631786533128764</v>
      </c>
      <c r="M319" s="302">
        <v>9.6398434453852405E-2</v>
      </c>
      <c r="N319" s="302">
        <v>2.5450022748287025E-2</v>
      </c>
      <c r="O319" s="302">
        <f t="shared" si="142"/>
        <v>0.37816632253342708</v>
      </c>
    </row>
    <row r="320" spans="1:15" s="236" customFormat="1" x14ac:dyDescent="0.2">
      <c r="A320" s="237" t="str">
        <f>name!E$9</f>
        <v>Caring, leisure and other service occupations</v>
      </c>
      <c r="B320" s="302">
        <v>0.69108541682908387</v>
      </c>
      <c r="C320" s="302">
        <v>0.51458376602486278</v>
      </c>
      <c r="D320" s="302">
        <v>3.4113859652787702E-2</v>
      </c>
      <c r="E320" s="302">
        <f t="shared" si="140"/>
        <v>1.2397830425067342</v>
      </c>
      <c r="F320" s="303"/>
      <c r="G320" s="302">
        <v>0.64765351878216959</v>
      </c>
      <c r="H320" s="302">
        <v>0.46233692460288883</v>
      </c>
      <c r="I320" s="302">
        <v>8.2654274552341991E-2</v>
      </c>
      <c r="J320" s="302">
        <f t="shared" ref="J320:J323" si="143">SUM(G320:I320)</f>
        <v>1.1926447179374005</v>
      </c>
      <c r="K320" s="303"/>
      <c r="L320" s="302">
        <v>0.67406031781097053</v>
      </c>
      <c r="M320" s="302">
        <v>0.4620002387378862</v>
      </c>
      <c r="N320" s="302">
        <v>5.9485654071048145E-2</v>
      </c>
      <c r="O320" s="302">
        <f t="shared" si="142"/>
        <v>1.1955462106199051</v>
      </c>
    </row>
    <row r="321" spans="1:15" s="236" customFormat="1" x14ac:dyDescent="0.2">
      <c r="A321" s="237" t="str">
        <f>name!E$10</f>
        <v>Sales and customer service occupations</v>
      </c>
      <c r="B321" s="302">
        <v>0.38469430138085137</v>
      </c>
      <c r="C321" s="302">
        <v>0.51706649622656276</v>
      </c>
      <c r="D321" s="302">
        <v>2.4560802457234954E-2</v>
      </c>
      <c r="E321" s="302">
        <f t="shared" si="140"/>
        <v>0.92632160006464903</v>
      </c>
      <c r="F321" s="303"/>
      <c r="G321" s="302">
        <v>0.36377272299485069</v>
      </c>
      <c r="H321" s="302">
        <v>0.4803474667507644</v>
      </c>
      <c r="I321" s="302">
        <v>1.8386550101170802E-2</v>
      </c>
      <c r="J321" s="302">
        <f t="shared" si="143"/>
        <v>0.86250673984678594</v>
      </c>
      <c r="K321" s="303"/>
      <c r="L321" s="302">
        <v>0.36888079454305112</v>
      </c>
      <c r="M321" s="302">
        <v>0.57951582520015177</v>
      </c>
      <c r="N321" s="302">
        <v>2.5303625231786052E-2</v>
      </c>
      <c r="O321" s="302">
        <f t="shared" si="142"/>
        <v>0.97370024497498897</v>
      </c>
    </row>
    <row r="322" spans="1:15" s="236" customFormat="1" x14ac:dyDescent="0.2">
      <c r="A322" s="237" t="str">
        <f>name!E$11</f>
        <v>Process, plant and machine operatives</v>
      </c>
      <c r="B322" s="302">
        <v>0.22218777608021936</v>
      </c>
      <c r="C322" s="302">
        <v>0.128579144613755</v>
      </c>
      <c r="D322" s="302">
        <v>1.1001244524028259E-2</v>
      </c>
      <c r="E322" s="302">
        <f t="shared" si="140"/>
        <v>0.36176816521800259</v>
      </c>
      <c r="F322" s="303"/>
      <c r="G322" s="302">
        <v>0.16255739958187274</v>
      </c>
      <c r="H322" s="302">
        <v>9.3891345206368895E-2</v>
      </c>
      <c r="I322" s="302">
        <v>6.003797176774817E-3</v>
      </c>
      <c r="J322" s="302">
        <f t="shared" si="143"/>
        <v>0.26245254196501644</v>
      </c>
      <c r="K322" s="303"/>
      <c r="L322" s="302">
        <v>0.14717940192204146</v>
      </c>
      <c r="M322" s="302">
        <v>0.11998915064275054</v>
      </c>
      <c r="N322" s="302">
        <v>7.8577525976011534E-3</v>
      </c>
      <c r="O322" s="302">
        <f t="shared" si="142"/>
        <v>0.27502630516239313</v>
      </c>
    </row>
    <row r="323" spans="1:15" s="236" customFormat="1" x14ac:dyDescent="0.2">
      <c r="A323" s="237" t="str">
        <f>name!E$12</f>
        <v>Elementary occupations</v>
      </c>
      <c r="B323" s="302">
        <v>0.51872132460484066</v>
      </c>
      <c r="C323" s="302">
        <v>0.63718279497864572</v>
      </c>
      <c r="D323" s="302">
        <v>1.4526559860537965E-2</v>
      </c>
      <c r="E323" s="302">
        <f t="shared" si="140"/>
        <v>1.1704306794440242</v>
      </c>
      <c r="F323" s="303"/>
      <c r="G323" s="302">
        <v>0.40280619987286931</v>
      </c>
      <c r="H323" s="302">
        <v>0.447760910888506</v>
      </c>
      <c r="I323" s="302">
        <v>9.5049631396829422E-3</v>
      </c>
      <c r="J323" s="302">
        <f t="shared" si="143"/>
        <v>0.86007207390105822</v>
      </c>
      <c r="K323" s="303"/>
      <c r="L323" s="302">
        <v>0.31433925684469799</v>
      </c>
      <c r="M323" s="302">
        <v>0.32221455355056505</v>
      </c>
      <c r="N323" s="302">
        <v>1.3870196587756643E-2</v>
      </c>
      <c r="O323" s="302">
        <f t="shared" si="142"/>
        <v>0.65042400698301972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19.365257790011924</v>
      </c>
      <c r="C325" s="311">
        <f t="shared" ref="C325:E325" si="144">SUM(C315:C323)</f>
        <v>10.353818850267032</v>
      </c>
      <c r="D325" s="311">
        <f t="shared" si="144"/>
        <v>0.85292335972110933</v>
      </c>
      <c r="E325" s="311">
        <f t="shared" si="144"/>
        <v>30.572000000000063</v>
      </c>
      <c r="F325" s="311"/>
      <c r="G325" s="311">
        <f t="shared" ref="G325:J325" si="145">SUM(G315:G323)</f>
        <v>20.553158840676396</v>
      </c>
      <c r="H325" s="311">
        <f t="shared" si="145"/>
        <v>9.9131697639471152</v>
      </c>
      <c r="I325" s="311">
        <f t="shared" si="145"/>
        <v>1.1406713953765171</v>
      </c>
      <c r="J325" s="311">
        <f t="shared" si="145"/>
        <v>31.607000000000024</v>
      </c>
      <c r="K325" s="311"/>
      <c r="L325" s="311">
        <f t="shared" ref="L325:O325" si="146">SUM(L315:L323)</f>
        <v>19.521317472218158</v>
      </c>
      <c r="M325" s="311">
        <f t="shared" si="146"/>
        <v>9.9967983711719803</v>
      </c>
      <c r="N325" s="311">
        <f t="shared" si="146"/>
        <v>1.1288841566098557</v>
      </c>
      <c r="O325" s="311">
        <f t="shared" si="146"/>
        <v>30.646999999999998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0.72257169046141967</v>
      </c>
      <c r="C332" s="302">
        <v>0.17874117511200796</v>
      </c>
      <c r="D332" s="302">
        <v>0.21079539709144432</v>
      </c>
      <c r="E332" s="302">
        <f>SUM(B332:D332)</f>
        <v>1.1121082626648719</v>
      </c>
      <c r="F332" s="303"/>
      <c r="G332" s="302">
        <v>0.62168813742143381</v>
      </c>
      <c r="H332" s="302">
        <v>0.22852923274428702</v>
      </c>
      <c r="I332" s="302">
        <v>0.18556605571010282</v>
      </c>
      <c r="J332" s="302">
        <f>SUM(G332:I332)</f>
        <v>1.0357834258758236</v>
      </c>
      <c r="K332" s="303"/>
      <c r="L332" s="302">
        <v>0.66879038121871115</v>
      </c>
      <c r="M332" s="302">
        <v>0.28841773815965904</v>
      </c>
      <c r="N332" s="302">
        <v>0.133305820853449</v>
      </c>
      <c r="O332" s="302">
        <f>SUM(L332:N332)</f>
        <v>1.0905139402318191</v>
      </c>
    </row>
    <row r="333" spans="1:15" s="236" customFormat="1" x14ac:dyDescent="0.2">
      <c r="A333" s="237" t="str">
        <f>name!E$5</f>
        <v>Professional occupations</v>
      </c>
      <c r="B333" s="302">
        <v>16.483637208227641</v>
      </c>
      <c r="C333" s="302">
        <v>4.7184809170431352</v>
      </c>
      <c r="D333" s="302">
        <v>0.28768120432718397</v>
      </c>
      <c r="E333" s="302">
        <f t="shared" ref="E333:E340" si="147">SUM(B333:D333)</f>
        <v>21.489799329597961</v>
      </c>
      <c r="F333" s="303"/>
      <c r="G333" s="302">
        <v>16.660159425909928</v>
      </c>
      <c r="H333" s="302">
        <v>5.2877664606495935</v>
      </c>
      <c r="I333" s="302">
        <v>0.28344657571295628</v>
      </c>
      <c r="J333" s="302">
        <f t="shared" ref="J333:J335" si="148">SUM(G333:I333)</f>
        <v>22.231372462272478</v>
      </c>
      <c r="K333" s="303"/>
      <c r="L333" s="302">
        <v>19.452886198575165</v>
      </c>
      <c r="M333" s="302">
        <v>6.9389537643552011</v>
      </c>
      <c r="N333" s="302">
        <v>2.1062124621882117E-2</v>
      </c>
      <c r="O333" s="302">
        <f t="shared" ref="O333:O340" si="149">SUM(L333:N333)</f>
        <v>26.412902087552247</v>
      </c>
    </row>
    <row r="334" spans="1:15" s="236" customFormat="1" x14ac:dyDescent="0.2">
      <c r="A334" s="237" t="str">
        <f>name!E$6</f>
        <v>Associate professional occupations</v>
      </c>
      <c r="B334" s="302">
        <v>1.9442070983005391</v>
      </c>
      <c r="C334" s="302">
        <v>1.1047060960970891</v>
      </c>
      <c r="D334" s="302">
        <v>0.165798512365568</v>
      </c>
      <c r="E334" s="302">
        <f t="shared" si="147"/>
        <v>3.2147117067631963</v>
      </c>
      <c r="F334" s="303"/>
      <c r="G334" s="302">
        <v>1.8058725099290864</v>
      </c>
      <c r="H334" s="302">
        <v>1.2176089401933845</v>
      </c>
      <c r="I334" s="302">
        <v>0.11922792854725953</v>
      </c>
      <c r="J334" s="302">
        <f t="shared" si="148"/>
        <v>3.1427093786697307</v>
      </c>
      <c r="K334" s="303"/>
      <c r="L334" s="302">
        <v>1.7415609672616839</v>
      </c>
      <c r="M334" s="302">
        <v>1.3258929037271461</v>
      </c>
      <c r="N334" s="302">
        <v>1.3750950571559476E-2</v>
      </c>
      <c r="O334" s="302">
        <f t="shared" si="149"/>
        <v>3.0812048215603896</v>
      </c>
    </row>
    <row r="335" spans="1:15" s="236" customFormat="1" x14ac:dyDescent="0.2">
      <c r="A335" s="237" t="str">
        <f>name!E$7</f>
        <v>Administrative and secretarial occupations</v>
      </c>
      <c r="B335" s="302">
        <v>0.84352248569538701</v>
      </c>
      <c r="C335" s="302">
        <v>2.015372326410076</v>
      </c>
      <c r="D335" s="302">
        <v>0.12499421243149555</v>
      </c>
      <c r="E335" s="302">
        <f t="shared" si="147"/>
        <v>2.9838890245369587</v>
      </c>
      <c r="F335" s="303"/>
      <c r="G335" s="302">
        <v>0.74723875322338906</v>
      </c>
      <c r="H335" s="302">
        <v>1.8146002274686344</v>
      </c>
      <c r="I335" s="302">
        <v>0.1057920306633183</v>
      </c>
      <c r="J335" s="302">
        <f t="shared" si="148"/>
        <v>2.6676310113553416</v>
      </c>
      <c r="K335" s="303"/>
      <c r="L335" s="302">
        <v>0.29877336478944994</v>
      </c>
      <c r="M335" s="302">
        <v>1.4274512345969592</v>
      </c>
      <c r="N335" s="302">
        <v>0.11560892159722765</v>
      </c>
      <c r="O335" s="302">
        <f t="shared" si="149"/>
        <v>1.8418335209836367</v>
      </c>
    </row>
    <row r="336" spans="1:15" s="236" customFormat="1" x14ac:dyDescent="0.2">
      <c r="A336" s="237" t="str">
        <f>name!E$8</f>
        <v>Skilled trades occupations</v>
      </c>
      <c r="B336" s="302">
        <v>0.42185948242373328</v>
      </c>
      <c r="C336" s="302">
        <v>0.23388286532606553</v>
      </c>
      <c r="D336" s="302">
        <v>0.43080795138644817</v>
      </c>
      <c r="E336" s="302">
        <f t="shared" si="147"/>
        <v>1.086550299136247</v>
      </c>
      <c r="F336" s="303"/>
      <c r="G336" s="302">
        <v>0.25349599584607613</v>
      </c>
      <c r="H336" s="302">
        <v>0.16114440288155812</v>
      </c>
      <c r="I336" s="302">
        <v>0.37475638126606498</v>
      </c>
      <c r="J336" s="302">
        <f>SUM(G336:I336)</f>
        <v>0.78939677999369917</v>
      </c>
      <c r="K336" s="303"/>
      <c r="L336" s="302">
        <v>0.14799930924201329</v>
      </c>
      <c r="M336" s="302">
        <v>8.2623528381104011E-2</v>
      </c>
      <c r="N336" s="302">
        <v>0.58529198037245833</v>
      </c>
      <c r="O336" s="302">
        <f t="shared" si="149"/>
        <v>0.81591481799557564</v>
      </c>
    </row>
    <row r="337" spans="1:15" s="236" customFormat="1" x14ac:dyDescent="0.2">
      <c r="A337" s="237" t="str">
        <f>name!E$9</f>
        <v>Caring, leisure and other service occupations</v>
      </c>
      <c r="B337" s="302">
        <v>4.5276982816891138</v>
      </c>
      <c r="C337" s="302">
        <v>5.0591163801905852</v>
      </c>
      <c r="D337" s="302">
        <v>0.77057207915527715</v>
      </c>
      <c r="E337" s="302">
        <f t="shared" si="147"/>
        <v>10.357386741034977</v>
      </c>
      <c r="F337" s="303"/>
      <c r="G337" s="302">
        <v>4.3557758305087777</v>
      </c>
      <c r="H337" s="302">
        <v>4.8483868471190563</v>
      </c>
      <c r="I337" s="302">
        <v>0.53221394028889057</v>
      </c>
      <c r="J337" s="302">
        <f t="shared" ref="J337:J340" si="150">SUM(G337:I337)</f>
        <v>9.7363766179167257</v>
      </c>
      <c r="K337" s="303"/>
      <c r="L337" s="302">
        <v>5.2605570727929249</v>
      </c>
      <c r="M337" s="302">
        <v>5.3126310932305527</v>
      </c>
      <c r="N337" s="302">
        <v>0.86005881827677133</v>
      </c>
      <c r="O337" s="302">
        <f t="shared" si="149"/>
        <v>11.433246984300249</v>
      </c>
    </row>
    <row r="338" spans="1:15" s="236" customFormat="1" x14ac:dyDescent="0.2">
      <c r="A338" s="237" t="str">
        <f>name!E$10</f>
        <v>Sales and customer service occupations</v>
      </c>
      <c r="B338" s="302">
        <v>9.291961695723587E-2</v>
      </c>
      <c r="C338" s="302">
        <v>0.16925308825258373</v>
      </c>
      <c r="D338" s="302">
        <v>0.19736460281422441</v>
      </c>
      <c r="E338" s="302">
        <f t="shared" si="147"/>
        <v>0.45953730802404402</v>
      </c>
      <c r="F338" s="303"/>
      <c r="G338" s="302">
        <v>7.538679503954808E-2</v>
      </c>
      <c r="H338" s="302">
        <v>0.15134995212706032</v>
      </c>
      <c r="I338" s="302">
        <v>0.15178643213573281</v>
      </c>
      <c r="J338" s="302">
        <f t="shared" si="150"/>
        <v>0.37852317930234125</v>
      </c>
      <c r="K338" s="303"/>
      <c r="L338" s="302">
        <v>7.8041519993237121E-2</v>
      </c>
      <c r="M338" s="302">
        <v>0.15280767322236549</v>
      </c>
      <c r="N338" s="302">
        <v>0.17924598828792809</v>
      </c>
      <c r="O338" s="302">
        <f t="shared" si="149"/>
        <v>0.41009518150353069</v>
      </c>
    </row>
    <row r="339" spans="1:15" s="236" customFormat="1" x14ac:dyDescent="0.2">
      <c r="A339" s="237" t="str">
        <f>name!E$11</f>
        <v>Process, plant and machine operatives</v>
      </c>
      <c r="B339" s="302">
        <v>7.2236192374718594E-2</v>
      </c>
      <c r="C339" s="302">
        <v>8.3425061244667212E-2</v>
      </c>
      <c r="D339" s="302">
        <v>0.7041508913888892</v>
      </c>
      <c r="E339" s="302">
        <f t="shared" si="147"/>
        <v>0.85981214500827496</v>
      </c>
      <c r="F339" s="303"/>
      <c r="G339" s="302">
        <v>3.8879530338243311E-2</v>
      </c>
      <c r="H339" s="302">
        <v>5.5702158500443591E-2</v>
      </c>
      <c r="I339" s="302">
        <v>0.93892011137364884</v>
      </c>
      <c r="J339" s="302">
        <f t="shared" si="150"/>
        <v>1.0335018002123357</v>
      </c>
      <c r="K339" s="303"/>
      <c r="L339" s="302">
        <v>2.5662526450287822E-2</v>
      </c>
      <c r="M339" s="302">
        <v>5.9024040531648496E-2</v>
      </c>
      <c r="N339" s="302">
        <v>0.9561001530468638</v>
      </c>
      <c r="O339" s="302">
        <f t="shared" si="149"/>
        <v>1.0407867200288001</v>
      </c>
    </row>
    <row r="340" spans="1:15" s="236" customFormat="1" x14ac:dyDescent="0.2">
      <c r="A340" s="237" t="str">
        <f>name!E$12</f>
        <v>Elementary occupations</v>
      </c>
      <c r="B340" s="302">
        <v>0.28174539135906335</v>
      </c>
      <c r="C340" s="302">
        <v>1.6753399918991048</v>
      </c>
      <c r="D340" s="302">
        <v>0.70711979997535834</v>
      </c>
      <c r="E340" s="302">
        <f t="shared" si="147"/>
        <v>2.6642051832335265</v>
      </c>
      <c r="F340" s="303"/>
      <c r="G340" s="302">
        <v>0.21916738363488233</v>
      </c>
      <c r="H340" s="302">
        <v>1.2856536596306649</v>
      </c>
      <c r="I340" s="302">
        <v>0.4808843011360282</v>
      </c>
      <c r="J340" s="302">
        <f t="shared" si="150"/>
        <v>1.9857053444015755</v>
      </c>
      <c r="K340" s="303"/>
      <c r="L340" s="302">
        <v>0.25142916615265753</v>
      </c>
      <c r="M340" s="302">
        <v>4.5003934759334584E-2</v>
      </c>
      <c r="N340" s="302">
        <v>0.71906882493179958</v>
      </c>
      <c r="O340" s="302">
        <f t="shared" si="149"/>
        <v>1.0155019258437916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25.390397447488851</v>
      </c>
      <c r="C342" s="311">
        <f t="shared" ref="C342:E342" si="151">SUM(C332:C340)</f>
        <v>15.238317901575316</v>
      </c>
      <c r="D342" s="311">
        <f t="shared" si="151"/>
        <v>3.5992846509358891</v>
      </c>
      <c r="E342" s="311">
        <f t="shared" si="151"/>
        <v>44.228000000000058</v>
      </c>
      <c r="F342" s="311"/>
      <c r="G342" s="311">
        <f t="shared" ref="G342:J342" si="152">SUM(G332:G340)</f>
        <v>24.777664361851365</v>
      </c>
      <c r="H342" s="311">
        <f t="shared" si="152"/>
        <v>15.05074188131468</v>
      </c>
      <c r="I342" s="311">
        <f t="shared" si="152"/>
        <v>3.1725937568340021</v>
      </c>
      <c r="J342" s="311">
        <f t="shared" si="152"/>
        <v>43.001000000000047</v>
      </c>
      <c r="K342" s="311"/>
      <c r="L342" s="311">
        <f t="shared" ref="L342:O342" si="153">SUM(L332:L340)</f>
        <v>27.925700506476129</v>
      </c>
      <c r="M342" s="311">
        <f t="shared" si="153"/>
        <v>15.63280591096397</v>
      </c>
      <c r="N342" s="311">
        <f t="shared" si="153"/>
        <v>3.5834935825599388</v>
      </c>
      <c r="O342" s="311">
        <f t="shared" si="153"/>
        <v>47.142000000000039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2.0468513043120979</v>
      </c>
      <c r="C349" s="302">
        <v>0.58138239352223453</v>
      </c>
      <c r="D349" s="302">
        <v>0.33439428378439862</v>
      </c>
      <c r="E349" s="302">
        <f>SUM(B349:D349)</f>
        <v>2.9626279816187311</v>
      </c>
      <c r="F349" s="303"/>
      <c r="G349" s="302">
        <v>1.9615057690887223</v>
      </c>
      <c r="H349" s="302">
        <v>0.80819705798129382</v>
      </c>
      <c r="I349" s="302">
        <v>0.26124433511111039</v>
      </c>
      <c r="J349" s="302">
        <f>SUM(G349:I349)</f>
        <v>3.0309471621811266</v>
      </c>
      <c r="K349" s="303"/>
      <c r="L349" s="302">
        <v>2.4974041858286005</v>
      </c>
      <c r="M349" s="302">
        <v>0.98763738070699381</v>
      </c>
      <c r="N349" s="302">
        <v>0.2429482128328829</v>
      </c>
      <c r="O349" s="302">
        <f>SUM(L349:N349)</f>
        <v>3.7279897793684773</v>
      </c>
    </row>
    <row r="350" spans="1:15" s="236" customFormat="1" x14ac:dyDescent="0.2">
      <c r="A350" s="237" t="str">
        <f>name!E$5</f>
        <v>Professional occupations</v>
      </c>
      <c r="B350" s="302">
        <v>15.3788940495674</v>
      </c>
      <c r="C350" s="302">
        <v>7.454512323401028</v>
      </c>
      <c r="D350" s="302">
        <v>1.9278965427443437</v>
      </c>
      <c r="E350" s="302">
        <f t="shared" ref="E350:E357" si="154">SUM(B350:D350)</f>
        <v>24.761302915712768</v>
      </c>
      <c r="F350" s="303"/>
      <c r="G350" s="302">
        <v>15.403729878410047</v>
      </c>
      <c r="H350" s="302">
        <v>8.8495682876057273</v>
      </c>
      <c r="I350" s="302">
        <v>1.4505834898438867</v>
      </c>
      <c r="J350" s="302">
        <f t="shared" ref="J350:J352" si="155">SUM(G350:I350)</f>
        <v>25.703881655859661</v>
      </c>
      <c r="K350" s="303"/>
      <c r="L350" s="302">
        <v>19.25907978625083</v>
      </c>
      <c r="M350" s="302">
        <v>11.021522566318293</v>
      </c>
      <c r="N350" s="302">
        <v>1.513520874634446</v>
      </c>
      <c r="O350" s="302">
        <f t="shared" ref="O350:O357" si="156">SUM(L350:N350)</f>
        <v>31.794123227203567</v>
      </c>
    </row>
    <row r="351" spans="1:15" s="236" customFormat="1" x14ac:dyDescent="0.2">
      <c r="A351" s="237" t="str">
        <f>name!E$6</f>
        <v>Associate professional occupations</v>
      </c>
      <c r="B351" s="302">
        <v>5.4899673379655143</v>
      </c>
      <c r="C351" s="302">
        <v>3.185151368133273</v>
      </c>
      <c r="D351" s="302">
        <v>0.49939824208966821</v>
      </c>
      <c r="E351" s="302">
        <f t="shared" si="154"/>
        <v>9.1745169481884563</v>
      </c>
      <c r="F351" s="303"/>
      <c r="G351" s="302">
        <v>5.3795802366315835</v>
      </c>
      <c r="H351" s="302">
        <v>3.7644061053121347</v>
      </c>
      <c r="I351" s="302">
        <v>0.30867827999354458</v>
      </c>
      <c r="J351" s="302">
        <f t="shared" si="155"/>
        <v>9.452664621937263</v>
      </c>
      <c r="K351" s="303"/>
      <c r="L351" s="302">
        <v>6.0257547583631021</v>
      </c>
      <c r="M351" s="302">
        <v>3.9600320512809741</v>
      </c>
      <c r="N351" s="302">
        <v>0.32617234249739219</v>
      </c>
      <c r="O351" s="302">
        <f t="shared" si="156"/>
        <v>10.311959152141467</v>
      </c>
    </row>
    <row r="352" spans="1:15" s="236" customFormat="1" x14ac:dyDescent="0.2">
      <c r="A352" s="237" t="str">
        <f>name!E$7</f>
        <v>Administrative and secretarial occupations</v>
      </c>
      <c r="B352" s="302">
        <v>2.386368011828798</v>
      </c>
      <c r="C352" s="302">
        <v>3.326038321240087</v>
      </c>
      <c r="D352" s="302">
        <v>9.525380689883943E-2</v>
      </c>
      <c r="E352" s="302">
        <f t="shared" si="154"/>
        <v>5.8076601399677248</v>
      </c>
      <c r="F352" s="303"/>
      <c r="G352" s="302">
        <v>1.9210724104879784</v>
      </c>
      <c r="H352" s="302">
        <v>3.005726351841941</v>
      </c>
      <c r="I352" s="302">
        <v>5.2232257833811135E-2</v>
      </c>
      <c r="J352" s="302">
        <f t="shared" si="155"/>
        <v>4.9790310201637311</v>
      </c>
      <c r="K352" s="303"/>
      <c r="L352" s="302">
        <v>1.475617883584297</v>
      </c>
      <c r="M352" s="302">
        <v>1.4107477941739281</v>
      </c>
      <c r="N352" s="302">
        <v>3.6383441094738733E-2</v>
      </c>
      <c r="O352" s="302">
        <f t="shared" si="156"/>
        <v>2.922749118852964</v>
      </c>
    </row>
    <row r="353" spans="1:15" s="236" customFormat="1" x14ac:dyDescent="0.2">
      <c r="A353" s="237" t="str">
        <f>name!E$8</f>
        <v>Skilled trades occupations</v>
      </c>
      <c r="B353" s="302">
        <v>0.48033115010102223</v>
      </c>
      <c r="C353" s="302">
        <v>0.38704463717669901</v>
      </c>
      <c r="D353" s="302">
        <v>0.13485054213917519</v>
      </c>
      <c r="E353" s="302">
        <f t="shared" si="154"/>
        <v>1.0022263294168965</v>
      </c>
      <c r="F353" s="303"/>
      <c r="G353" s="302">
        <v>0.33662762635309867</v>
      </c>
      <c r="H353" s="302">
        <v>0.29903597243603197</v>
      </c>
      <c r="I353" s="302">
        <v>8.4112195995842631E-2</v>
      </c>
      <c r="J353" s="302">
        <f>SUM(G353:I353)</f>
        <v>0.71977579478497322</v>
      </c>
      <c r="K353" s="303"/>
      <c r="L353" s="302">
        <v>0.20713980143499289</v>
      </c>
      <c r="M353" s="302">
        <v>0.22121101943410049</v>
      </c>
      <c r="N353" s="302">
        <v>8.2857900442881868E-2</v>
      </c>
      <c r="O353" s="302">
        <f t="shared" si="156"/>
        <v>0.51120872131197526</v>
      </c>
    </row>
    <row r="354" spans="1:15" s="236" customFormat="1" x14ac:dyDescent="0.2">
      <c r="A354" s="237" t="str">
        <f>name!E$9</f>
        <v>Caring, leisure and other service occupations</v>
      </c>
      <c r="B354" s="302">
        <v>10.433713288359851</v>
      </c>
      <c r="C354" s="302">
        <v>8.9522628768160111</v>
      </c>
      <c r="D354" s="302">
        <v>0.90451728200766368</v>
      </c>
      <c r="E354" s="302">
        <f t="shared" si="154"/>
        <v>20.290493447183525</v>
      </c>
      <c r="F354" s="303"/>
      <c r="G354" s="302">
        <v>8.8950468411380914</v>
      </c>
      <c r="H354" s="302">
        <v>8.6962980702572796</v>
      </c>
      <c r="I354" s="302">
        <v>0.74444666366002654</v>
      </c>
      <c r="J354" s="302">
        <f t="shared" ref="J354:J357" si="157">SUM(G354:I354)</f>
        <v>18.335791575055399</v>
      </c>
      <c r="K354" s="303"/>
      <c r="L354" s="302">
        <v>9.3287540006617284</v>
      </c>
      <c r="M354" s="302">
        <v>9.0604943920656549</v>
      </c>
      <c r="N354" s="302">
        <v>0.88913128496041893</v>
      </c>
      <c r="O354" s="302">
        <f t="shared" si="156"/>
        <v>19.278379677687802</v>
      </c>
    </row>
    <row r="355" spans="1:15" s="236" customFormat="1" x14ac:dyDescent="0.2">
      <c r="A355" s="237" t="str">
        <f>name!E$10</f>
        <v>Sales and customer service occupations</v>
      </c>
      <c r="B355" s="302">
        <v>0.47826344265677129</v>
      </c>
      <c r="C355" s="302">
        <v>0.50395269973879275</v>
      </c>
      <c r="D355" s="302">
        <v>6.4434764029050268E-2</v>
      </c>
      <c r="E355" s="302">
        <f t="shared" si="154"/>
        <v>1.0466509064246143</v>
      </c>
      <c r="F355" s="303"/>
      <c r="G355" s="302">
        <v>0.3849386762528294</v>
      </c>
      <c r="H355" s="302">
        <v>0.45794135915544021</v>
      </c>
      <c r="I355" s="302">
        <v>2.8123264734330366E-2</v>
      </c>
      <c r="J355" s="302">
        <f t="shared" si="157"/>
        <v>0.87100330014259997</v>
      </c>
      <c r="K355" s="303"/>
      <c r="L355" s="302">
        <v>0.44577647038518814</v>
      </c>
      <c r="M355" s="302">
        <v>0.45091234541057734</v>
      </c>
      <c r="N355" s="302">
        <v>3.5464188394230441E-2</v>
      </c>
      <c r="O355" s="302">
        <f t="shared" si="156"/>
        <v>0.93215300418999603</v>
      </c>
    </row>
    <row r="356" spans="1:15" s="236" customFormat="1" x14ac:dyDescent="0.2">
      <c r="A356" s="237" t="str">
        <f>name!E$11</f>
        <v>Process, plant and machine operatives</v>
      </c>
      <c r="B356" s="302">
        <v>0.19317171144345263</v>
      </c>
      <c r="C356" s="302">
        <v>0.23621140245152991</v>
      </c>
      <c r="D356" s="302">
        <v>2.6289460134307534E-2</v>
      </c>
      <c r="E356" s="302">
        <f t="shared" si="154"/>
        <v>0.45567257402929007</v>
      </c>
      <c r="F356" s="303"/>
      <c r="G356" s="302">
        <v>0.12576327414447042</v>
      </c>
      <c r="H356" s="302">
        <v>0.21248012997445606</v>
      </c>
      <c r="I356" s="302">
        <v>1.5951191203820939E-2</v>
      </c>
      <c r="J356" s="302">
        <f t="shared" si="157"/>
        <v>0.35419459532274744</v>
      </c>
      <c r="K356" s="303"/>
      <c r="L356" s="302">
        <v>4.2089475919226599E-2</v>
      </c>
      <c r="M356" s="302">
        <v>0.13846967689302203</v>
      </c>
      <c r="N356" s="302">
        <v>6.1045673665695889E-2</v>
      </c>
      <c r="O356" s="302">
        <f t="shared" si="156"/>
        <v>0.24160482647794451</v>
      </c>
    </row>
    <row r="357" spans="1:15" s="236" customFormat="1" x14ac:dyDescent="0.2">
      <c r="A357" s="237" t="str">
        <f>name!E$12</f>
        <v>Elementary occupations</v>
      </c>
      <c r="B357" s="302">
        <v>1.6707430256429314</v>
      </c>
      <c r="C357" s="302">
        <v>1.3062556097849753</v>
      </c>
      <c r="D357" s="302">
        <v>0.45185012203008373</v>
      </c>
      <c r="E357" s="302">
        <f t="shared" si="154"/>
        <v>3.4288487574579904</v>
      </c>
      <c r="F357" s="303"/>
      <c r="G357" s="302">
        <v>1.1867472909392736</v>
      </c>
      <c r="H357" s="302">
        <v>0.99901893650822227</v>
      </c>
      <c r="I357" s="302">
        <v>0.20294404710503772</v>
      </c>
      <c r="J357" s="302">
        <f t="shared" si="157"/>
        <v>2.3887102745525333</v>
      </c>
      <c r="K357" s="303"/>
      <c r="L357" s="302">
        <v>2.0808074836913559</v>
      </c>
      <c r="M357" s="302">
        <v>0.19088313305114243</v>
      </c>
      <c r="N357" s="302">
        <v>0.48514187602331665</v>
      </c>
      <c r="O357" s="302">
        <f t="shared" si="156"/>
        <v>2.756832492765815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38.558303321877844</v>
      </c>
      <c r="C359" s="311">
        <f t="shared" ref="C359:E359" si="158">SUM(C349:C357)</f>
        <v>25.932811632264634</v>
      </c>
      <c r="D359" s="311">
        <f t="shared" si="158"/>
        <v>4.4388850458575302</v>
      </c>
      <c r="E359" s="311">
        <f t="shared" si="158"/>
        <v>68.929999999999993</v>
      </c>
      <c r="F359" s="311"/>
      <c r="G359" s="311">
        <f t="shared" ref="G359:J359" si="159">SUM(G349:G357)</f>
        <v>35.595012003446094</v>
      </c>
      <c r="H359" s="311">
        <f t="shared" si="159"/>
        <v>27.092672271072527</v>
      </c>
      <c r="I359" s="311">
        <f t="shared" si="159"/>
        <v>3.1483157254814111</v>
      </c>
      <c r="J359" s="311">
        <f t="shared" si="159"/>
        <v>65.836000000000041</v>
      </c>
      <c r="K359" s="311"/>
      <c r="L359" s="311">
        <f t="shared" ref="L359:O359" si="160">SUM(L349:L357)</f>
        <v>41.362423846119327</v>
      </c>
      <c r="M359" s="311">
        <f t="shared" si="160"/>
        <v>27.441910359334685</v>
      </c>
      <c r="N359" s="311">
        <f t="shared" si="160"/>
        <v>3.6726657945460031</v>
      </c>
      <c r="O359" s="311">
        <f t="shared" si="160"/>
        <v>72.47699999999999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0.28469539218439432</v>
      </c>
      <c r="C366" s="302">
        <v>9.6284836574795654E-2</v>
      </c>
      <c r="D366" s="302">
        <v>0.23544191854476335</v>
      </c>
      <c r="E366" s="302">
        <f>SUM(B366:D366)</f>
        <v>0.61642214730395328</v>
      </c>
      <c r="F366" s="303"/>
      <c r="G366" s="302">
        <v>0.30981073483031446</v>
      </c>
      <c r="H366" s="302">
        <v>0.17983002799542636</v>
      </c>
      <c r="I366" s="302">
        <v>0.19447718758739058</v>
      </c>
      <c r="J366" s="302">
        <f>SUM(G366:I366)</f>
        <v>0.68411795041313139</v>
      </c>
      <c r="K366" s="303"/>
      <c r="L366" s="302">
        <v>0.37500647392356934</v>
      </c>
      <c r="M366" s="302">
        <v>0.28774421033027603</v>
      </c>
      <c r="N366" s="302">
        <v>0.19869199629752279</v>
      </c>
      <c r="O366" s="302">
        <f>SUM(L366:N366)</f>
        <v>0.86144268055136808</v>
      </c>
    </row>
    <row r="367" spans="1:15" s="236" customFormat="1" x14ac:dyDescent="0.2">
      <c r="A367" s="237" t="str">
        <f>name!E$5</f>
        <v>Professional occupations</v>
      </c>
      <c r="B367" s="302">
        <v>0.55589374175881134</v>
      </c>
      <c r="C367" s="302">
        <v>0.23545950007312796</v>
      </c>
      <c r="D367" s="302">
        <v>0.61624901660622866</v>
      </c>
      <c r="E367" s="302">
        <f t="shared" ref="E367:E374" si="161">SUM(B367:D367)</f>
        <v>1.407602258438168</v>
      </c>
      <c r="F367" s="303"/>
      <c r="G367" s="302">
        <v>0.6694263796140083</v>
      </c>
      <c r="H367" s="302">
        <v>0.45222606125002796</v>
      </c>
      <c r="I367" s="302">
        <v>0.5287944820957573</v>
      </c>
      <c r="J367" s="302">
        <f t="shared" ref="J367:J369" si="162">SUM(G367:I367)</f>
        <v>1.6504469229597936</v>
      </c>
      <c r="K367" s="303"/>
      <c r="L367" s="302">
        <v>0.83174641447211506</v>
      </c>
      <c r="M367" s="302">
        <v>0.59303264953780421</v>
      </c>
      <c r="N367" s="302">
        <v>0.53762430110556492</v>
      </c>
      <c r="O367" s="302">
        <f t="shared" ref="O367:O374" si="163">SUM(L367:N367)</f>
        <v>1.9624033651154842</v>
      </c>
    </row>
    <row r="368" spans="1:15" s="236" customFormat="1" x14ac:dyDescent="0.2">
      <c r="A368" s="237" t="str">
        <f>name!E$6</f>
        <v>Associate professional occupations</v>
      </c>
      <c r="B368" s="302">
        <v>0.59294425389324013</v>
      </c>
      <c r="C368" s="302">
        <v>0.3562562080132895</v>
      </c>
      <c r="D368" s="302">
        <v>1.8176986891257099</v>
      </c>
      <c r="E368" s="302">
        <f t="shared" si="161"/>
        <v>2.7668991510322396</v>
      </c>
      <c r="F368" s="303"/>
      <c r="G368" s="302">
        <v>0.66518864738364292</v>
      </c>
      <c r="H368" s="302">
        <v>0.56004318338231429</v>
      </c>
      <c r="I368" s="302">
        <v>1.458465697568009</v>
      </c>
      <c r="J368" s="302">
        <f t="shared" si="162"/>
        <v>2.6836975283339664</v>
      </c>
      <c r="K368" s="303"/>
      <c r="L368" s="302">
        <v>0.72168550222875794</v>
      </c>
      <c r="M368" s="302">
        <v>0.68668216994003295</v>
      </c>
      <c r="N368" s="302">
        <v>1.5943512314491595</v>
      </c>
      <c r="O368" s="302">
        <f t="shared" si="163"/>
        <v>3.0027189036179505</v>
      </c>
    </row>
    <row r="369" spans="1:15" s="236" customFormat="1" x14ac:dyDescent="0.2">
      <c r="A369" s="237" t="str">
        <f>name!E$7</f>
        <v>Administrative and secretarial occupations</v>
      </c>
      <c r="B369" s="302">
        <v>0.78646296058547815</v>
      </c>
      <c r="C369" s="302">
        <v>1.0868577202644076</v>
      </c>
      <c r="D369" s="302">
        <v>5.9556404170613038E-2</v>
      </c>
      <c r="E369" s="302">
        <f t="shared" si="161"/>
        <v>1.932877085020499</v>
      </c>
      <c r="F369" s="303"/>
      <c r="G369" s="302">
        <v>0.7119940724579864</v>
      </c>
      <c r="H369" s="302">
        <v>1.4755544095186504</v>
      </c>
      <c r="I369" s="302">
        <v>2.7297111620087307E-2</v>
      </c>
      <c r="J369" s="302">
        <f t="shared" si="162"/>
        <v>2.2148455935967242</v>
      </c>
      <c r="K369" s="303"/>
      <c r="L369" s="302">
        <v>0.75053046240321042</v>
      </c>
      <c r="M369" s="302">
        <v>1.5773851237019372</v>
      </c>
      <c r="N369" s="302">
        <v>2.8355844272492707E-2</v>
      </c>
      <c r="O369" s="302">
        <f t="shared" si="163"/>
        <v>2.3562714303776402</v>
      </c>
    </row>
    <row r="370" spans="1:15" s="236" customFormat="1" x14ac:dyDescent="0.2">
      <c r="A370" s="237" t="str">
        <f>name!E$8</f>
        <v>Skilled trades occupations</v>
      </c>
      <c r="B370" s="302">
        <v>0.53270287616993284</v>
      </c>
      <c r="C370" s="302">
        <v>0.23953861141801058</v>
      </c>
      <c r="D370" s="302">
        <v>0.41157332810549968</v>
      </c>
      <c r="E370" s="302">
        <f t="shared" si="161"/>
        <v>1.1838148156934432</v>
      </c>
      <c r="F370" s="303"/>
      <c r="G370" s="302">
        <v>0.494319269218149</v>
      </c>
      <c r="H370" s="302">
        <v>0.22797402589393986</v>
      </c>
      <c r="I370" s="302">
        <v>0.35036578723662298</v>
      </c>
      <c r="J370" s="302">
        <f>SUM(G370:I370)</f>
        <v>1.0726590823487119</v>
      </c>
      <c r="K370" s="303"/>
      <c r="L370" s="302">
        <v>0.42155750844856982</v>
      </c>
      <c r="M370" s="302">
        <v>0.33168278866496997</v>
      </c>
      <c r="N370" s="302">
        <v>0.37712291321514141</v>
      </c>
      <c r="O370" s="302">
        <f t="shared" si="163"/>
        <v>1.1303632103286811</v>
      </c>
    </row>
    <row r="371" spans="1:15" s="236" customFormat="1" x14ac:dyDescent="0.2">
      <c r="A371" s="237" t="str">
        <f>name!E$9</f>
        <v>Caring, leisure and other service occupations</v>
      </c>
      <c r="B371" s="302">
        <v>0.44129298808254508</v>
      </c>
      <c r="C371" s="302">
        <v>0.6042646484514721</v>
      </c>
      <c r="D371" s="302">
        <v>8.936530803262252E-2</v>
      </c>
      <c r="E371" s="302">
        <f t="shared" si="161"/>
        <v>1.1349229445666396</v>
      </c>
      <c r="F371" s="303"/>
      <c r="G371" s="302">
        <v>0.39676103894337661</v>
      </c>
      <c r="H371" s="302">
        <v>0.71048284829453079</v>
      </c>
      <c r="I371" s="302">
        <v>6.0276647813262217E-2</v>
      </c>
      <c r="J371" s="302">
        <f t="shared" ref="J371:J374" si="164">SUM(G371:I371)</f>
        <v>1.1675205350511695</v>
      </c>
      <c r="K371" s="303"/>
      <c r="L371" s="302">
        <v>0.40468959915710967</v>
      </c>
      <c r="M371" s="302">
        <v>0.83697559589931891</v>
      </c>
      <c r="N371" s="302">
        <v>6.7037784352728072E-2</v>
      </c>
      <c r="O371" s="302">
        <f t="shared" si="163"/>
        <v>1.3087029794091567</v>
      </c>
    </row>
    <row r="372" spans="1:15" s="236" customFormat="1" x14ac:dyDescent="0.2">
      <c r="A372" s="237" t="str">
        <f>name!E$10</f>
        <v>Sales and customer service occupations</v>
      </c>
      <c r="B372" s="302">
        <v>0.34331431674721763</v>
      </c>
      <c r="C372" s="302">
        <v>0.61296922561720169</v>
      </c>
      <c r="D372" s="302">
        <v>5.7759787892373127E-2</v>
      </c>
      <c r="E372" s="302">
        <f t="shared" si="161"/>
        <v>1.0140433302567926</v>
      </c>
      <c r="F372" s="303"/>
      <c r="G372" s="302">
        <v>0.31060960137063265</v>
      </c>
      <c r="H372" s="302">
        <v>0.76302773776507149</v>
      </c>
      <c r="I372" s="302">
        <v>3.2767682665227539E-2</v>
      </c>
      <c r="J372" s="302">
        <f t="shared" si="164"/>
        <v>1.1064050218009316</v>
      </c>
      <c r="K372" s="303"/>
      <c r="L372" s="302">
        <v>0.3845670188826773</v>
      </c>
      <c r="M372" s="302">
        <v>0.96665694929622303</v>
      </c>
      <c r="N372" s="302">
        <v>2.6559877033735718E-2</v>
      </c>
      <c r="O372" s="302">
        <f t="shared" si="163"/>
        <v>1.3777838452126359</v>
      </c>
    </row>
    <row r="373" spans="1:15" s="236" customFormat="1" x14ac:dyDescent="0.2">
      <c r="A373" s="237" t="str">
        <f>name!E$11</f>
        <v>Process, plant and machine operatives</v>
      </c>
      <c r="B373" s="302">
        <v>0.10382380769422818</v>
      </c>
      <c r="C373" s="302">
        <v>7.4089891411203479E-2</v>
      </c>
      <c r="D373" s="302">
        <v>1.7249106393657457E-2</v>
      </c>
      <c r="E373" s="302">
        <f t="shared" si="161"/>
        <v>0.1951628054990891</v>
      </c>
      <c r="F373" s="303"/>
      <c r="G373" s="302">
        <v>8.8237019156365476E-2</v>
      </c>
      <c r="H373" s="302">
        <v>8.5379468582531953E-2</v>
      </c>
      <c r="I373" s="302">
        <v>1.8223669817124404E-2</v>
      </c>
      <c r="J373" s="302">
        <f t="shared" si="164"/>
        <v>0.19184015755602182</v>
      </c>
      <c r="K373" s="303"/>
      <c r="L373" s="302">
        <v>9.9334105956951968E-2</v>
      </c>
      <c r="M373" s="302">
        <v>0.13914975755755557</v>
      </c>
      <c r="N373" s="302">
        <v>2.2185727295419604E-2</v>
      </c>
      <c r="O373" s="302">
        <f t="shared" si="163"/>
        <v>0.26066959080992713</v>
      </c>
    </row>
    <row r="374" spans="1:15" s="236" customFormat="1" x14ac:dyDescent="0.2">
      <c r="A374" s="237" t="str">
        <f>name!E$12</f>
        <v>Elementary occupations</v>
      </c>
      <c r="B374" s="302">
        <v>0.41853857588650722</v>
      </c>
      <c r="C374" s="302">
        <v>1.4177088666836744</v>
      </c>
      <c r="D374" s="302">
        <v>5.5008019618988914E-2</v>
      </c>
      <c r="E374" s="302">
        <f t="shared" si="161"/>
        <v>1.8912554621891704</v>
      </c>
      <c r="F374" s="303"/>
      <c r="G374" s="302">
        <v>0.36206051295733277</v>
      </c>
      <c r="H374" s="302">
        <v>1.4525274901821839</v>
      </c>
      <c r="I374" s="302">
        <v>2.8879204800033947E-2</v>
      </c>
      <c r="J374" s="302">
        <f t="shared" si="164"/>
        <v>1.8434672079395507</v>
      </c>
      <c r="K374" s="303"/>
      <c r="L374" s="302">
        <v>0.3378671747752145</v>
      </c>
      <c r="M374" s="302">
        <v>1.3917970589988946</v>
      </c>
      <c r="N374" s="302">
        <v>3.2979760803056306E-2</v>
      </c>
      <c r="O374" s="302">
        <f t="shared" si="163"/>
        <v>1.7626439945771653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4.0596689130023549</v>
      </c>
      <c r="C376" s="311">
        <f t="shared" ref="C376:E376" si="165">SUM(C366:C374)</f>
        <v>4.7234295085071833</v>
      </c>
      <c r="D376" s="311">
        <f t="shared" si="165"/>
        <v>3.3599015784904571</v>
      </c>
      <c r="E376" s="311">
        <f t="shared" si="165"/>
        <v>12.142999999999994</v>
      </c>
      <c r="F376" s="311"/>
      <c r="G376" s="311">
        <f t="shared" ref="G376:J376" si="166">SUM(G366:G374)</f>
        <v>4.008407275931809</v>
      </c>
      <c r="H376" s="311">
        <f t="shared" si="166"/>
        <v>5.9070452528646769</v>
      </c>
      <c r="I376" s="311">
        <f t="shared" si="166"/>
        <v>2.6995474712035152</v>
      </c>
      <c r="J376" s="311">
        <f t="shared" si="166"/>
        <v>12.615000000000002</v>
      </c>
      <c r="K376" s="311"/>
      <c r="L376" s="311">
        <f t="shared" ref="L376:O376" si="167">SUM(L366:L374)</f>
        <v>4.3269842602481763</v>
      </c>
      <c r="M376" s="311">
        <f t="shared" si="167"/>
        <v>6.8111063039270139</v>
      </c>
      <c r="N376" s="311">
        <f t="shared" si="167"/>
        <v>2.8849094358248211</v>
      </c>
      <c r="O376" s="311">
        <f t="shared" si="167"/>
        <v>14.02300000000001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0.33927825659893424</v>
      </c>
      <c r="C383" s="302">
        <v>6.1368219715449805E-2</v>
      </c>
      <c r="D383" s="302">
        <v>0.58117330067167494</v>
      </c>
      <c r="E383" s="302">
        <f>SUM(B383:D383)</f>
        <v>0.98181977698605905</v>
      </c>
      <c r="F383" s="303"/>
      <c r="G383" s="302">
        <v>0.37665154709108356</v>
      </c>
      <c r="H383" s="302">
        <v>9.1838476159585042E-2</v>
      </c>
      <c r="I383" s="302">
        <v>0.51022862505818822</v>
      </c>
      <c r="J383" s="302">
        <f>SUM(G383:I383)</f>
        <v>0.9787186483088568</v>
      </c>
      <c r="K383" s="303"/>
      <c r="L383" s="302">
        <v>0.341308042429532</v>
      </c>
      <c r="M383" s="302">
        <v>0.104350098146095</v>
      </c>
      <c r="N383" s="302">
        <v>0.32972483030747218</v>
      </c>
      <c r="O383" s="302">
        <f>SUM(L383:N383)</f>
        <v>0.77538297088309927</v>
      </c>
    </row>
    <row r="384" spans="1:15" s="236" customFormat="1" x14ac:dyDescent="0.2">
      <c r="A384" s="237" t="str">
        <f>name!E$5</f>
        <v>Professional occupations</v>
      </c>
      <c r="B384" s="302">
        <v>1.3770712403250114</v>
      </c>
      <c r="C384" s="302">
        <v>0.44048572350311255</v>
      </c>
      <c r="D384" s="302">
        <v>1.2572284405701588</v>
      </c>
      <c r="E384" s="302">
        <f t="shared" ref="E384:E391" si="168">SUM(B384:D384)</f>
        <v>3.0747854043982827</v>
      </c>
      <c r="F384" s="303"/>
      <c r="G384" s="302">
        <v>1.2305381533393394</v>
      </c>
      <c r="H384" s="302">
        <v>0.4771836001044869</v>
      </c>
      <c r="I384" s="302">
        <v>1.0232432174037811</v>
      </c>
      <c r="J384" s="302">
        <f t="shared" ref="J384:J386" si="169">SUM(G384:I384)</f>
        <v>2.7309649708476074</v>
      </c>
      <c r="K384" s="303"/>
      <c r="L384" s="302">
        <v>1.0921520885236842</v>
      </c>
      <c r="M384" s="302">
        <v>0.41226749854012817</v>
      </c>
      <c r="N384" s="302">
        <v>0.76616037816015792</v>
      </c>
      <c r="O384" s="302">
        <f t="shared" ref="O384:O391" si="170">SUM(L384:N384)</f>
        <v>2.2705799652239702</v>
      </c>
    </row>
    <row r="385" spans="1:15" s="236" customFormat="1" x14ac:dyDescent="0.2">
      <c r="A385" s="237" t="str">
        <f>name!E$6</f>
        <v>Associate professional occupations</v>
      </c>
      <c r="B385" s="302">
        <v>0.61824991318893763</v>
      </c>
      <c r="C385" s="302">
        <v>0.29625978992968555</v>
      </c>
      <c r="D385" s="302">
        <v>1.0993307412542024</v>
      </c>
      <c r="E385" s="302">
        <f t="shared" si="168"/>
        <v>2.0138404443728257</v>
      </c>
      <c r="F385" s="303"/>
      <c r="G385" s="302">
        <v>0.59384863520787534</v>
      </c>
      <c r="H385" s="302">
        <v>0.32750276642921961</v>
      </c>
      <c r="I385" s="302">
        <v>0.97716209256386688</v>
      </c>
      <c r="J385" s="302">
        <f t="shared" si="169"/>
        <v>1.8985134942009618</v>
      </c>
      <c r="K385" s="303"/>
      <c r="L385" s="302">
        <v>0.50343177529059802</v>
      </c>
      <c r="M385" s="302">
        <v>0.26587019714170379</v>
      </c>
      <c r="N385" s="302">
        <v>0.8524383488733327</v>
      </c>
      <c r="O385" s="302">
        <f t="shared" si="170"/>
        <v>1.6217403213056345</v>
      </c>
    </row>
    <row r="386" spans="1:15" s="236" customFormat="1" x14ac:dyDescent="0.2">
      <c r="A386" s="237" t="str">
        <f>name!E$7</f>
        <v>Administrative and secretarial occupations</v>
      </c>
      <c r="B386" s="302">
        <v>0.96077321661827386</v>
      </c>
      <c r="C386" s="302">
        <v>0.70329053701058519</v>
      </c>
      <c r="D386" s="302">
        <v>0.28179089454092687</v>
      </c>
      <c r="E386" s="302">
        <f t="shared" si="168"/>
        <v>1.9458546481697858</v>
      </c>
      <c r="F386" s="303"/>
      <c r="G386" s="302">
        <v>0.74131422584087547</v>
      </c>
      <c r="H386" s="302">
        <v>0.64972536537438907</v>
      </c>
      <c r="I386" s="302">
        <v>0.30568065904596992</v>
      </c>
      <c r="J386" s="302">
        <f t="shared" si="169"/>
        <v>1.6967202502612344</v>
      </c>
      <c r="K386" s="303"/>
      <c r="L386" s="302">
        <v>0.58458261677931389</v>
      </c>
      <c r="M386" s="302">
        <v>0.54991705664265489</v>
      </c>
      <c r="N386" s="302">
        <v>0.18365946166714195</v>
      </c>
      <c r="O386" s="302">
        <f t="shared" si="170"/>
        <v>1.3181591350891106</v>
      </c>
    </row>
    <row r="387" spans="1:15" s="236" customFormat="1" x14ac:dyDescent="0.2">
      <c r="A387" s="237" t="str">
        <f>name!E$8</f>
        <v>Skilled trades occupations</v>
      </c>
      <c r="B387" s="302">
        <v>0.25147038310770559</v>
      </c>
      <c r="C387" s="302">
        <v>0.12588884421811677</v>
      </c>
      <c r="D387" s="302">
        <v>0.63956746700019018</v>
      </c>
      <c r="E387" s="302">
        <f t="shared" si="168"/>
        <v>1.0169266943260125</v>
      </c>
      <c r="F387" s="303"/>
      <c r="G387" s="302">
        <v>0.30307816415924949</v>
      </c>
      <c r="H387" s="302">
        <v>0.10912494706158408</v>
      </c>
      <c r="I387" s="302">
        <v>0.14761415949262449</v>
      </c>
      <c r="J387" s="302">
        <f>SUM(G387:I387)</f>
        <v>0.5598172707134581</v>
      </c>
      <c r="K387" s="303"/>
      <c r="L387" s="302">
        <v>0.25983258018403582</v>
      </c>
      <c r="M387" s="302">
        <v>9.7240202769417791E-2</v>
      </c>
      <c r="N387" s="302">
        <v>0.19134228137602208</v>
      </c>
      <c r="O387" s="302">
        <f t="shared" si="170"/>
        <v>0.54841506432947573</v>
      </c>
    </row>
    <row r="388" spans="1:15" s="236" customFormat="1" x14ac:dyDescent="0.2">
      <c r="A388" s="237" t="str">
        <f>name!E$9</f>
        <v>Caring, leisure and other service occupations</v>
      </c>
      <c r="B388" s="302">
        <v>1.1641984862804626</v>
      </c>
      <c r="C388" s="302">
        <v>0.57293924040580313</v>
      </c>
      <c r="D388" s="302">
        <v>1.0567891457271481</v>
      </c>
      <c r="E388" s="302">
        <f t="shared" si="168"/>
        <v>2.7939268724134139</v>
      </c>
      <c r="F388" s="303"/>
      <c r="G388" s="302">
        <v>1.0756496975637579</v>
      </c>
      <c r="H388" s="302">
        <v>0.4891080415129489</v>
      </c>
      <c r="I388" s="302">
        <v>1.612105110792484</v>
      </c>
      <c r="J388" s="302">
        <f t="shared" ref="J388:J391" si="171">SUM(G388:I388)</f>
        <v>3.1768628498691909</v>
      </c>
      <c r="K388" s="303"/>
      <c r="L388" s="302">
        <v>0.6376572297325982</v>
      </c>
      <c r="M388" s="302">
        <v>0.2297732288365103</v>
      </c>
      <c r="N388" s="302">
        <v>1.171069141395958</v>
      </c>
      <c r="O388" s="302">
        <f t="shared" si="170"/>
        <v>2.0384995999650664</v>
      </c>
    </row>
    <row r="389" spans="1:15" s="236" customFormat="1" x14ac:dyDescent="0.2">
      <c r="A389" s="237" t="str">
        <f>name!E$10</f>
        <v>Sales and customer service occupations</v>
      </c>
      <c r="B389" s="302">
        <v>0.24118846022946519</v>
      </c>
      <c r="C389" s="302">
        <v>0.24370485059387142</v>
      </c>
      <c r="D389" s="302">
        <v>0.19899227029234151</v>
      </c>
      <c r="E389" s="302">
        <f t="shared" si="168"/>
        <v>0.6838855811156781</v>
      </c>
      <c r="F389" s="303"/>
      <c r="G389" s="302">
        <v>0.24644346471018411</v>
      </c>
      <c r="H389" s="302">
        <v>0.35028978303878622</v>
      </c>
      <c r="I389" s="302">
        <v>0.10895025294322676</v>
      </c>
      <c r="J389" s="302">
        <f t="shared" si="171"/>
        <v>0.7056835006921971</v>
      </c>
      <c r="K389" s="303"/>
      <c r="L389" s="302">
        <v>0.20602128463535541</v>
      </c>
      <c r="M389" s="302">
        <v>0.30186591354843451</v>
      </c>
      <c r="N389" s="302">
        <v>5.559362833149787E-2</v>
      </c>
      <c r="O389" s="302">
        <f t="shared" si="170"/>
        <v>0.56348082651528775</v>
      </c>
    </row>
    <row r="390" spans="1:15" s="236" customFormat="1" x14ac:dyDescent="0.2">
      <c r="A390" s="237" t="str">
        <f>name!E$11</f>
        <v>Process, plant and machine operatives</v>
      </c>
      <c r="B390" s="302">
        <v>0.18556093078681948</v>
      </c>
      <c r="C390" s="302">
        <v>0.10492174498505538</v>
      </c>
      <c r="D390" s="302">
        <v>0.1027976704157285</v>
      </c>
      <c r="E390" s="302">
        <f t="shared" si="168"/>
        <v>0.39328034618760338</v>
      </c>
      <c r="F390" s="303"/>
      <c r="G390" s="302">
        <v>0.18260525227152891</v>
      </c>
      <c r="H390" s="302">
        <v>9.4575631315217207E-2</v>
      </c>
      <c r="I390" s="302">
        <v>4.615487978801832E-2</v>
      </c>
      <c r="J390" s="302">
        <f t="shared" si="171"/>
        <v>0.32333576337476438</v>
      </c>
      <c r="K390" s="303"/>
      <c r="L390" s="302">
        <v>0.10062733438354476</v>
      </c>
      <c r="M390" s="302">
        <v>6.4380538867603893E-2</v>
      </c>
      <c r="N390" s="302">
        <v>1.8382643357692487E-2</v>
      </c>
      <c r="O390" s="302">
        <f t="shared" si="170"/>
        <v>0.18339051660884115</v>
      </c>
    </row>
    <row r="391" spans="1:15" s="236" customFormat="1" x14ac:dyDescent="0.2">
      <c r="A391" s="237" t="str">
        <f>name!E$12</f>
        <v>Elementary occupations</v>
      </c>
      <c r="B391" s="302">
        <v>0.41710432537624342</v>
      </c>
      <c r="C391" s="302">
        <v>0.70775743003297131</v>
      </c>
      <c r="D391" s="302">
        <v>0.37581847662113049</v>
      </c>
      <c r="E391" s="302">
        <f t="shared" si="168"/>
        <v>1.5006802320303454</v>
      </c>
      <c r="F391" s="303"/>
      <c r="G391" s="302">
        <v>0.47570096237528892</v>
      </c>
      <c r="H391" s="302">
        <v>0.61965441232263352</v>
      </c>
      <c r="I391" s="302">
        <v>0.21002787703381767</v>
      </c>
      <c r="J391" s="302">
        <f t="shared" si="171"/>
        <v>1.3053832517317403</v>
      </c>
      <c r="K391" s="303"/>
      <c r="L391" s="302">
        <v>0.3422313414754265</v>
      </c>
      <c r="M391" s="302">
        <v>0.35074042404817457</v>
      </c>
      <c r="N391" s="302">
        <v>0.14937983455591097</v>
      </c>
      <c r="O391" s="302">
        <f t="shared" si="170"/>
        <v>0.84235160007951204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5.5548952125118536</v>
      </c>
      <c r="C393" s="311">
        <f t="shared" ref="C393:E393" si="172">SUM(C383:C391)</f>
        <v>3.2566163803946515</v>
      </c>
      <c r="D393" s="311">
        <f t="shared" si="172"/>
        <v>5.5934884070935018</v>
      </c>
      <c r="E393" s="311">
        <f t="shared" si="172"/>
        <v>14.405000000000006</v>
      </c>
      <c r="F393" s="311"/>
      <c r="G393" s="311">
        <f t="shared" ref="G393:J393" si="173">SUM(G383:G391)</f>
        <v>5.2258301025591827</v>
      </c>
      <c r="H393" s="311">
        <f t="shared" si="173"/>
        <v>3.2090030233188505</v>
      </c>
      <c r="I393" s="311">
        <f t="shared" si="173"/>
        <v>4.9411668741219765</v>
      </c>
      <c r="J393" s="311">
        <f t="shared" si="173"/>
        <v>13.37600000000001</v>
      </c>
      <c r="K393" s="311"/>
      <c r="L393" s="311">
        <f t="shared" ref="L393:O393" si="174">SUM(L383:L391)</f>
        <v>4.0678442934340886</v>
      </c>
      <c r="M393" s="311">
        <f t="shared" si="174"/>
        <v>2.3764051585407224</v>
      </c>
      <c r="N393" s="311">
        <f t="shared" si="174"/>
        <v>3.7177505480251867</v>
      </c>
      <c r="O393" s="311">
        <f t="shared" si="174"/>
        <v>10.161999999999997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North East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North East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North East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36.006205962267231</v>
      </c>
      <c r="C8" s="11">
        <f t="array" ref="C8:C16">MMULT(aggregation!$B$13:$AA$21,'Occ T2'!C8:C33)</f>
        <v>39.967668672295616</v>
      </c>
      <c r="D8" s="11">
        <f t="array" ref="D8:D16">MMULT(aggregation!$B$13:$AA$21,'Occ T2'!D8:D33)</f>
        <v>40.245078724761129</v>
      </c>
      <c r="E8" s="11">
        <f t="array" ref="E8:E16">MMULT(aggregation!$B$13:$AA$21,'Occ T2'!E8:E33)</f>
        <v>40.862520683519087</v>
      </c>
      <c r="F8" s="11">
        <f t="array" ref="F8:F16">MMULT(aggregation!$B$13:$AA$21,'Occ T2'!F8:F33)</f>
        <v>45.689137815915871</v>
      </c>
      <c r="G8" s="11"/>
      <c r="H8" s="11">
        <f>F8-D8</f>
        <v>5.4440590911547417</v>
      </c>
      <c r="I8" s="11">
        <f t="array" ref="I8:I16">MMULT(aggregation!$B$13:$AA$21,'Occ T2'!I8:I33)</f>
        <v>22.758617426924609</v>
      </c>
      <c r="J8" s="11">
        <f>SUM(H8:I8)</f>
        <v>28.20267651807935</v>
      </c>
      <c r="L8" s="10" t="str">
        <f>name!E4</f>
        <v>Managers, directors and senior officials</v>
      </c>
      <c r="M8" s="11">
        <f t="array" ref="M8:M16">MMULT(aggregation!$B$13:$AA$21,'Occ T2'!M8:M33)</f>
        <v>23.777080714209085</v>
      </c>
      <c r="N8" s="11">
        <f t="array" ref="N8:N16">MMULT(aggregation!$B$13:$AA$21,'Occ T2'!N8:N33)</f>
        <v>26.070854838335741</v>
      </c>
      <c r="O8" s="11">
        <f t="array" ref="O8:O16">MMULT(aggregation!$B$13:$AA$21,'Occ T2'!O8:O33)</f>
        <v>25.280957038820844</v>
      </c>
      <c r="P8" s="11">
        <f t="array" ref="P8:P16">MMULT(aggregation!$B$13:$AA$21,'Occ T2'!P8:P33)</f>
        <v>25.219744404379469</v>
      </c>
      <c r="Q8" s="11">
        <f t="array" ref="Q8:Q16">MMULT(aggregation!$B$13:$AA$21,'Occ T2'!Q8:Q33)</f>
        <v>27.627317067591299</v>
      </c>
      <c r="R8" s="11"/>
      <c r="S8" s="11">
        <f>Q8-O8</f>
        <v>2.3463600287704551</v>
      </c>
      <c r="T8" s="11">
        <f t="array" ref="T8:T16">MMULT(aggregation!$B$13:$AA$21,'Occ T2'!T8:T33)</f>
        <v>12.552243533129573</v>
      </c>
      <c r="U8" s="11">
        <f>SUM(S8:T8)</f>
        <v>14.898603561900028</v>
      </c>
      <c r="W8" s="10" t="str">
        <f>name!E4</f>
        <v>Managers, directors and senior officials</v>
      </c>
      <c r="X8" s="11">
        <f t="array" ref="X8:X16">MMULT(aggregation!$B$13:$AA$21,'Occ T2'!X8:X33)</f>
        <v>12.229125248058107</v>
      </c>
      <c r="Y8" s="11">
        <f t="array" ref="Y8:Y16">MMULT(aggregation!$B$13:$AA$21,'Occ T2'!Y8:Y33)</f>
        <v>13.896813833959833</v>
      </c>
      <c r="Z8" s="11">
        <f t="array" ref="Z8:Z16">MMULT(aggregation!$B$13:$AA$21,'Occ T2'!Z8:Z33)</f>
        <v>14.964121685940318</v>
      </c>
      <c r="AA8" s="11">
        <f t="array" ref="AA8:AA16">MMULT(aggregation!$B$13:$AA$21,'Occ T2'!AA8:AA33)</f>
        <v>15.642776279139635</v>
      </c>
      <c r="AB8" s="11">
        <f t="array" ref="AB8:AB16">MMULT(aggregation!$B$13:$AA$21,'Occ T2'!AB8:AB33)</f>
        <v>18.061820748324664</v>
      </c>
      <c r="AC8" s="11"/>
      <c r="AD8" s="11">
        <f>AB8-Z8</f>
        <v>3.0976990623843452</v>
      </c>
      <c r="AE8" s="11">
        <f t="array" ref="AE8:AE16">MMULT(aggregation!$B$13:$AA$21,'Occ T2'!AE8:AE33)</f>
        <v>10.206373893795035</v>
      </c>
      <c r="AF8" s="11">
        <f>SUM(AD8:AE8)</f>
        <v>13.304072956179381</v>
      </c>
    </row>
    <row r="9" spans="1:32" x14ac:dyDescent="0.2">
      <c r="A9" t="str">
        <f>name!E5</f>
        <v>Professional occupations</v>
      </c>
      <c r="B9" s="11">
        <v>90.125276635320631</v>
      </c>
      <c r="C9" s="11">
        <v>92.878705546459898</v>
      </c>
      <c r="D9" s="11">
        <v>99.067530958461219</v>
      </c>
      <c r="E9" s="11">
        <v>106.4965017389784</v>
      </c>
      <c r="F9" s="11">
        <v>116.80390113270077</v>
      </c>
      <c r="G9" s="11"/>
      <c r="H9" s="11">
        <f t="shared" ref="H9:H16" si="0">F9-D9</f>
        <v>17.736370174239553</v>
      </c>
      <c r="I9" s="11">
        <v>52.401702692996658</v>
      </c>
      <c r="J9" s="11">
        <f t="shared" ref="J9:J15" si="1">SUM(H9:I9)</f>
        <v>70.138072867236218</v>
      </c>
      <c r="L9" s="10" t="str">
        <f>name!E5</f>
        <v>Professional occupations</v>
      </c>
      <c r="M9" s="11">
        <v>44.585201277396358</v>
      </c>
      <c r="N9" s="11">
        <v>44.243161878350094</v>
      </c>
      <c r="O9" s="11">
        <v>46.322912758148703</v>
      </c>
      <c r="P9" s="11">
        <v>48.956145672649882</v>
      </c>
      <c r="Q9" s="11">
        <v>52.453904219950978</v>
      </c>
      <c r="R9" s="11"/>
      <c r="S9" s="11">
        <f t="shared" ref="S9:S16" si="2">Q9-O9</f>
        <v>6.1309914618022745</v>
      </c>
      <c r="T9" s="11">
        <v>18.911471311300851</v>
      </c>
      <c r="U9" s="11">
        <f t="shared" ref="U9:U12" si="3">SUM(S9:T9)</f>
        <v>25.042462773103125</v>
      </c>
      <c r="W9" s="10" t="str">
        <f>name!E5</f>
        <v>Professional occupations</v>
      </c>
      <c r="X9" s="11">
        <v>45.540075357924252</v>
      </c>
      <c r="Y9" s="11">
        <v>48.635543668109811</v>
      </c>
      <c r="Z9" s="11">
        <v>52.744618200312452</v>
      </c>
      <c r="AA9" s="11">
        <v>57.540356066328528</v>
      </c>
      <c r="AB9" s="11">
        <v>64.349996912749688</v>
      </c>
      <c r="AC9" s="11"/>
      <c r="AD9" s="11">
        <f t="shared" ref="AD9:AD16" si="4">AB9-Z9</f>
        <v>11.605378712437236</v>
      </c>
      <c r="AE9" s="11">
        <v>33.490231381695807</v>
      </c>
      <c r="AF9" s="11">
        <f t="shared" ref="AF9:AF12" si="5">SUM(AD9:AE9)</f>
        <v>45.095610094133043</v>
      </c>
    </row>
    <row r="10" spans="1:32" x14ac:dyDescent="0.2">
      <c r="A10" t="str">
        <f>name!E6</f>
        <v>Associate professional occupations</v>
      </c>
      <c r="B10" s="11">
        <v>51.546924924381955</v>
      </c>
      <c r="C10" s="11">
        <v>53.529641037873461</v>
      </c>
      <c r="D10" s="11">
        <v>56.077056232920341</v>
      </c>
      <c r="E10" s="11">
        <v>53.792100904177957</v>
      </c>
      <c r="F10" s="11">
        <v>57.41907279072538</v>
      </c>
      <c r="G10" s="11"/>
      <c r="H10" s="11">
        <f t="shared" si="0"/>
        <v>1.3420165578050387</v>
      </c>
      <c r="I10" s="11">
        <v>25.520980556039284</v>
      </c>
      <c r="J10" s="11">
        <f t="shared" si="1"/>
        <v>26.862997113844322</v>
      </c>
      <c r="L10" s="10" t="str">
        <f>name!E6</f>
        <v>Associate professional occupations</v>
      </c>
      <c r="M10" s="11">
        <v>27.312945618268792</v>
      </c>
      <c r="N10" s="11">
        <v>28.731061517651582</v>
      </c>
      <c r="O10" s="11">
        <v>29.639499620895958</v>
      </c>
      <c r="P10" s="11">
        <v>27.004970059488343</v>
      </c>
      <c r="Q10" s="11">
        <v>27.430644149489019</v>
      </c>
      <c r="R10" s="11"/>
      <c r="S10" s="11">
        <f t="shared" si="2"/>
        <v>-2.2088554714069382</v>
      </c>
      <c r="T10" s="11">
        <v>9.9071638581993451</v>
      </c>
      <c r="U10" s="11">
        <f t="shared" si="3"/>
        <v>7.6983083867924069</v>
      </c>
      <c r="W10" s="10" t="str">
        <f>name!E6</f>
        <v>Associate professional occupations</v>
      </c>
      <c r="X10" s="11">
        <v>24.233979306113163</v>
      </c>
      <c r="Y10" s="11">
        <v>24.798579520221857</v>
      </c>
      <c r="Z10" s="11">
        <v>26.437556612024405</v>
      </c>
      <c r="AA10" s="11">
        <v>26.787130844689635</v>
      </c>
      <c r="AB10" s="11">
        <v>29.988428641236403</v>
      </c>
      <c r="AC10" s="11"/>
      <c r="AD10" s="11">
        <f t="shared" si="4"/>
        <v>3.5508720292119982</v>
      </c>
      <c r="AE10" s="11">
        <v>15.613816697839937</v>
      </c>
      <c r="AF10" s="11">
        <f t="shared" si="5"/>
        <v>19.164688727051935</v>
      </c>
    </row>
    <row r="11" spans="1:32" x14ac:dyDescent="0.2">
      <c r="A11" t="str">
        <f>name!E7</f>
        <v>Administrative and secretarial occupations</v>
      </c>
      <c r="B11" s="11">
        <v>55.285626195180079</v>
      </c>
      <c r="C11" s="11">
        <v>50.43141193244513</v>
      </c>
      <c r="D11" s="11">
        <v>52.503095815052475</v>
      </c>
      <c r="E11" s="11">
        <v>49.196634777047372</v>
      </c>
      <c r="F11" s="11">
        <v>45.868596016759618</v>
      </c>
      <c r="G11" s="11"/>
      <c r="H11" s="11">
        <f t="shared" si="0"/>
        <v>-6.6344997982928575</v>
      </c>
      <c r="I11" s="11">
        <v>24.690575442400434</v>
      </c>
      <c r="J11" s="11">
        <f t="shared" si="1"/>
        <v>18.056075644107576</v>
      </c>
      <c r="L11" s="10" t="str">
        <f>name!E7</f>
        <v>Administrative and secretarial occupations</v>
      </c>
      <c r="M11" s="11">
        <v>14.247451518360375</v>
      </c>
      <c r="N11" s="11">
        <v>12.696162925751137</v>
      </c>
      <c r="O11" s="11">
        <v>15.054425582475494</v>
      </c>
      <c r="P11" s="11">
        <v>14.419630640072731</v>
      </c>
      <c r="Q11" s="11">
        <v>15.847783092487077</v>
      </c>
      <c r="R11" s="11"/>
      <c r="S11" s="11">
        <f t="shared" si="2"/>
        <v>0.7933575100115835</v>
      </c>
      <c r="T11" s="11">
        <v>5.5644356645893707</v>
      </c>
      <c r="U11" s="11">
        <f t="shared" si="3"/>
        <v>6.3577931746009542</v>
      </c>
      <c r="W11" s="10" t="str">
        <f>name!E7</f>
        <v>Administrative and secretarial occupations</v>
      </c>
      <c r="X11" s="11">
        <v>41.038174676819665</v>
      </c>
      <c r="Y11" s="11">
        <v>37.735249006693948</v>
      </c>
      <c r="Z11" s="11">
        <v>37.448670232576937</v>
      </c>
      <c r="AA11" s="11">
        <v>34.777004136974661</v>
      </c>
      <c r="AB11" s="11">
        <v>30.020812924272587</v>
      </c>
      <c r="AC11" s="11"/>
      <c r="AD11" s="11">
        <f t="shared" si="4"/>
        <v>-7.4278573083043504</v>
      </c>
      <c r="AE11" s="11">
        <v>19.126139777811062</v>
      </c>
      <c r="AF11" s="11">
        <f t="shared" si="5"/>
        <v>11.698282469506712</v>
      </c>
    </row>
    <row r="12" spans="1:32" x14ac:dyDescent="0.2">
      <c r="A12" t="str">
        <f>name!E8</f>
        <v>Skilled trades occupations</v>
      </c>
      <c r="B12" s="11">
        <v>57.02228187837261</v>
      </c>
      <c r="C12" s="11">
        <v>56.025309387048864</v>
      </c>
      <c r="D12" s="11">
        <v>48.245712549332183</v>
      </c>
      <c r="E12" s="11">
        <v>46.732747293258697</v>
      </c>
      <c r="F12" s="11">
        <v>43.17648751920472</v>
      </c>
      <c r="G12" s="11"/>
      <c r="H12" s="11">
        <f t="shared" si="0"/>
        <v>-5.0692250301274626</v>
      </c>
      <c r="I12" s="11">
        <v>19.060450173384815</v>
      </c>
      <c r="J12" s="11">
        <f t="shared" si="1"/>
        <v>13.991225143257353</v>
      </c>
      <c r="L12" s="10" t="str">
        <f>name!E8</f>
        <v>Skilled trades occupations</v>
      </c>
      <c r="M12" s="11">
        <v>51.499546209739762</v>
      </c>
      <c r="N12" s="11">
        <v>51.283808918420384</v>
      </c>
      <c r="O12" s="11">
        <v>42.797041029444287</v>
      </c>
      <c r="P12" s="11">
        <v>40.865850854380248</v>
      </c>
      <c r="Q12" s="11">
        <v>37.06681892447429</v>
      </c>
      <c r="R12" s="11"/>
      <c r="S12" s="11">
        <f t="shared" si="2"/>
        <v>-5.7302221049699966</v>
      </c>
      <c r="T12" s="11">
        <v>15.461630170388556</v>
      </c>
      <c r="U12" s="11">
        <f t="shared" si="3"/>
        <v>9.7314080654185595</v>
      </c>
      <c r="W12" s="10" t="str">
        <f>name!E8</f>
        <v>Skilled trades occupations</v>
      </c>
      <c r="X12" s="11">
        <v>5.522735668632869</v>
      </c>
      <c r="Y12" s="11">
        <v>4.7415004686284892</v>
      </c>
      <c r="Z12" s="11">
        <v>5.4486715198879079</v>
      </c>
      <c r="AA12" s="11">
        <v>5.8668964388784737</v>
      </c>
      <c r="AB12" s="11">
        <v>6.1096685947304596</v>
      </c>
      <c r="AC12" s="11"/>
      <c r="AD12" s="11">
        <f t="shared" si="4"/>
        <v>0.66099707484255177</v>
      </c>
      <c r="AE12" s="11">
        <v>3.5988200029962583</v>
      </c>
      <c r="AF12" s="11">
        <f t="shared" si="5"/>
        <v>4.25981707783881</v>
      </c>
    </row>
    <row r="13" spans="1:32" x14ac:dyDescent="0.2">
      <c r="A13" t="str">
        <f>name!E9</f>
        <v>Caring, leisure and other service occupations</v>
      </c>
      <c r="B13" s="11">
        <v>44.888544099919955</v>
      </c>
      <c r="C13" s="11">
        <v>43.233422460822304</v>
      </c>
      <c r="D13" s="11">
        <v>42.842121741005315</v>
      </c>
      <c r="E13" s="11">
        <v>44.580249740757665</v>
      </c>
      <c r="F13" s="11">
        <v>46.050455885843554</v>
      </c>
      <c r="G13" s="11"/>
      <c r="H13" s="11">
        <f t="shared" si="0"/>
        <v>3.2083341448382399</v>
      </c>
      <c r="I13" s="11">
        <v>24.824723813725189</v>
      </c>
      <c r="J13" s="11">
        <f>SUM(H13:I13)</f>
        <v>28.033057958563429</v>
      </c>
      <c r="L13" s="10" t="str">
        <f>name!E9</f>
        <v>Caring, leisure and other service occupations</v>
      </c>
      <c r="M13" s="11">
        <v>7.7679966639228635</v>
      </c>
      <c r="N13" s="11">
        <v>7.9346772410716158</v>
      </c>
      <c r="O13" s="11">
        <v>7.9116658143249614</v>
      </c>
      <c r="P13" s="11">
        <v>8.4985084300280409</v>
      </c>
      <c r="Q13" s="11">
        <v>9.3566138928662621</v>
      </c>
      <c r="R13" s="11"/>
      <c r="S13" s="11">
        <f t="shared" si="2"/>
        <v>1.4449480785413007</v>
      </c>
      <c r="T13" s="11">
        <v>3.7193775301059517</v>
      </c>
      <c r="U13" s="11">
        <f>SUM(S13:T13)</f>
        <v>5.1643256086472524</v>
      </c>
      <c r="W13" s="10" t="str">
        <f>name!E9</f>
        <v>Caring, leisure and other service occupations</v>
      </c>
      <c r="X13" s="11">
        <v>37.120547435997089</v>
      </c>
      <c r="Y13" s="11">
        <v>35.298745219750671</v>
      </c>
      <c r="Z13" s="11">
        <v>34.930455926680388</v>
      </c>
      <c r="AA13" s="11">
        <v>36.081741310729562</v>
      </c>
      <c r="AB13" s="11">
        <v>36.693841992977354</v>
      </c>
      <c r="AC13" s="11"/>
      <c r="AD13" s="11">
        <f t="shared" si="4"/>
        <v>1.7633860662969667</v>
      </c>
      <c r="AE13" s="11">
        <v>21.105346283619234</v>
      </c>
      <c r="AF13" s="11">
        <f>SUM(AD13:AE13)</f>
        <v>22.868732349916201</v>
      </c>
    </row>
    <row r="14" spans="1:32" x14ac:dyDescent="0.2">
      <c r="A14" t="str">
        <f>name!E10</f>
        <v>Sales and customer service occupations</v>
      </c>
      <c r="B14" s="11">
        <v>56.179250393666827</v>
      </c>
      <c r="C14" s="11">
        <v>50.864291073074931</v>
      </c>
      <c r="D14" s="11">
        <v>51.568261223138805</v>
      </c>
      <c r="E14" s="11">
        <v>51.47460691376255</v>
      </c>
      <c r="F14" s="11">
        <v>51.915229307935128</v>
      </c>
      <c r="G14" s="11"/>
      <c r="H14" s="11">
        <f t="shared" si="0"/>
        <v>0.34696808479632324</v>
      </c>
      <c r="I14" s="11">
        <v>25.578999669287619</v>
      </c>
      <c r="J14" s="11">
        <f t="shared" si="1"/>
        <v>25.925967754083942</v>
      </c>
      <c r="L14" s="10" t="str">
        <f>name!E10</f>
        <v>Sales and customer service occupations</v>
      </c>
      <c r="M14" s="11">
        <v>17.902471627903907</v>
      </c>
      <c r="N14" s="11">
        <v>16.834299619824087</v>
      </c>
      <c r="O14" s="11">
        <v>17.181501786706679</v>
      </c>
      <c r="P14" s="11">
        <v>17.606850857454582</v>
      </c>
      <c r="Q14" s="11">
        <v>18.650779035004128</v>
      </c>
      <c r="R14" s="11"/>
      <c r="S14" s="11">
        <f t="shared" si="2"/>
        <v>1.4692772482974483</v>
      </c>
      <c r="T14" s="11">
        <v>6.0768680455223354</v>
      </c>
      <c r="U14" s="11">
        <f t="shared" ref="U14:U15" si="6">SUM(S14:T14)</f>
        <v>7.5461452938197837</v>
      </c>
      <c r="W14" s="10" t="str">
        <f>name!E10</f>
        <v>Sales and customer service occupations</v>
      </c>
      <c r="X14" s="11">
        <v>38.276778765762849</v>
      </c>
      <c r="Y14" s="11">
        <v>34.029991453250872</v>
      </c>
      <c r="Z14" s="11">
        <v>34.386759436432186</v>
      </c>
      <c r="AA14" s="11">
        <v>33.867756056308004</v>
      </c>
      <c r="AB14" s="11">
        <v>33.264450272930986</v>
      </c>
      <c r="AC14" s="11"/>
      <c r="AD14" s="11">
        <f t="shared" si="4"/>
        <v>-1.1223091635011997</v>
      </c>
      <c r="AE14" s="11">
        <v>19.502131623765283</v>
      </c>
      <c r="AF14" s="11">
        <f t="shared" ref="AF14:AF15" si="7">SUM(AD14:AE14)</f>
        <v>18.379822460264084</v>
      </c>
    </row>
    <row r="15" spans="1:32" x14ac:dyDescent="0.2">
      <c r="A15" t="str">
        <f>name!E11</f>
        <v>Process, plant and machine operatives</v>
      </c>
      <c r="B15" s="11">
        <v>38.275660553349219</v>
      </c>
      <c r="C15" s="11">
        <v>40.23920215456873</v>
      </c>
      <c r="D15" s="11">
        <v>35.579190689780106</v>
      </c>
      <c r="E15" s="11">
        <v>38.295208327413881</v>
      </c>
      <c r="F15" s="11">
        <v>36.130893780094553</v>
      </c>
      <c r="G15" s="11"/>
      <c r="H15" s="11">
        <f t="shared" si="0"/>
        <v>0.55170309031444731</v>
      </c>
      <c r="I15" s="11">
        <v>16.671775901313794</v>
      </c>
      <c r="J15" s="11">
        <f t="shared" si="1"/>
        <v>17.223478991628241</v>
      </c>
      <c r="L15" s="10" t="str">
        <f>name!E11</f>
        <v>Process, plant and machine operatives</v>
      </c>
      <c r="M15" s="11">
        <v>34.089676670018648</v>
      </c>
      <c r="N15" s="11">
        <v>36.014092281813269</v>
      </c>
      <c r="O15" s="11">
        <v>32.156686094601767</v>
      </c>
      <c r="P15" s="11">
        <v>34.214533864454523</v>
      </c>
      <c r="Q15" s="11">
        <v>32.193799282170431</v>
      </c>
      <c r="R15" s="11"/>
      <c r="S15" s="11">
        <f t="shared" si="2"/>
        <v>3.711318756866433E-2</v>
      </c>
      <c r="T15" s="11">
        <v>14.635051480021428</v>
      </c>
      <c r="U15" s="11">
        <f t="shared" si="6"/>
        <v>14.672164667590092</v>
      </c>
      <c r="W15" s="10" t="str">
        <f>name!E11</f>
        <v>Process, plant and machine operatives</v>
      </c>
      <c r="X15" s="11">
        <v>4.1859838833306231</v>
      </c>
      <c r="Y15" s="11">
        <v>4.2251098727554428</v>
      </c>
      <c r="Z15" s="11">
        <v>3.422504595178359</v>
      </c>
      <c r="AA15" s="11">
        <v>4.0806744629593767</v>
      </c>
      <c r="AB15" s="11">
        <v>3.9370944979241909</v>
      </c>
      <c r="AC15" s="11"/>
      <c r="AD15" s="11">
        <f t="shared" si="4"/>
        <v>0.51458990274583183</v>
      </c>
      <c r="AE15" s="11">
        <v>2.0367244212923596</v>
      </c>
      <c r="AF15" s="11">
        <f t="shared" si="7"/>
        <v>2.5513143240381915</v>
      </c>
    </row>
    <row r="16" spans="1:32" x14ac:dyDescent="0.2">
      <c r="A16" t="str">
        <f>name!E12</f>
        <v>Elementary occupations</v>
      </c>
      <c r="B16" s="11">
        <v>60.381229357541621</v>
      </c>
      <c r="C16" s="11">
        <v>56.405347735410913</v>
      </c>
      <c r="D16" s="11">
        <v>52.797952065548557</v>
      </c>
      <c r="E16" s="11">
        <v>51.320429621084152</v>
      </c>
      <c r="F16" s="11">
        <v>49.724225750820281</v>
      </c>
      <c r="G16" s="11"/>
      <c r="H16" s="11">
        <f t="shared" si="0"/>
        <v>-3.0737263147282761</v>
      </c>
      <c r="I16" s="11">
        <v>23.867988353832157</v>
      </c>
      <c r="J16" s="11">
        <f>SUM(H16:I16)</f>
        <v>20.794262039103881</v>
      </c>
      <c r="L16" s="10" t="str">
        <f>name!E12</f>
        <v>Elementary occupations</v>
      </c>
      <c r="M16" s="11">
        <v>31.762202941979808</v>
      </c>
      <c r="N16" s="11">
        <v>31.691088594168807</v>
      </c>
      <c r="O16" s="11">
        <v>29.686014389626486</v>
      </c>
      <c r="P16" s="11">
        <v>29.566149066874669</v>
      </c>
      <c r="Q16" s="11">
        <v>27.945245639509814</v>
      </c>
      <c r="R16" s="11"/>
      <c r="S16" s="11">
        <f t="shared" si="2"/>
        <v>-1.740768750116672</v>
      </c>
      <c r="T16" s="11">
        <v>11.07234172926662</v>
      </c>
      <c r="U16" s="11">
        <f>SUM(S16:T16)</f>
        <v>9.3315729791499482</v>
      </c>
      <c r="W16" s="10" t="str">
        <f>name!E12</f>
        <v>Elementary occupations</v>
      </c>
      <c r="X16" s="11">
        <v>28.619026415561848</v>
      </c>
      <c r="Y16" s="11">
        <v>24.714259141242096</v>
      </c>
      <c r="Z16" s="11">
        <v>23.111937675922029</v>
      </c>
      <c r="AA16" s="11">
        <v>21.754280554209476</v>
      </c>
      <c r="AB16" s="11">
        <v>21.778980111310414</v>
      </c>
      <c r="AC16" s="11"/>
      <c r="AD16" s="11">
        <f t="shared" si="4"/>
        <v>-1.3329575646116147</v>
      </c>
      <c r="AE16" s="11">
        <v>12.795646624565535</v>
      </c>
      <c r="AF16" s="11">
        <f>SUM(AD16:AE16)</f>
        <v>11.46268905995392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489.71100000000007</v>
      </c>
      <c r="C18" s="34">
        <f>SUM(C8:C16)</f>
        <v>483.57499999999982</v>
      </c>
      <c r="D18" s="34">
        <f>SUM(D8:D16)</f>
        <v>478.9260000000001</v>
      </c>
      <c r="E18" s="34">
        <f>SUM(E8:E16)</f>
        <v>482.75099999999975</v>
      </c>
      <c r="F18" s="34">
        <f>SUM(F8:F16)</f>
        <v>492.77799999999985</v>
      </c>
      <c r="G18" s="11"/>
      <c r="H18" s="34">
        <f>SUM(H8:H16)</f>
        <v>13.851999999999748</v>
      </c>
      <c r="I18" s="34">
        <f>SUM(I8:I16)</f>
        <v>235.37581402990455</v>
      </c>
      <c r="J18" s="34">
        <f>SUM(H18:I18)</f>
        <v>249.22781402990429</v>
      </c>
      <c r="L18" s="231" t="str">
        <f>name!E3</f>
        <v>All occupations</v>
      </c>
      <c r="M18" s="34">
        <f>SUM(M8:M16)</f>
        <v>252.94457324179962</v>
      </c>
      <c r="N18" s="34">
        <f>SUM(N8:N16)</f>
        <v>255.49920781538674</v>
      </c>
      <c r="O18" s="34">
        <f>SUM(O8:O16)</f>
        <v>246.03070411504515</v>
      </c>
      <c r="P18" s="34">
        <f>SUM(P8:P16)</f>
        <v>246.35238384978248</v>
      </c>
      <c r="Q18" s="34">
        <f>SUM(Q8:Q16)</f>
        <v>248.57290530354328</v>
      </c>
      <c r="R18" s="11"/>
      <c r="S18" s="34">
        <f>SUM(S8:S16)</f>
        <v>2.5422011884981197</v>
      </c>
      <c r="T18" s="34">
        <f>SUM(T8:T16)</f>
        <v>97.900583322524028</v>
      </c>
      <c r="U18" s="34">
        <f>SUM(S18:T18)</f>
        <v>100.44278451102215</v>
      </c>
      <c r="W18" s="231" t="str">
        <f>name!E3</f>
        <v>All occupations</v>
      </c>
      <c r="X18" s="34">
        <f>SUM(X8:X16)</f>
        <v>236.76642675820048</v>
      </c>
      <c r="Y18" s="34">
        <f>SUM(Y8:Y16)</f>
        <v>228.07579218461302</v>
      </c>
      <c r="Z18" s="34">
        <f>SUM(Z8:Z16)</f>
        <v>232.895295884955</v>
      </c>
      <c r="AA18" s="34">
        <f>SUM(AA8:AA16)</f>
        <v>236.39861615021735</v>
      </c>
      <c r="AB18" s="34">
        <f>SUM(AB8:AB16)</f>
        <v>244.20509469645674</v>
      </c>
      <c r="AC18" s="11"/>
      <c r="AD18" s="34">
        <f>SUM(AD8:AD16)</f>
        <v>11.309798811501768</v>
      </c>
      <c r="AE18" s="34">
        <f>SUM(AE8:AE16)</f>
        <v>137.47523070738049</v>
      </c>
      <c r="AF18" s="34">
        <f>SUM(AD18:AE18)</f>
        <v>148.78502951888225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7.3525417975637106</v>
      </c>
      <c r="C26" s="18">
        <f t="shared" si="8"/>
        <v>8.2650403085965216</v>
      </c>
      <c r="D26" s="18">
        <f t="shared" si="8"/>
        <v>8.4031935465523109</v>
      </c>
      <c r="E26" s="18">
        <f t="shared" si="8"/>
        <v>8.4645129028254953</v>
      </c>
      <c r="F26" s="18">
        <f t="shared" si="8"/>
        <v>9.2717487014265831</v>
      </c>
      <c r="G26" s="11"/>
      <c r="H26" s="40">
        <f>IF(D8&gt;0,(H8/D8)*100,0)</f>
        <v>13.527266596711209</v>
      </c>
      <c r="I26" s="40">
        <f>IF(D8&gt;0,(I8/D8)*100,0)</f>
        <v>56.550063133364368</v>
      </c>
      <c r="J26" s="40">
        <f>IF(D8&gt;0,(J8/D8)*100,0)</f>
        <v>70.077329730075576</v>
      </c>
      <c r="L26" t="str">
        <f>$A$8</f>
        <v>Managers, directors and senior officials</v>
      </c>
      <c r="M26" s="18">
        <f t="shared" ref="M26:Q26" si="9">M8/M$18*100</f>
        <v>9.4001149775526684</v>
      </c>
      <c r="N26" s="18">
        <f t="shared" si="9"/>
        <v>10.203888717014525</v>
      </c>
      <c r="O26" s="18">
        <f t="shared" si="9"/>
        <v>10.27552927987368</v>
      </c>
      <c r="P26" s="18">
        <f t="shared" si="9"/>
        <v>10.237264202711199</v>
      </c>
      <c r="Q26" s="18">
        <f t="shared" si="9"/>
        <v>11.114371871646417</v>
      </c>
      <c r="R26" s="11"/>
      <c r="S26" s="40">
        <f>IF(O8&gt;0,(S8/O8)*100,0)</f>
        <v>9.2811360945214201</v>
      </c>
      <c r="T26" s="40">
        <f>IF(O8&gt;0,(T8/O8)*100,0)</f>
        <v>49.650982412788572</v>
      </c>
      <c r="U26" s="40">
        <f>IF(O8&gt;0,(U8/O8)*100,0)</f>
        <v>58.932118507309994</v>
      </c>
      <c r="W26" t="str">
        <f>$A$8</f>
        <v>Managers, directors and senior officials</v>
      </c>
      <c r="X26" s="18">
        <f t="shared" ref="X26:AB26" si="10">X8/X$18*100</f>
        <v>5.1650588368878818</v>
      </c>
      <c r="Y26" s="18">
        <f t="shared" si="10"/>
        <v>6.0930683177069644</v>
      </c>
      <c r="Z26" s="18">
        <f t="shared" si="10"/>
        <v>6.4252571650619581</v>
      </c>
      <c r="AA26" s="18">
        <f t="shared" si="10"/>
        <v>6.6171183799145314</v>
      </c>
      <c r="AB26" s="18">
        <f t="shared" si="10"/>
        <v>7.3961686879527369</v>
      </c>
      <c r="AC26" s="11"/>
      <c r="AD26" s="40">
        <f>IF(Z8&gt;0,(AD8/Z8)*100,0)</f>
        <v>20.700841167943839</v>
      </c>
      <c r="AE26" s="40">
        <f>IF(Z8&gt;0,(AE8/Z8)*100,0)</f>
        <v>68.205632832994993</v>
      </c>
      <c r="AF26" s="40">
        <f>IF(Z8&gt;0,(AF8/Z8)*100,0)</f>
        <v>88.906474000938843</v>
      </c>
    </row>
    <row r="27" spans="1:32" x14ac:dyDescent="0.2">
      <c r="A27" t="str">
        <f>$A$9</f>
        <v>Professional occupations</v>
      </c>
      <c r="B27" s="18">
        <f t="shared" si="8"/>
        <v>18.403768066333125</v>
      </c>
      <c r="C27" s="18">
        <f t="shared" si="8"/>
        <v>19.206680565881186</v>
      </c>
      <c r="D27" s="18">
        <f t="shared" si="8"/>
        <v>20.685352425731992</v>
      </c>
      <c r="E27" s="18">
        <f t="shared" si="8"/>
        <v>22.060337884122134</v>
      </c>
      <c r="F27" s="18">
        <f t="shared" si="8"/>
        <v>23.703148503525078</v>
      </c>
      <c r="G27" s="11"/>
      <c r="H27" s="40">
        <f t="shared" ref="H27:H36" si="11">IF(D9&gt;0,(H9/D9)*100,0)</f>
        <v>17.903313025613176</v>
      </c>
      <c r="I27" s="40">
        <f t="shared" ref="I27:I36" si="12">IF(D9&gt;0,(I9/D9)*100,0)</f>
        <v>52.894931554283474</v>
      </c>
      <c r="J27" s="40">
        <f t="shared" ref="J27:J36" si="13">IF(D9&gt;0,(J9/D9)*100,0)</f>
        <v>70.798244579896661</v>
      </c>
      <c r="L27" t="str">
        <f>$A$9</f>
        <v>Professional occupations</v>
      </c>
      <c r="M27" s="18">
        <f t="shared" ref="M27:Q27" si="14">M9/M$18*100</f>
        <v>17.626470774202225</v>
      </c>
      <c r="N27" s="18">
        <f t="shared" si="14"/>
        <v>17.316359708762146</v>
      </c>
      <c r="O27" s="18">
        <f t="shared" si="14"/>
        <v>18.828102339815231</v>
      </c>
      <c r="P27" s="18">
        <f t="shared" si="14"/>
        <v>19.872405903935444</v>
      </c>
      <c r="Q27" s="18">
        <f t="shared" si="14"/>
        <v>21.102020011351282</v>
      </c>
      <c r="R27" s="11"/>
      <c r="S27" s="40">
        <f t="shared" ref="S27:S34" si="15">IF(O9&gt;0,(S9/O9)*100,0)</f>
        <v>13.235332358766163</v>
      </c>
      <c r="T27" s="40">
        <f t="shared" ref="T27:T34" si="16">IF(O9&gt;0,(T9/O9)*100,0)</f>
        <v>40.825306927561712</v>
      </c>
      <c r="U27" s="40">
        <f t="shared" ref="U27:U34" si="17">IF(O9&gt;0,(U9/O9)*100,0)</f>
        <v>54.06063928632787</v>
      </c>
      <c r="W27" t="str">
        <f>$A$9</f>
        <v>Professional occupations</v>
      </c>
      <c r="X27" s="18">
        <f t="shared" ref="X27:AB27" si="18">X9/X$18*100</f>
        <v>19.23417774278969</v>
      </c>
      <c r="Y27" s="18">
        <f t="shared" si="18"/>
        <v>21.32429014156066</v>
      </c>
      <c r="Z27" s="18">
        <f t="shared" si="18"/>
        <v>22.647352321949473</v>
      </c>
      <c r="AA27" s="18">
        <f t="shared" si="18"/>
        <v>24.340394628099276</v>
      </c>
      <c r="AB27" s="18">
        <f t="shared" si="18"/>
        <v>26.350800335568657</v>
      </c>
      <c r="AC27" s="11"/>
      <c r="AD27" s="40">
        <f t="shared" ref="AD27:AD34" si="19">IF(Z9&gt;0,(AD9/Z9)*100,0)</f>
        <v>22.002962782596249</v>
      </c>
      <c r="AE27" s="40">
        <f t="shared" ref="AE27:AE34" si="20">IF(Z9&gt;0,(AE9/Z9)*100,0)</f>
        <v>63.495068358457495</v>
      </c>
      <c r="AF27" s="40">
        <f t="shared" ref="AF27:AF34" si="21">IF(Z9&gt;0,(AF9/Z9)*100,0)</f>
        <v>85.498031141053744</v>
      </c>
    </row>
    <row r="28" spans="1:32" x14ac:dyDescent="0.2">
      <c r="A28" t="str">
        <f>$A$10</f>
        <v>Associate professional occupations</v>
      </c>
      <c r="B28" s="18">
        <f t="shared" si="8"/>
        <v>10.525988782033066</v>
      </c>
      <c r="C28" s="18">
        <f t="shared" si="8"/>
        <v>11.069563364084885</v>
      </c>
      <c r="D28" s="18">
        <f t="shared" si="8"/>
        <v>11.708918754237676</v>
      </c>
      <c r="E28" s="18">
        <f t="shared" si="8"/>
        <v>11.14282537046593</v>
      </c>
      <c r="F28" s="18">
        <f t="shared" si="8"/>
        <v>11.652117746881029</v>
      </c>
      <c r="G28" s="11"/>
      <c r="H28" s="40">
        <f t="shared" si="11"/>
        <v>2.393165133759644</v>
      </c>
      <c r="I28" s="40">
        <f t="shared" si="12"/>
        <v>45.510556848840174</v>
      </c>
      <c r="J28" s="40">
        <f t="shared" si="13"/>
        <v>47.903721982599819</v>
      </c>
      <c r="L28" t="str">
        <f>$A$10</f>
        <v>Associate professional occupations</v>
      </c>
      <c r="M28" s="18">
        <f t="shared" ref="M28:Q28" si="22">M10/M$18*100</f>
        <v>10.797996283620316</v>
      </c>
      <c r="N28" s="18">
        <f t="shared" si="22"/>
        <v>11.245068727732209</v>
      </c>
      <c r="O28" s="18">
        <f t="shared" si="22"/>
        <v>12.047073444555272</v>
      </c>
      <c r="P28" s="18">
        <f t="shared" si="22"/>
        <v>10.961927640998628</v>
      </c>
      <c r="Q28" s="18">
        <f t="shared" si="22"/>
        <v>11.035251052801694</v>
      </c>
      <c r="R28" s="11"/>
      <c r="S28" s="40">
        <f t="shared" si="15"/>
        <v>-7.4524047290248001</v>
      </c>
      <c r="T28" s="40">
        <f t="shared" si="16"/>
        <v>33.425543564894589</v>
      </c>
      <c r="U28" s="40">
        <f t="shared" si="17"/>
        <v>25.97313883586979</v>
      </c>
      <c r="W28" t="str">
        <f>$A$10</f>
        <v>Associate professional occupations</v>
      </c>
      <c r="X28" s="18">
        <f t="shared" ref="X28:AB28" si="23">X10/X$18*100</f>
        <v>10.235395126717986</v>
      </c>
      <c r="Y28" s="18">
        <f t="shared" si="23"/>
        <v>10.872955556874254</v>
      </c>
      <c r="Z28" s="18">
        <f t="shared" si="23"/>
        <v>11.351691974527455</v>
      </c>
      <c r="AA28" s="18">
        <f t="shared" si="23"/>
        <v>11.331339954912426</v>
      </c>
      <c r="AB28" s="18">
        <f t="shared" si="23"/>
        <v>12.280017613273616</v>
      </c>
      <c r="AC28" s="11"/>
      <c r="AD28" s="40">
        <f t="shared" si="19"/>
        <v>13.431165675866508</v>
      </c>
      <c r="AE28" s="40">
        <f t="shared" si="20"/>
        <v>59.059227473156184</v>
      </c>
      <c r="AF28" s="40">
        <f t="shared" si="21"/>
        <v>72.490393149022694</v>
      </c>
    </row>
    <row r="29" spans="1:32" x14ac:dyDescent="0.2">
      <c r="A29" t="str">
        <f>$A$11</f>
        <v>Administrative and secretarial occupations</v>
      </c>
      <c r="B29" s="18">
        <f t="shared" si="8"/>
        <v>11.28943932139161</v>
      </c>
      <c r="C29" s="18">
        <f t="shared" si="8"/>
        <v>10.428870792006441</v>
      </c>
      <c r="D29" s="18">
        <f t="shared" si="8"/>
        <v>10.962673944419903</v>
      </c>
      <c r="E29" s="18">
        <f t="shared" si="8"/>
        <v>10.190892360046359</v>
      </c>
      <c r="F29" s="18">
        <f t="shared" si="8"/>
        <v>9.3081663582302028</v>
      </c>
      <c r="G29" s="11"/>
      <c r="H29" s="40">
        <f t="shared" si="11"/>
        <v>-12.636397331051793</v>
      </c>
      <c r="I29" s="40">
        <f t="shared" si="12"/>
        <v>47.026894431855048</v>
      </c>
      <c r="J29" s="40">
        <f t="shared" si="13"/>
        <v>34.390497100803252</v>
      </c>
      <c r="L29" t="str">
        <f>$A$11</f>
        <v>Administrative and secretarial occupations</v>
      </c>
      <c r="M29" s="18">
        <f t="shared" ref="M29:Q29" si="24">M11/M$18*100</f>
        <v>5.6326377497494988</v>
      </c>
      <c r="N29" s="18">
        <f t="shared" si="24"/>
        <v>4.9691594092631641</v>
      </c>
      <c r="O29" s="18">
        <f t="shared" si="24"/>
        <v>6.1189214722711887</v>
      </c>
      <c r="P29" s="18">
        <f t="shared" si="24"/>
        <v>5.8532539505951542</v>
      </c>
      <c r="Q29" s="18">
        <f t="shared" si="24"/>
        <v>6.3755070461660557</v>
      </c>
      <c r="R29" s="11"/>
      <c r="S29" s="40">
        <f t="shared" si="15"/>
        <v>5.26992880376062</v>
      </c>
      <c r="T29" s="40">
        <f t="shared" si="16"/>
        <v>36.962125416905977</v>
      </c>
      <c r="U29" s="40">
        <f t="shared" si="17"/>
        <v>42.232054220666598</v>
      </c>
      <c r="W29" t="str">
        <f>$A$11</f>
        <v>Administrative and secretarial occupations</v>
      </c>
      <c r="X29" s="18">
        <f t="shared" ref="X29:AB29" si="25">X11/X$18*100</f>
        <v>17.332767672643982</v>
      </c>
      <c r="Y29" s="18">
        <f t="shared" si="25"/>
        <v>16.545047874326634</v>
      </c>
      <c r="Z29" s="18">
        <f t="shared" si="25"/>
        <v>16.079616417446118</v>
      </c>
      <c r="AA29" s="18">
        <f t="shared" si="25"/>
        <v>14.711170777275587</v>
      </c>
      <c r="AB29" s="18">
        <f t="shared" si="25"/>
        <v>12.293278713774585</v>
      </c>
      <c r="AC29" s="11"/>
      <c r="AD29" s="40">
        <f t="shared" si="19"/>
        <v>-19.834769197873385</v>
      </c>
      <c r="AE29" s="40">
        <f t="shared" si="20"/>
        <v>51.07294774160782</v>
      </c>
      <c r="AF29" s="40">
        <f t="shared" si="21"/>
        <v>31.238178543734428</v>
      </c>
    </row>
    <row r="30" spans="1:32" x14ac:dyDescent="0.2">
      <c r="A30" t="str">
        <f>$A$12</f>
        <v>Skilled trades occupations</v>
      </c>
      <c r="B30" s="18">
        <f t="shared" si="8"/>
        <v>11.644068007125142</v>
      </c>
      <c r="C30" s="18">
        <f t="shared" si="8"/>
        <v>11.585650496210285</v>
      </c>
      <c r="D30" s="18">
        <f t="shared" si="8"/>
        <v>10.073730085510531</v>
      </c>
      <c r="E30" s="18">
        <f t="shared" si="8"/>
        <v>9.6805076101880108</v>
      </c>
      <c r="F30" s="18">
        <f t="shared" si="8"/>
        <v>8.7618537189575694</v>
      </c>
      <c r="G30" s="11"/>
      <c r="H30" s="40">
        <f t="shared" si="11"/>
        <v>-10.507099516758263</v>
      </c>
      <c r="I30" s="40">
        <f t="shared" si="12"/>
        <v>39.507034234171861</v>
      </c>
      <c r="J30" s="40">
        <f t="shared" si="13"/>
        <v>28.999934717413602</v>
      </c>
      <c r="L30" t="str">
        <f>$A$12</f>
        <v>Skilled trades occupations</v>
      </c>
      <c r="M30" s="18">
        <f t="shared" ref="M30:Q30" si="26">M12/M$18*100</f>
        <v>20.360012294278135</v>
      </c>
      <c r="N30" s="18">
        <f t="shared" si="26"/>
        <v>20.072003102051088</v>
      </c>
      <c r="O30" s="18">
        <f t="shared" si="26"/>
        <v>17.395000019766712</v>
      </c>
      <c r="P30" s="18">
        <f t="shared" si="26"/>
        <v>16.588372402070558</v>
      </c>
      <c r="Q30" s="18">
        <f t="shared" si="26"/>
        <v>14.911850058320061</v>
      </c>
      <c r="R30" s="11"/>
      <c r="S30" s="40">
        <f t="shared" si="15"/>
        <v>-13.389295070721394</v>
      </c>
      <c r="T30" s="40">
        <f t="shared" si="16"/>
        <v>36.127801825717306</v>
      </c>
      <c r="U30" s="40">
        <f t="shared" si="17"/>
        <v>22.738506754995907</v>
      </c>
      <c r="W30" t="str">
        <f>$A$12</f>
        <v>Skilled trades occupations</v>
      </c>
      <c r="X30" s="18">
        <f t="shared" ref="X30:AB30" si="27">X12/X$18*100</f>
        <v>2.3325670553253754</v>
      </c>
      <c r="Y30" s="18">
        <f t="shared" si="27"/>
        <v>2.0789143921028419</v>
      </c>
      <c r="Z30" s="18">
        <f t="shared" si="27"/>
        <v>2.3395369576633391</v>
      </c>
      <c r="AA30" s="18">
        <f t="shared" si="27"/>
        <v>2.4817812110839124</v>
      </c>
      <c r="AB30" s="18">
        <f t="shared" si="27"/>
        <v>2.5018595956504042</v>
      </c>
      <c r="AC30" s="11"/>
      <c r="AD30" s="40">
        <f t="shared" si="19"/>
        <v>12.131343804262769</v>
      </c>
      <c r="AE30" s="40">
        <f t="shared" si="20"/>
        <v>66.049494631129718</v>
      </c>
      <c r="AF30" s="40">
        <f t="shared" si="21"/>
        <v>78.180838435392502</v>
      </c>
    </row>
    <row r="31" spans="1:32" x14ac:dyDescent="0.2">
      <c r="A31" t="str">
        <f>$A$13</f>
        <v>Caring, leisure and other service occupations</v>
      </c>
      <c r="B31" s="18">
        <f t="shared" si="8"/>
        <v>9.1663336334940304</v>
      </c>
      <c r="C31" s="18">
        <f t="shared" si="8"/>
        <v>8.9403758384578023</v>
      </c>
      <c r="D31" s="18">
        <f t="shared" si="8"/>
        <v>8.9454574905111244</v>
      </c>
      <c r="E31" s="18">
        <f t="shared" si="8"/>
        <v>9.2346260786114769</v>
      </c>
      <c r="F31" s="18">
        <f t="shared" si="8"/>
        <v>9.3450713883013368</v>
      </c>
      <c r="G31" s="11"/>
      <c r="H31" s="40">
        <f t="shared" si="11"/>
        <v>7.4887377526110228</v>
      </c>
      <c r="I31" s="40">
        <f t="shared" si="12"/>
        <v>57.944664747929131</v>
      </c>
      <c r="J31" s="40">
        <f t="shared" si="13"/>
        <v>65.433402500540154</v>
      </c>
      <c r="L31" t="str">
        <f>$A$13</f>
        <v>Caring, leisure and other service occupations</v>
      </c>
      <c r="M31" s="18">
        <f t="shared" ref="M31:Q31" si="28">M13/M$18*100</f>
        <v>3.0710272074100327</v>
      </c>
      <c r="N31" s="18">
        <f t="shared" si="28"/>
        <v>3.1055584512046273</v>
      </c>
      <c r="O31" s="18">
        <f t="shared" si="28"/>
        <v>3.2157229492077657</v>
      </c>
      <c r="P31" s="18">
        <f t="shared" si="28"/>
        <v>3.4497366322260352</v>
      </c>
      <c r="Q31" s="18">
        <f t="shared" si="28"/>
        <v>3.7641326521249332</v>
      </c>
      <c r="R31" s="11"/>
      <c r="S31" s="40">
        <f t="shared" si="15"/>
        <v>18.263512545298102</v>
      </c>
      <c r="T31" s="40">
        <f t="shared" si="16"/>
        <v>47.011307320028614</v>
      </c>
      <c r="U31" s="40">
        <f t="shared" si="17"/>
        <v>65.27481986532672</v>
      </c>
      <c r="W31" t="str">
        <f>$A$13</f>
        <v>Caring, leisure and other service occupations</v>
      </c>
      <c r="X31" s="18">
        <f t="shared" ref="X31:AB31" si="29">X13/X$18*100</f>
        <v>15.678129684284475</v>
      </c>
      <c r="Y31" s="18">
        <f t="shared" si="29"/>
        <v>15.476760984426861</v>
      </c>
      <c r="Z31" s="18">
        <f t="shared" si="29"/>
        <v>14.998351853330366</v>
      </c>
      <c r="AA31" s="18">
        <f t="shared" si="29"/>
        <v>15.263093286384446</v>
      </c>
      <c r="AB31" s="18">
        <f t="shared" si="29"/>
        <v>15.025829841341864</v>
      </c>
      <c r="AC31" s="11"/>
      <c r="AD31" s="40">
        <f t="shared" si="19"/>
        <v>5.048276695839137</v>
      </c>
      <c r="AE31" s="40">
        <f t="shared" si="20"/>
        <v>60.421044397243797</v>
      </c>
      <c r="AF31" s="40">
        <f t="shared" si="21"/>
        <v>65.469321093082939</v>
      </c>
    </row>
    <row r="32" spans="1:32" x14ac:dyDescent="0.2">
      <c r="A32" t="str">
        <f>$A$14</f>
        <v>Sales and customer service occupations</v>
      </c>
      <c r="B32" s="18">
        <f t="shared" si="8"/>
        <v>11.471919232703945</v>
      </c>
      <c r="C32" s="18">
        <f t="shared" si="8"/>
        <v>10.518387235294412</v>
      </c>
      <c r="D32" s="18">
        <f t="shared" si="8"/>
        <v>10.767479991301117</v>
      </c>
      <c r="E32" s="18">
        <f t="shared" si="8"/>
        <v>10.662765465791386</v>
      </c>
      <c r="F32" s="18">
        <f t="shared" si="8"/>
        <v>10.535216529133837</v>
      </c>
      <c r="H32" s="40">
        <f t="shared" si="11"/>
        <v>0.67283262333583937</v>
      </c>
      <c r="I32" s="40">
        <f t="shared" si="12"/>
        <v>49.602214739422436</v>
      </c>
      <c r="J32" s="40">
        <f t="shared" si="13"/>
        <v>50.275047362758272</v>
      </c>
      <c r="L32" t="str">
        <f>$A$14</f>
        <v>Sales and customer service occupations</v>
      </c>
      <c r="M32" s="18">
        <f t="shared" ref="M32:Q32" si="30">M14/M$18*100</f>
        <v>7.0776262951449977</v>
      </c>
      <c r="N32" s="18">
        <f t="shared" si="30"/>
        <v>6.5887874032031686</v>
      </c>
      <c r="O32" s="18">
        <f t="shared" si="30"/>
        <v>6.983478687551341</v>
      </c>
      <c r="P32" s="18">
        <f t="shared" si="30"/>
        <v>7.1470186658273445</v>
      </c>
      <c r="Q32" s="18">
        <f t="shared" si="30"/>
        <v>7.503142392864115</v>
      </c>
      <c r="S32" s="40">
        <f t="shared" si="15"/>
        <v>8.5515065361412557</v>
      </c>
      <c r="T32" s="40">
        <f t="shared" si="16"/>
        <v>35.368666377138261</v>
      </c>
      <c r="U32" s="40">
        <f t="shared" si="17"/>
        <v>43.920172913279522</v>
      </c>
      <c r="W32" t="str">
        <f>$A$14</f>
        <v>Sales and customer service occupations</v>
      </c>
      <c r="X32" s="18">
        <f t="shared" ref="X32:AB32" si="31">X14/X$18*100</f>
        <v>16.166472286568442</v>
      </c>
      <c r="Y32" s="18">
        <f t="shared" si="31"/>
        <v>14.920474955845261</v>
      </c>
      <c r="Z32" s="18">
        <f t="shared" si="31"/>
        <v>14.764900813376009</v>
      </c>
      <c r="AA32" s="18">
        <f t="shared" si="31"/>
        <v>14.326545818181543</v>
      </c>
      <c r="AB32" s="18">
        <f t="shared" si="31"/>
        <v>13.621521825446845</v>
      </c>
      <c r="AD32" s="40">
        <f t="shared" si="19"/>
        <v>-3.2637828684494536</v>
      </c>
      <c r="AE32" s="40">
        <f t="shared" si="20"/>
        <v>56.71407234466853</v>
      </c>
      <c r="AF32" s="40">
        <f t="shared" si="21"/>
        <v>53.450289476219083</v>
      </c>
    </row>
    <row r="33" spans="1:32" x14ac:dyDescent="0.2">
      <c r="A33" t="str">
        <f>$A$15</f>
        <v>Process, plant and machine operatives</v>
      </c>
      <c r="B33" s="18">
        <f t="shared" si="8"/>
        <v>7.8159691232888813</v>
      </c>
      <c r="C33" s="18">
        <f t="shared" si="8"/>
        <v>8.3211915741237128</v>
      </c>
      <c r="D33" s="18">
        <f t="shared" si="8"/>
        <v>7.4289536775577227</v>
      </c>
      <c r="E33" s="18">
        <f t="shared" si="8"/>
        <v>7.9327040912217486</v>
      </c>
      <c r="F33" s="18">
        <f t="shared" si="8"/>
        <v>7.3320833681890356</v>
      </c>
      <c r="G33" s="11"/>
      <c r="H33" s="40">
        <f t="shared" si="11"/>
        <v>1.550634175815923</v>
      </c>
      <c r="I33" s="40">
        <f t="shared" si="12"/>
        <v>46.858221275119263</v>
      </c>
      <c r="J33" s="40">
        <f t="shared" si="13"/>
        <v>48.408855450935185</v>
      </c>
      <c r="L33" t="str">
        <f>$A$15</f>
        <v>Process, plant and machine operatives</v>
      </c>
      <c r="M33" s="18">
        <f t="shared" ref="M33:Q33" si="32">M15/M$18*100</f>
        <v>13.477133046626383</v>
      </c>
      <c r="N33" s="18">
        <f t="shared" si="32"/>
        <v>14.095578843373783</v>
      </c>
      <c r="O33" s="18">
        <f t="shared" si="32"/>
        <v>13.070192279564075</v>
      </c>
      <c r="P33" s="18">
        <f t="shared" si="32"/>
        <v>13.888452520645147</v>
      </c>
      <c r="Q33" s="18">
        <f t="shared" si="32"/>
        <v>12.951451503878578</v>
      </c>
      <c r="R33" s="11"/>
      <c r="S33" s="40">
        <f t="shared" si="15"/>
        <v>0.11541359535457425</v>
      </c>
      <c r="T33" s="40">
        <f t="shared" si="16"/>
        <v>45.511690592017359</v>
      </c>
      <c r="U33" s="40">
        <f t="shared" si="17"/>
        <v>45.627104187371934</v>
      </c>
      <c r="W33" t="str">
        <f>$A$15</f>
        <v>Process, plant and machine operatives</v>
      </c>
      <c r="X33" s="18">
        <f t="shared" ref="X33:AB33" si="33">X15/X$18*100</f>
        <v>1.7679803427559395</v>
      </c>
      <c r="Y33" s="18">
        <f t="shared" si="33"/>
        <v>1.8525025528949963</v>
      </c>
      <c r="Z33" s="18">
        <f t="shared" si="33"/>
        <v>1.4695464681558013</v>
      </c>
      <c r="AA33" s="18">
        <f t="shared" si="33"/>
        <v>1.7261837355115266</v>
      </c>
      <c r="AB33" s="18">
        <f t="shared" si="33"/>
        <v>1.6122081739604739</v>
      </c>
      <c r="AC33" s="11"/>
      <c r="AD33" s="40">
        <f t="shared" si="19"/>
        <v>15.035477336415809</v>
      </c>
      <c r="AE33" s="40">
        <f t="shared" si="20"/>
        <v>59.509764403580547</v>
      </c>
      <c r="AF33" s="40">
        <f t="shared" si="21"/>
        <v>74.545241739996357</v>
      </c>
    </row>
    <row r="34" spans="1:32" x14ac:dyDescent="0.2">
      <c r="A34" t="str">
        <f>$A$16</f>
        <v>Elementary occupations</v>
      </c>
      <c r="B34" s="18">
        <f t="shared" si="8"/>
        <v>12.329972036066499</v>
      </c>
      <c r="C34" s="18">
        <f t="shared" si="8"/>
        <v>11.664239825344762</v>
      </c>
      <c r="D34" s="18">
        <f t="shared" si="8"/>
        <v>11.024240084177627</v>
      </c>
      <c r="E34" s="18">
        <f t="shared" si="8"/>
        <v>10.630828236727458</v>
      </c>
      <c r="F34" s="18">
        <f t="shared" si="8"/>
        <v>10.090593685355332</v>
      </c>
      <c r="G34" s="11"/>
      <c r="H34" s="40">
        <f t="shared" si="11"/>
        <v>-5.8216771569326227</v>
      </c>
      <c r="I34" s="40">
        <f t="shared" si="12"/>
        <v>45.206276796872906</v>
      </c>
      <c r="J34" s="40">
        <f t="shared" si="13"/>
        <v>39.384599639940284</v>
      </c>
      <c r="L34" t="str">
        <f>$A$16</f>
        <v>Elementary occupations</v>
      </c>
      <c r="M34" s="18">
        <f t="shared" ref="M34:Q34" si="34">M16/M$18*100</f>
        <v>12.556981371415734</v>
      </c>
      <c r="N34" s="18">
        <f t="shared" si="34"/>
        <v>12.403595637395279</v>
      </c>
      <c r="O34" s="18">
        <f t="shared" si="34"/>
        <v>12.065979527394743</v>
      </c>
      <c r="P34" s="18">
        <f t="shared" si="34"/>
        <v>12.001568080990491</v>
      </c>
      <c r="Q34" s="18">
        <f t="shared" si="34"/>
        <v>11.242273410846868</v>
      </c>
      <c r="R34" s="11"/>
      <c r="S34" s="40">
        <f t="shared" si="15"/>
        <v>-5.8639355464469762</v>
      </c>
      <c r="T34" s="40">
        <f t="shared" si="16"/>
        <v>37.298175443638378</v>
      </c>
      <c r="U34" s="40">
        <f t="shared" si="17"/>
        <v>31.434239897191397</v>
      </c>
      <c r="W34" t="str">
        <f>$A$16</f>
        <v>Elementary occupations</v>
      </c>
      <c r="X34" s="18">
        <f t="shared" ref="X34:AB34" si="35">X16/X$18*100</f>
        <v>12.08745125202622</v>
      </c>
      <c r="Y34" s="18">
        <f t="shared" si="35"/>
        <v>10.835985224261528</v>
      </c>
      <c r="Z34" s="18">
        <f t="shared" si="35"/>
        <v>9.9237460284894734</v>
      </c>
      <c r="AA34" s="18">
        <f t="shared" si="35"/>
        <v>9.2023722086367528</v>
      </c>
      <c r="AB34" s="18">
        <f t="shared" si="35"/>
        <v>8.9183152130308176</v>
      </c>
      <c r="AC34" s="11"/>
      <c r="AD34" s="40">
        <f t="shared" si="19"/>
        <v>-5.7673985768847382</v>
      </c>
      <c r="AE34" s="40">
        <f t="shared" si="20"/>
        <v>55.363798587497982</v>
      </c>
      <c r="AF34" s="40">
        <f t="shared" si="21"/>
        <v>49.596400010613245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2.8923048654697689</v>
      </c>
      <c r="I36" s="43">
        <f t="shared" si="12"/>
        <v>49.146593425686746</v>
      </c>
      <c r="J36" s="43">
        <f t="shared" si="13"/>
        <v>52.038898291156514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1.0332861492398826</v>
      </c>
      <c r="T36" s="43">
        <f t="shared" ref="T36" si="37">IF(O18&gt;0,(T18/O18)*100,0)</f>
        <v>39.792018510317817</v>
      </c>
      <c r="U36" s="43">
        <f t="shared" ref="U36" si="38">IF(O18&gt;0,(U18/O18)*100,0)</f>
        <v>40.825304659557702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4.8561731436123781</v>
      </c>
      <c r="AE36" s="43">
        <f t="shared" ref="AE36" si="40">IF(Z18&gt;0,(AE18/Z18)*100,0)</f>
        <v>59.028770926867558</v>
      </c>
      <c r="AF36" s="43">
        <f t="shared" ref="AF36" si="41">IF(Z18&gt;0,(AF18/Z18)*100,0)</f>
        <v>63.884944070479932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North East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North East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North East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2.6438335567162019</v>
      </c>
      <c r="C46" s="18">
        <f t="shared" si="42"/>
        <v>0.69408614933250679</v>
      </c>
      <c r="D46" s="18">
        <f t="shared" si="42"/>
        <v>0.30497509652924748</v>
      </c>
      <c r="E46" s="18">
        <f t="shared" si="42"/>
        <v>1.1227288891217935</v>
      </c>
      <c r="F46" s="18">
        <f>IF(F$6-D$6 &lt;&gt; 0,(EXP(LN(F8/D8)/(F$6-D$6))-1)*100,0)</f>
        <v>0.84940619850819576</v>
      </c>
      <c r="H46" s="18">
        <f>IF($F$6-$D$6 &lt;&gt; 0,(EXP(LN(1+(H26/100))/($F$6-$D$6))-1)*100,0)</f>
        <v>0.84940619850819576</v>
      </c>
      <c r="I46" s="18">
        <f>IF($F$6-$D$6 &lt;&gt; 0,(EXP(LN(1+(I26/100))/($F$6-$D$6))-1)*100,0)</f>
        <v>3.0331275954483594</v>
      </c>
      <c r="J46" s="18">
        <f>IF($F$6-$D$6 &lt;&gt; 0,(EXP(LN(1+(J26/100))/($F$6-$D$6))-1)*100,0)</f>
        <v>3.6039774242911937</v>
      </c>
      <c r="L46" t="str">
        <f>$A$8</f>
        <v>Managers, directors and senior officials</v>
      </c>
      <c r="M46" s="18">
        <f t="shared" ref="M46:M54" si="43">IF(N$6-M$6 &lt;&gt; 0,(EXP(LN(N8/M8)/(N$6-M$6))-1)*100,0)</f>
        <v>2.3291071639931715</v>
      </c>
      <c r="N46" s="18">
        <f t="shared" ref="N46:N54" si="44">IF(O$6-N$6 &lt;&gt; 0,(EXP(LN(O8/N8)/(O$6-N$6))-1)*100,0)</f>
        <v>-3.0298116590845248</v>
      </c>
      <c r="O46" s="18">
        <f t="shared" ref="O46:O54" si="45">IF(P$6-O$6 &lt;&gt; 0,(EXP(LN(P8/O8)/(P$6-O$6))-1)*100,0)</f>
        <v>-4.8472853413450423E-2</v>
      </c>
      <c r="P46" s="18">
        <f t="shared" ref="P46:P54" si="46">IF(Q$6-P$6 &lt;&gt; 0,(EXP(LN(Q8/P8)/(Q$6-P$6))-1)*100,0)</f>
        <v>0.91594772330283458</v>
      </c>
      <c r="Q46" s="18">
        <f>IF(Q$6-O$6 &lt;&gt; 0,(EXP(LN(Q8/O8)/(Q$6-O$6))-1)*100,0)</f>
        <v>0.59344465346831132</v>
      </c>
      <c r="S46" s="18">
        <f>IF($F$6-$D$6 &lt;&gt; 0,(EXP(LN(1+(S26/100))/($F$6-$D$6))-1)*100,0)</f>
        <v>0.59344465346831132</v>
      </c>
      <c r="T46" s="18">
        <f>IF($F$6-$D$6 &lt;&gt; 0,(EXP(LN(1+(T26/100))/($F$6-$D$6))-1)*100,0)</f>
        <v>2.7240116622225141</v>
      </c>
      <c r="U46" s="18">
        <f>IF($F$6-$D$6 &lt;&gt; 0,(EXP(LN(1+(U26/100))/($F$6-$D$6))-1)*100,0)</f>
        <v>3.1369089950089801</v>
      </c>
      <c r="W46" t="str">
        <f>$A$8</f>
        <v>Managers, directors and senior officials</v>
      </c>
      <c r="X46" s="18">
        <f t="shared" ref="X46:X54" si="47">IF(Y$6-X$6 &lt;&gt; 0,(EXP(LN(Y8/X8)/(Y$6-X$6))-1)*100,0)</f>
        <v>3.2475991512078473</v>
      </c>
      <c r="Y46" s="18">
        <f t="shared" ref="Y46:Y54" si="48">IF(Z$6-Y$6 &lt;&gt; 0,(EXP(LN(Z8/Y8)/(Z$6-Y$6))-1)*100,0)</f>
        <v>7.6802342229863596</v>
      </c>
      <c r="Z46" s="18">
        <f t="shared" ref="Z46:Z54" si="49">IF(AA$6-Z$6 &lt;&gt; 0,(EXP(LN(AA8/Z8)/(AA$6-Z$6))-1)*100,0)</f>
        <v>0.89102182497404758</v>
      </c>
      <c r="AA46" s="18">
        <f t="shared" ref="AA46:AA54" si="50">IF(AB$6-AA$6 &lt;&gt; 0,(EXP(LN(AB8/AA8)/(AB$6-AA$6))-1)*100,0)</f>
        <v>1.4482989603270546</v>
      </c>
      <c r="AB46" s="18">
        <f>IF(AB$6-Z$6 &lt;&gt; 0,(EXP(LN(AB8/Z8)/(AB$6-Z$6))-1)*100,0)</f>
        <v>1.2621987353513608</v>
      </c>
      <c r="AD46" s="18">
        <f>IF($F$6-$D$6 &lt;&gt; 0,(EXP(LN(1+(AD26/100))/($F$6-$D$6))-1)*100,0)</f>
        <v>1.2621987353513608</v>
      </c>
      <c r="AE46" s="18">
        <f>IF($F$6-$D$6 &lt;&gt; 0,(EXP(LN(1+(AE26/100))/($F$6-$D$6))-1)*100,0)</f>
        <v>3.5275736513226352</v>
      </c>
      <c r="AF46" s="18">
        <f>IF($F$6-$D$6 &lt;&gt; 0,(EXP(LN(1+(AF26/100))/($F$6-$D$6))-1)*100,0)</f>
        <v>4.331741370300235</v>
      </c>
    </row>
    <row r="47" spans="1:32" x14ac:dyDescent="0.2">
      <c r="A47" t="str">
        <f>$A$9</f>
        <v>Professional occupations</v>
      </c>
      <c r="B47" s="18">
        <f t="shared" si="42"/>
        <v>0.75518059835584239</v>
      </c>
      <c r="C47" s="18">
        <f t="shared" si="42"/>
        <v>6.6633415868458057</v>
      </c>
      <c r="D47" s="18">
        <f t="shared" si="42"/>
        <v>1.4567159523191542</v>
      </c>
      <c r="E47" s="18">
        <f t="shared" si="42"/>
        <v>0.92812393291423767</v>
      </c>
      <c r="F47" s="18">
        <f>IF(F$6-D$6 &lt;&gt; 0,(EXP(LN(F9/D9)/(F$6-D$6))-1)*100,0)</f>
        <v>1.1040145644863442</v>
      </c>
      <c r="H47" s="18">
        <f t="shared" ref="H47:J56" si="51">IF($F$6-$D$6 &lt;&gt; 0,(EXP(LN(1+(H27/100))/($F$6-$D$6))-1)*100,0)</f>
        <v>1.1040145644863442</v>
      </c>
      <c r="I47" s="18">
        <f t="shared" si="51"/>
        <v>2.8709789177224554</v>
      </c>
      <c r="J47" s="18">
        <f t="shared" si="51"/>
        <v>3.6331964099595604</v>
      </c>
      <c r="L47" t="str">
        <f>$A$9</f>
        <v>Professional occupations</v>
      </c>
      <c r="M47" s="18">
        <f t="shared" si="43"/>
        <v>-0.19234399018743797</v>
      </c>
      <c r="N47" s="18">
        <f t="shared" si="44"/>
        <v>4.7007284097756008</v>
      </c>
      <c r="O47" s="18">
        <f t="shared" si="45"/>
        <v>1.1119000942707347</v>
      </c>
      <c r="P47" s="18">
        <f t="shared" si="46"/>
        <v>0.69248524680638468</v>
      </c>
      <c r="Q47" s="18">
        <f>IF(Q$6-O$6 &lt;&gt; 0,(EXP(LN(Q9/O9)/(Q$6-O$6))-1)*100,0)</f>
        <v>0.83209653384497262</v>
      </c>
      <c r="S47" s="18">
        <f t="shared" ref="S47:U47" si="52">IF($F$6-$D$6 &lt;&gt; 0,(EXP(LN(1+(S27/100))/($F$6-$D$6))-1)*100,0)</f>
        <v>0.83209653384497262</v>
      </c>
      <c r="T47" s="18">
        <f t="shared" si="52"/>
        <v>2.3085776945287018</v>
      </c>
      <c r="U47" s="18">
        <f t="shared" si="52"/>
        <v>2.9230813277945078</v>
      </c>
      <c r="W47" t="str">
        <f>$A$9</f>
        <v>Professional occupations</v>
      </c>
      <c r="X47" s="18">
        <f t="shared" si="47"/>
        <v>1.6576363123908644</v>
      </c>
      <c r="Y47" s="18">
        <f t="shared" si="48"/>
        <v>8.448706896838809</v>
      </c>
      <c r="Z47" s="18">
        <f t="shared" si="49"/>
        <v>1.7557309670463761</v>
      </c>
      <c r="AA47" s="18">
        <f t="shared" si="50"/>
        <v>1.1247820344313375</v>
      </c>
      <c r="AB47" s="18">
        <f>IF(AB$6-Z$6 &lt;&gt; 0,(EXP(LN(AB9/Z9)/(AB$6-Z$6))-1)*100,0)</f>
        <v>1.3346624456092915</v>
      </c>
      <c r="AD47" s="18">
        <f t="shared" ref="AD47:AF47" si="53">IF($F$6-$D$6 &lt;&gt; 0,(EXP(LN(1+(AD27/100))/($F$6-$D$6))-1)*100,0)</f>
        <v>1.3346624456092915</v>
      </c>
      <c r="AE47" s="18">
        <f t="shared" si="53"/>
        <v>3.3317165141448113</v>
      </c>
      <c r="AF47" s="18">
        <f t="shared" si="53"/>
        <v>4.2051749244624625</v>
      </c>
    </row>
    <row r="48" spans="1:32" x14ac:dyDescent="0.2">
      <c r="A48" t="str">
        <f>$A$10</f>
        <v>Associate professional occupations</v>
      </c>
      <c r="B48" s="18">
        <f t="shared" si="42"/>
        <v>0.94804025383830037</v>
      </c>
      <c r="C48" s="18">
        <f t="shared" si="42"/>
        <v>4.7588871243215092</v>
      </c>
      <c r="D48" s="18">
        <f t="shared" si="42"/>
        <v>-0.82855076013176321</v>
      </c>
      <c r="E48" s="18">
        <f t="shared" si="42"/>
        <v>0.65463234866696141</v>
      </c>
      <c r="F48" s="18">
        <f t="shared" ref="F48:F56" si="54">IF(F$6-D$6 &lt;&gt; 0,(EXP(LN(F10/D10)/(F$6-D$6))-1)*100,0)</f>
        <v>0.15778954122582789</v>
      </c>
      <c r="H48" s="18">
        <f t="shared" si="51"/>
        <v>0.15778954122582789</v>
      </c>
      <c r="I48" s="18">
        <f t="shared" si="51"/>
        <v>2.5320483186269449</v>
      </c>
      <c r="J48" s="18">
        <f t="shared" si="51"/>
        <v>2.6436152781971201</v>
      </c>
      <c r="L48" t="str">
        <f>$A$10</f>
        <v>Associate professional occupations</v>
      </c>
      <c r="M48" s="18">
        <f t="shared" si="43"/>
        <v>1.2734915124213542</v>
      </c>
      <c r="N48" s="18">
        <f t="shared" si="44"/>
        <v>3.1618675233640703</v>
      </c>
      <c r="O48" s="18">
        <f t="shared" si="45"/>
        <v>-1.8445165347293346</v>
      </c>
      <c r="P48" s="18">
        <f>IF(Q$6-P$6 &lt;&gt; 0,(EXP(LN(Q10/P10)/(Q$6-P$6))-1)*100,0)</f>
        <v>0.15652099369545258</v>
      </c>
      <c r="Q48" s="18">
        <f t="shared" ref="Q48:Q54" si="55">IF(Q$6-O$6 &lt;&gt; 0,(EXP(LN(Q10/O10)/(Q$6-O$6))-1)*100,0)</f>
        <v>-0.51498359146410211</v>
      </c>
      <c r="S48" s="18">
        <f t="shared" ref="S48:U48" si="56">IF($F$6-$D$6 &lt;&gt; 0,(EXP(LN(1+(S28/100))/($F$6-$D$6))-1)*100,0)</f>
        <v>-0.51498359146410211</v>
      </c>
      <c r="T48" s="18">
        <f t="shared" si="56"/>
        <v>1.9410882241597704</v>
      </c>
      <c r="U48" s="18">
        <f t="shared" si="56"/>
        <v>1.5512320379326594</v>
      </c>
      <c r="W48" t="str">
        <f>$A$10</f>
        <v>Associate professional occupations</v>
      </c>
      <c r="X48" s="18">
        <f t="shared" si="47"/>
        <v>0.57742627139028002</v>
      </c>
      <c r="Y48" s="18">
        <f t="shared" si="48"/>
        <v>6.609157151384637</v>
      </c>
      <c r="Z48" s="18">
        <f t="shared" si="49"/>
        <v>0.26306504380628759</v>
      </c>
      <c r="AA48" s="18">
        <f t="shared" si="50"/>
        <v>1.1352962784757281</v>
      </c>
      <c r="AB48" s="18">
        <f t="shared" ref="AB48:AB54" si="57">IF(AB$6-Z$6 &lt;&gt; 0,(EXP(LN(AB10/Z10)/(AB$6-Z$6))-1)*100,0)</f>
        <v>0.84371267556921925</v>
      </c>
      <c r="AD48" s="18">
        <f t="shared" ref="AD48:AF48" si="58">IF($F$6-$D$6 &lt;&gt; 0,(EXP(LN(1+(AD28/100))/($F$6-$D$6))-1)*100,0)</f>
        <v>0.84371267556921925</v>
      </c>
      <c r="AE48" s="18">
        <f t="shared" si="58"/>
        <v>3.1424059898433665</v>
      </c>
      <c r="AF48" s="18">
        <f t="shared" si="58"/>
        <v>3.701330260600022</v>
      </c>
    </row>
    <row r="49" spans="1:32" x14ac:dyDescent="0.2">
      <c r="A49" t="str">
        <f>$A$11</f>
        <v>Administrative and secretarial occupations</v>
      </c>
      <c r="B49" s="18">
        <f t="shared" si="42"/>
        <v>-2.2712770904278035</v>
      </c>
      <c r="C49" s="18">
        <f t="shared" si="42"/>
        <v>4.107923619870979</v>
      </c>
      <c r="D49" s="18">
        <f t="shared" si="42"/>
        <v>-1.2925126439985224</v>
      </c>
      <c r="E49" s="18">
        <f t="shared" si="42"/>
        <v>-0.69799782056220172</v>
      </c>
      <c r="F49" s="18">
        <f t="shared" si="54"/>
        <v>-0.896566229350515</v>
      </c>
      <c r="H49" s="18">
        <f t="shared" si="51"/>
        <v>-0.896566229350515</v>
      </c>
      <c r="I49" s="18">
        <f t="shared" si="51"/>
        <v>2.6029353469104066</v>
      </c>
      <c r="J49" s="18">
        <f t="shared" si="51"/>
        <v>1.9900733266950077</v>
      </c>
      <c r="L49" t="str">
        <f>$A$11</f>
        <v>Administrative and secretarial occupations</v>
      </c>
      <c r="M49" s="18">
        <f t="shared" si="43"/>
        <v>-2.840823585504415</v>
      </c>
      <c r="N49" s="18">
        <f t="shared" si="44"/>
        <v>18.574609277746301</v>
      </c>
      <c r="O49" s="18">
        <f t="shared" si="45"/>
        <v>-0.85792839881692062</v>
      </c>
      <c r="P49" s="18">
        <f t="shared" si="46"/>
        <v>0.948864497992008</v>
      </c>
      <c r="Q49" s="18">
        <f t="shared" si="55"/>
        <v>0.34297091026209703</v>
      </c>
      <c r="S49" s="18">
        <f t="shared" ref="S49:U49" si="59">IF($F$6-$D$6 &lt;&gt; 0,(EXP(LN(1+(S29/100))/($F$6-$D$6))-1)*100,0)</f>
        <v>0.34297091026209703</v>
      </c>
      <c r="T49" s="18">
        <f t="shared" si="59"/>
        <v>2.1190342831626685</v>
      </c>
      <c r="U49" s="18">
        <f t="shared" si="59"/>
        <v>2.3763949006949447</v>
      </c>
      <c r="W49" t="str">
        <f>$A$11</f>
        <v>Administrative and secretarial occupations</v>
      </c>
      <c r="X49" s="18">
        <f t="shared" si="47"/>
        <v>-2.0758532388900464</v>
      </c>
      <c r="Y49" s="18">
        <f t="shared" si="48"/>
        <v>-0.75944582760318902</v>
      </c>
      <c r="Z49" s="18">
        <f t="shared" si="49"/>
        <v>-1.4693941482444073</v>
      </c>
      <c r="AA49" s="18">
        <f t="shared" si="50"/>
        <v>-1.4598933176763751</v>
      </c>
      <c r="AB49" s="18">
        <f t="shared" si="57"/>
        <v>-1.4630603629857131</v>
      </c>
      <c r="AD49" s="18">
        <f t="shared" ref="AD49:AF49" si="60">IF($F$6-$D$6 &lt;&gt; 0,(EXP(LN(1+(AD29/100))/($F$6-$D$6))-1)*100,0)</f>
        <v>-1.4630603629857131</v>
      </c>
      <c r="AE49" s="18">
        <f t="shared" si="60"/>
        <v>2.7887962761749652</v>
      </c>
      <c r="AF49" s="18">
        <f t="shared" si="60"/>
        <v>1.8288126029795793</v>
      </c>
    </row>
    <row r="50" spans="1:32" x14ac:dyDescent="0.2">
      <c r="A50" t="str">
        <f>$A$12</f>
        <v>Skilled trades occupations</v>
      </c>
      <c r="B50" s="18">
        <f t="shared" si="42"/>
        <v>-0.43999317182684683</v>
      </c>
      <c r="C50" s="18">
        <f t="shared" si="42"/>
        <v>-13.885861448745629</v>
      </c>
      <c r="D50" s="18">
        <f t="shared" si="42"/>
        <v>-0.63521033461202414</v>
      </c>
      <c r="E50" s="18">
        <f t="shared" si="42"/>
        <v>-0.78836665076936763</v>
      </c>
      <c r="F50" s="18">
        <f t="shared" si="54"/>
        <v>-0.73734079315734835</v>
      </c>
      <c r="H50" s="18">
        <f t="shared" si="51"/>
        <v>-0.73734079315734835</v>
      </c>
      <c r="I50" s="18">
        <f t="shared" si="51"/>
        <v>2.244449370335877</v>
      </c>
      <c r="J50" s="18">
        <f t="shared" si="51"/>
        <v>1.7121027238656827</v>
      </c>
      <c r="L50" t="str">
        <f>$A$12</f>
        <v>Skilled trades occupations</v>
      </c>
      <c r="M50" s="18">
        <f t="shared" si="43"/>
        <v>-0.104892685003799</v>
      </c>
      <c r="N50" s="18">
        <f t="shared" si="44"/>
        <v>-16.548630197254667</v>
      </c>
      <c r="O50" s="18">
        <f t="shared" si="45"/>
        <v>-0.91923285393273879</v>
      </c>
      <c r="P50" s="18">
        <f t="shared" si="46"/>
        <v>-0.97098095157273079</v>
      </c>
      <c r="Q50" s="18">
        <f t="shared" si="55"/>
        <v>-0.95373458940091194</v>
      </c>
      <c r="S50" s="18">
        <f t="shared" ref="S50:U50" si="61">IF($F$6-$D$6 &lt;&gt; 0,(EXP(LN(1+(S30/100))/($F$6-$D$6))-1)*100,0)</f>
        <v>-0.95373458940091194</v>
      </c>
      <c r="T50" s="18">
        <f t="shared" si="61"/>
        <v>2.0774444501322042</v>
      </c>
      <c r="U50" s="18">
        <f t="shared" si="61"/>
        <v>1.3752774182487437</v>
      </c>
      <c r="W50" t="str">
        <f>$A$12</f>
        <v>Skilled trades occupations</v>
      </c>
      <c r="X50" s="18">
        <f t="shared" si="47"/>
        <v>-3.7412128933324684</v>
      </c>
      <c r="Y50" s="18">
        <f t="shared" si="48"/>
        <v>14.914499237916834</v>
      </c>
      <c r="Z50" s="18">
        <f t="shared" si="49"/>
        <v>1.4900716483345899</v>
      </c>
      <c r="AA50" s="18">
        <f t="shared" si="50"/>
        <v>0.40629066745250242</v>
      </c>
      <c r="AB50" s="18">
        <f t="shared" si="57"/>
        <v>0.7662589240200246</v>
      </c>
      <c r="AD50" s="18">
        <f t="shared" ref="AD50:AF50" si="62">IF($F$6-$D$6 &lt;&gt; 0,(EXP(LN(1+(AD30/100))/($F$6-$D$6))-1)*100,0)</f>
        <v>0.7662589240200246</v>
      </c>
      <c r="AE50" s="18">
        <f t="shared" si="62"/>
        <v>3.4385690293738502</v>
      </c>
      <c r="AF50" s="18">
        <f t="shared" si="62"/>
        <v>3.9259651738801749</v>
      </c>
    </row>
    <row r="51" spans="1:32" x14ac:dyDescent="0.2">
      <c r="A51" t="str">
        <f>$A$13</f>
        <v>Caring, leisure and other service occupations</v>
      </c>
      <c r="B51" s="18">
        <f t="shared" si="42"/>
        <v>-0.93482200202243959</v>
      </c>
      <c r="C51" s="18">
        <f t="shared" si="42"/>
        <v>-0.90508846522984188</v>
      </c>
      <c r="D51" s="18">
        <f t="shared" si="42"/>
        <v>0.79855474646788327</v>
      </c>
      <c r="E51" s="18">
        <f t="shared" si="42"/>
        <v>0.32499428931909158</v>
      </c>
      <c r="F51" s="18">
        <f t="shared" si="54"/>
        <v>0.48260005426963293</v>
      </c>
      <c r="H51" s="18">
        <f t="shared" si="51"/>
        <v>0.48260005426963293</v>
      </c>
      <c r="I51" s="18">
        <f t="shared" si="51"/>
        <v>3.0940649585583069</v>
      </c>
      <c r="J51" s="18">
        <f t="shared" si="51"/>
        <v>3.4129388016170159</v>
      </c>
      <c r="L51" t="str">
        <f>$A$13</f>
        <v>Caring, leisure and other service occupations</v>
      </c>
      <c r="M51" s="18">
        <f t="shared" si="43"/>
        <v>0.53217042983884078</v>
      </c>
      <c r="N51" s="18">
        <f t="shared" si="44"/>
        <v>-0.29001087312716667</v>
      </c>
      <c r="O51" s="18">
        <f t="shared" si="45"/>
        <v>1.4413347597665771</v>
      </c>
      <c r="P51" s="18">
        <f t="shared" si="46"/>
        <v>0.96656931876162311</v>
      </c>
      <c r="Q51" s="18">
        <f t="shared" si="55"/>
        <v>1.1245770623804718</v>
      </c>
      <c r="S51" s="18">
        <f t="shared" ref="S51:U51" si="63">IF($F$6-$D$6 &lt;&gt; 0,(EXP(LN(1+(S31/100))/($F$6-$D$6))-1)*100,0)</f>
        <v>1.1245770623804718</v>
      </c>
      <c r="T51" s="18">
        <f t="shared" si="63"/>
        <v>2.6022101450978274</v>
      </c>
      <c r="U51" s="18">
        <f t="shared" si="63"/>
        <v>3.4063271432646314</v>
      </c>
      <c r="W51" t="str">
        <f>$A$13</f>
        <v>Caring, leisure and other service occupations</v>
      </c>
      <c r="X51" s="18">
        <f t="shared" si="47"/>
        <v>-1.250200205399743</v>
      </c>
      <c r="Y51" s="18">
        <f t="shared" si="48"/>
        <v>-1.0433495320513964</v>
      </c>
      <c r="Z51" s="18">
        <f t="shared" si="49"/>
        <v>0.6506645884771789</v>
      </c>
      <c r="AA51" s="18">
        <f t="shared" si="50"/>
        <v>0.16836148259256056</v>
      </c>
      <c r="AB51" s="18">
        <f t="shared" si="57"/>
        <v>0.32887184444079232</v>
      </c>
      <c r="AD51" s="18">
        <f t="shared" ref="AD51:AF51" si="64">IF($F$6-$D$6 &lt;&gt; 0,(EXP(LN(1+(AD31/100))/($F$6-$D$6))-1)*100,0)</f>
        <v>0.32887184444079232</v>
      </c>
      <c r="AE51" s="18">
        <f t="shared" si="64"/>
        <v>3.2010436629688721</v>
      </c>
      <c r="AF51" s="18">
        <f t="shared" si="64"/>
        <v>3.4144355049649189</v>
      </c>
    </row>
    <row r="52" spans="1:32" x14ac:dyDescent="0.2">
      <c r="A52" t="str">
        <f>$A$14</f>
        <v>Sales and customer service occupations</v>
      </c>
      <c r="B52" s="18">
        <f t="shared" si="42"/>
        <v>-2.4540452230331411</v>
      </c>
      <c r="C52" s="18">
        <f t="shared" si="42"/>
        <v>1.3840164390623411</v>
      </c>
      <c r="D52" s="18">
        <f t="shared" si="42"/>
        <v>-3.6348876803216079E-2</v>
      </c>
      <c r="E52" s="18">
        <f t="shared" si="42"/>
        <v>8.5271998899361101E-2</v>
      </c>
      <c r="F52" s="18">
        <f t="shared" si="54"/>
        <v>4.4715274753626133E-2</v>
      </c>
      <c r="H52" s="18">
        <f t="shared" si="51"/>
        <v>4.4715274753626133E-2</v>
      </c>
      <c r="I52" s="18">
        <f t="shared" si="51"/>
        <v>2.7217796363153246</v>
      </c>
      <c r="J52" s="18">
        <f t="shared" si="51"/>
        <v>2.7525144416828295</v>
      </c>
      <c r="L52" t="str">
        <f>$A$14</f>
        <v>Sales and customer service occupations</v>
      </c>
      <c r="M52" s="18">
        <f t="shared" si="43"/>
        <v>-1.5262414034191596</v>
      </c>
      <c r="N52" s="18">
        <f t="shared" si="44"/>
        <v>2.0624687377770456</v>
      </c>
      <c r="O52" s="18">
        <f t="shared" si="45"/>
        <v>0.49029306230583547</v>
      </c>
      <c r="P52" s="18">
        <f t="shared" si="46"/>
        <v>0.57766042984479515</v>
      </c>
      <c r="Q52" s="18">
        <f t="shared" si="55"/>
        <v>0.54852953746338251</v>
      </c>
      <c r="S52" s="18">
        <f t="shared" ref="S52:U52" si="65">IF($F$6-$D$6 &lt;&gt; 0,(EXP(LN(1+(S32/100))/($F$6-$D$6))-1)*100,0)</f>
        <v>0.54852953746338251</v>
      </c>
      <c r="T52" s="18">
        <f t="shared" si="65"/>
        <v>2.0393954024874539</v>
      </c>
      <c r="U52" s="18">
        <f t="shared" si="65"/>
        <v>2.4569550519650818</v>
      </c>
      <c r="W52" t="str">
        <f>$A$14</f>
        <v>Sales and customer service occupations</v>
      </c>
      <c r="X52" s="18">
        <f t="shared" si="47"/>
        <v>-2.8972309997901569</v>
      </c>
      <c r="Y52" s="18">
        <f t="shared" si="48"/>
        <v>1.0483928086535865</v>
      </c>
      <c r="Z52" s="18">
        <f t="shared" si="49"/>
        <v>-0.30370143546659678</v>
      </c>
      <c r="AA52" s="18">
        <f t="shared" si="50"/>
        <v>-0.17958001786638755</v>
      </c>
      <c r="AB52" s="18">
        <f t="shared" si="57"/>
        <v>-0.22097098430312601</v>
      </c>
      <c r="AD52" s="18">
        <f t="shared" ref="AD52:AF52" si="66">IF($F$6-$D$6 &lt;&gt; 0,(EXP(LN(1+(AD32/100))/($F$6-$D$6))-1)*100,0)</f>
        <v>-0.22097098430312601</v>
      </c>
      <c r="AE52" s="18">
        <f t="shared" si="66"/>
        <v>3.0403202363959991</v>
      </c>
      <c r="AF52" s="18">
        <f t="shared" si="66"/>
        <v>2.8958472370258947</v>
      </c>
    </row>
    <row r="53" spans="1:32" x14ac:dyDescent="0.2">
      <c r="A53" t="str">
        <f>$A$15</f>
        <v>Process, plant and machine operatives</v>
      </c>
      <c r="B53" s="18">
        <f t="shared" si="42"/>
        <v>1.2585412772713855</v>
      </c>
      <c r="C53" s="18">
        <f t="shared" si="42"/>
        <v>-11.580775003660282</v>
      </c>
      <c r="D53" s="18">
        <f t="shared" si="42"/>
        <v>1.4821534270877512</v>
      </c>
      <c r="E53" s="18">
        <f t="shared" si="42"/>
        <v>-0.58007599117302355</v>
      </c>
      <c r="F53" s="18">
        <f t="shared" si="54"/>
        <v>0.10263494685138763</v>
      </c>
      <c r="H53" s="18">
        <f t="shared" si="51"/>
        <v>0.10263494685138763</v>
      </c>
      <c r="I53" s="18">
        <f t="shared" si="51"/>
        <v>2.5950838885016481</v>
      </c>
      <c r="J53" s="18">
        <f t="shared" si="51"/>
        <v>2.6669485969358586</v>
      </c>
      <c r="L53" t="str">
        <f>$A$15</f>
        <v>Process, plant and machine operatives</v>
      </c>
      <c r="M53" s="18">
        <f t="shared" si="43"/>
        <v>1.382360265418292</v>
      </c>
      <c r="N53" s="18">
        <f t="shared" si="44"/>
        <v>-10.710824410141949</v>
      </c>
      <c r="O53" s="18">
        <f t="shared" si="45"/>
        <v>1.2483299136665682</v>
      </c>
      <c r="P53" s="18">
        <f t="shared" si="46"/>
        <v>-0.6069173254365956</v>
      </c>
      <c r="Q53" s="18">
        <f t="shared" si="55"/>
        <v>7.6900986772709956E-3</v>
      </c>
      <c r="S53" s="18">
        <f t="shared" ref="S53:U53" si="67">IF($F$6-$D$6 &lt;&gt; 0,(EXP(LN(1+(S33/100))/($F$6-$D$6))-1)*100,0)</f>
        <v>7.6900986772709956E-3</v>
      </c>
      <c r="T53" s="18">
        <f t="shared" si="67"/>
        <v>2.5321015768876354</v>
      </c>
      <c r="U53" s="18">
        <f t="shared" si="67"/>
        <v>2.5375211737988845</v>
      </c>
      <c r="W53" t="str">
        <f>$A$15</f>
        <v>Process, plant and machine operatives</v>
      </c>
      <c r="X53" s="18">
        <f t="shared" si="47"/>
        <v>0.23285799349848091</v>
      </c>
      <c r="Y53" s="18">
        <f t="shared" si="48"/>
        <v>-18.99608061680199</v>
      </c>
      <c r="Z53" s="18">
        <f t="shared" si="49"/>
        <v>3.5803995802396349</v>
      </c>
      <c r="AA53" s="18">
        <f t="shared" si="50"/>
        <v>-0.35755195629169068</v>
      </c>
      <c r="AB53" s="18">
        <f t="shared" si="57"/>
        <v>0.93817616200968512</v>
      </c>
      <c r="AD53" s="18">
        <f t="shared" ref="AD53:AF53" si="68">IF($F$6-$D$6 &lt;&gt; 0,(EXP(LN(1+(AD33/100))/($F$6-$D$6))-1)*100,0)</f>
        <v>0.93817616200968512</v>
      </c>
      <c r="AE53" s="18">
        <f t="shared" si="68"/>
        <v>3.161857088032205</v>
      </c>
      <c r="AF53" s="18">
        <f t="shared" si="68"/>
        <v>3.783234304035088</v>
      </c>
    </row>
    <row r="54" spans="1:32" x14ac:dyDescent="0.2">
      <c r="A54" t="str">
        <f>$A$16</f>
        <v>Elementary occupations</v>
      </c>
      <c r="B54" s="18">
        <f t="shared" si="42"/>
        <v>-1.6884411342681482</v>
      </c>
      <c r="C54" s="18">
        <f t="shared" si="42"/>
        <v>-6.3954852060909451</v>
      </c>
      <c r="D54" s="18">
        <f t="shared" si="42"/>
        <v>-0.56606164315031737</v>
      </c>
      <c r="E54" s="18">
        <f t="shared" si="42"/>
        <v>-0.31546792227431508</v>
      </c>
      <c r="F54" s="18">
        <f t="shared" si="54"/>
        <v>-0.39906925598005571</v>
      </c>
      <c r="H54" s="18">
        <f t="shared" si="51"/>
        <v>-0.39906925598005571</v>
      </c>
      <c r="I54" s="18">
        <f t="shared" si="51"/>
        <v>2.5177405625615101</v>
      </c>
      <c r="J54" s="18">
        <f t="shared" si="51"/>
        <v>2.2384647796247492</v>
      </c>
      <c r="L54" t="str">
        <f>$A$16</f>
        <v>Elementary occupations</v>
      </c>
      <c r="M54" s="18">
        <f t="shared" si="43"/>
        <v>-5.6021094002922656E-2</v>
      </c>
      <c r="N54" s="18">
        <f t="shared" si="44"/>
        <v>-6.3269338274206781</v>
      </c>
      <c r="O54" s="18">
        <f t="shared" si="45"/>
        <v>-8.0886162085247459E-2</v>
      </c>
      <c r="P54" s="18">
        <f t="shared" si="46"/>
        <v>-0.56224357631747823</v>
      </c>
      <c r="Q54" s="18">
        <f t="shared" si="55"/>
        <v>-0.40204931649966413</v>
      </c>
      <c r="S54" s="18">
        <f t="shared" ref="S54:U54" si="69">IF($F$6-$D$6 &lt;&gt; 0,(EXP(LN(1+(S34/100))/($F$6-$D$6))-1)*100,0)</f>
        <v>-0.40204931649966413</v>
      </c>
      <c r="T54" s="18">
        <f t="shared" si="69"/>
        <v>2.1357191258288388</v>
      </c>
      <c r="U54" s="18">
        <f t="shared" si="69"/>
        <v>1.8389472500993875</v>
      </c>
      <c r="W54" t="str">
        <f>$A$16</f>
        <v>Elementary occupations</v>
      </c>
      <c r="X54" s="18">
        <f t="shared" si="47"/>
        <v>-3.6008542979773517</v>
      </c>
      <c r="Y54" s="18">
        <f t="shared" si="48"/>
        <v>-6.4833886225874382</v>
      </c>
      <c r="Z54" s="18">
        <f t="shared" si="49"/>
        <v>-1.2034740456315363</v>
      </c>
      <c r="AA54" s="18">
        <f t="shared" si="50"/>
        <v>1.1348086870088814E-2</v>
      </c>
      <c r="AB54" s="18">
        <f t="shared" si="57"/>
        <v>-0.39524336241312241</v>
      </c>
      <c r="AD54" s="18">
        <f t="shared" ref="AD54:AF54" si="70">IF($F$6-$D$6 &lt;&gt; 0,(EXP(LN(1+(AD34/100))/($F$6-$D$6))-1)*100,0)</f>
        <v>-0.39524336241312241</v>
      </c>
      <c r="AE54" s="18">
        <f t="shared" si="70"/>
        <v>2.9808934517372432</v>
      </c>
      <c r="AF54" s="18">
        <f t="shared" si="70"/>
        <v>2.7215134592729839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-0.31472867268407256</v>
      </c>
      <c r="C56" s="26">
        <f>IF(D$6-C$6 &lt;&gt; 0,(EXP(LN(D18/C18)/(D$6-C$6))-1)*100,0)</f>
        <v>-0.96138137827631587</v>
      </c>
      <c r="D56" s="26">
        <f>IF(E$6-D$6 &lt;&gt; 0,(EXP(LN(E18/D18)/(E$6-D$6))-1)*100,0)</f>
        <v>0.15922454414900589</v>
      </c>
      <c r="E56" s="26">
        <f>IF(F$6-E$6 &lt;&gt; 0,(EXP(LN(F18/E18)/(F$6-E$6))-1)*100,0)</f>
        <v>0.20578921188203481</v>
      </c>
      <c r="F56" s="26">
        <f t="shared" si="54"/>
        <v>0.1902652511108327</v>
      </c>
      <c r="H56" s="26">
        <f t="shared" si="51"/>
        <v>0.1902652511108327</v>
      </c>
      <c r="I56" s="26">
        <f t="shared" ref="I56" si="71">IF($F$6-$D$6 &lt;&gt; 0,(EXP(LN(1+(I36/100))/($F$6-$D$6))-1)*100,0)</f>
        <v>2.7008936348872803</v>
      </c>
      <c r="J56" s="26">
        <f t="shared" ref="J56" si="72">IF($F$6-$D$6 &lt;&gt; 0,(EXP(LN(1+(J36/100))/($F$6-$D$6))-1)*100,0)</f>
        <v>2.8324810651020105</v>
      </c>
      <c r="L56" s="24" t="str">
        <f>$A$18</f>
        <v>All occupations</v>
      </c>
      <c r="M56" s="26">
        <f>IF(N$6-M$6 &lt;&gt; 0,(EXP(LN(N18/M18)/(N$6-M$6))-1)*100,0)</f>
        <v>0.25153889159139631</v>
      </c>
      <c r="N56" s="26">
        <f>IF(O$6-N$6 &lt;&gt; 0,(EXP(LN(O18/N18)/(O$6-N$6))-1)*100,0)</f>
        <v>-3.7058837799540778</v>
      </c>
      <c r="O56" s="26">
        <f>IF(P$6-O$6 &lt;&gt; 0,(EXP(LN(P18/O18)/(P$6-O$6))-1)*100,0)</f>
        <v>2.6135894873791088E-2</v>
      </c>
      <c r="P56" s="26">
        <f>IF(Q$6-P$6 &lt;&gt; 0,(EXP(LN(Q18/P18)/(Q$6-P$6))-1)*100,0)</f>
        <v>8.9772455270153984E-2</v>
      </c>
      <c r="Q56" s="26">
        <f t="shared" ref="Q56" si="73">IF(Q$6-O$6 &lt;&gt; 0,(EXP(LN(Q18/O18)/(Q$6-O$6))-1)*100,0)</f>
        <v>6.8555771349854133E-2</v>
      </c>
      <c r="S56" s="26">
        <f t="shared" ref="S56:U56" si="74">IF($F$6-$D$6 &lt;&gt; 0,(EXP(LN(1+(S36/100))/($F$6-$D$6))-1)*100,0)</f>
        <v>6.8555771349854133E-2</v>
      </c>
      <c r="T56" s="26">
        <f t="shared" si="74"/>
        <v>2.2583604105580024</v>
      </c>
      <c r="U56" s="26">
        <f t="shared" si="74"/>
        <v>2.3085775846827916</v>
      </c>
      <c r="W56" s="24" t="str">
        <f>$A$18</f>
        <v>All occupations</v>
      </c>
      <c r="X56" s="26">
        <f>IF(Y$6-X$6 &lt;&gt; 0,(EXP(LN(Y18/X18)/(Y$6-X$6))-1)*100,0)</f>
        <v>-0.93054633179930901</v>
      </c>
      <c r="Y56" s="26">
        <f>IF(Z$6-Y$6 &lt;&gt; 0,(EXP(LN(Z18/Y18)/(Z$6-Y$6))-1)*100,0)</f>
        <v>2.1131149668180971</v>
      </c>
      <c r="Z56" s="26">
        <f>IF(AA$6-Z$6 &lt;&gt; 0,(EXP(LN(AA18/Z18)/(AA$6-Z$6))-1)*100,0)</f>
        <v>0.29905534062655281</v>
      </c>
      <c r="AA56" s="26">
        <f>IF(AB$6-AA$6 &lt;&gt; 0,(EXP(LN(AB18/AA18)/(AB$6-AA$6))-1)*100,0)</f>
        <v>0.3254182652938642</v>
      </c>
      <c r="AB56" s="26">
        <f t="shared" ref="AB56" si="75">IF(AB$6-Z$6 &lt;&gt; 0,(EXP(LN(AB18/Z18)/(AB$6-Z$6))-1)*100,0)</f>
        <v>0.31662985390408238</v>
      </c>
      <c r="AD56" s="26">
        <f t="shared" ref="AD56:AF56" si="76">IF($F$6-$D$6 &lt;&gt; 0,(EXP(LN(1+(AD36/100))/($F$6-$D$6))-1)*100,0)</f>
        <v>0.31662985390408238</v>
      </c>
      <c r="AE56" s="26">
        <f t="shared" si="76"/>
        <v>3.1410892299380322</v>
      </c>
      <c r="AF56" s="26">
        <f t="shared" si="76"/>
        <v>3.3481254752748768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3.9614627100283855</v>
      </c>
      <c r="C64" s="27">
        <f t="shared" si="77"/>
        <v>0.27741005246551254</v>
      </c>
      <c r="D64" s="27">
        <f t="shared" si="77"/>
        <v>0.61744195875795782</v>
      </c>
      <c r="E64" s="27">
        <f t="shared" si="77"/>
        <v>4.8266171323967839</v>
      </c>
      <c r="F64" s="27">
        <f>F8-D8</f>
        <v>5.4440590911547417</v>
      </c>
      <c r="L64" t="str">
        <f>$A$8</f>
        <v>Managers, directors and senior officials</v>
      </c>
      <c r="M64" s="27">
        <f t="shared" ref="M64:M72" si="78">N8-M8</f>
        <v>2.2937741241266565</v>
      </c>
      <c r="N64" s="27">
        <f t="shared" ref="N64:N72" si="79">O8-N8</f>
        <v>-0.7898977995148968</v>
      </c>
      <c r="O64" s="27">
        <f t="shared" ref="O64:O72" si="80">P8-O8</f>
        <v>-6.1212634441375258E-2</v>
      </c>
      <c r="P64" s="27">
        <f t="shared" ref="P64:P72" si="81">Q8-P8</f>
        <v>2.4075726632118304</v>
      </c>
      <c r="Q64" s="27">
        <f>Q8-O8</f>
        <v>2.3463600287704551</v>
      </c>
      <c r="W64" t="str">
        <f>$A$8</f>
        <v>Managers, directors and senior officials</v>
      </c>
      <c r="X64" s="27">
        <f t="shared" ref="X64:X72" si="82">Y8-X8</f>
        <v>1.6676885859017254</v>
      </c>
      <c r="Y64" s="27">
        <f t="shared" ref="Y64:Y72" si="83">Z8-Y8</f>
        <v>1.0673078519804857</v>
      </c>
      <c r="Z64" s="27">
        <f t="shared" ref="Z64:Z72" si="84">AA8-Z8</f>
        <v>0.67865459319931709</v>
      </c>
      <c r="AA64" s="27">
        <f t="shared" ref="AA64:AA72" si="85">AB8-AA8</f>
        <v>2.4190444691850281</v>
      </c>
      <c r="AB64" s="27">
        <f>AB8-Z8</f>
        <v>3.0976990623843452</v>
      </c>
    </row>
    <row r="65" spans="1:31" x14ac:dyDescent="0.2">
      <c r="A65" t="str">
        <f>$A$9</f>
        <v>Professional occupations</v>
      </c>
      <c r="B65" s="27">
        <f t="shared" si="77"/>
        <v>2.7534289111392667</v>
      </c>
      <c r="C65" s="27">
        <f t="shared" si="77"/>
        <v>6.1888254120013215</v>
      </c>
      <c r="D65" s="27">
        <f t="shared" si="77"/>
        <v>7.4289707805171759</v>
      </c>
      <c r="E65" s="27">
        <f t="shared" si="77"/>
        <v>10.307399393722378</v>
      </c>
      <c r="F65" s="27">
        <f t="shared" ref="F65:F72" si="86">F9-D9</f>
        <v>17.736370174239553</v>
      </c>
      <c r="L65" t="str">
        <f>$A$9</f>
        <v>Professional occupations</v>
      </c>
      <c r="M65" s="27">
        <f t="shared" si="78"/>
        <v>-0.34203939904626424</v>
      </c>
      <c r="N65" s="27">
        <f t="shared" si="79"/>
        <v>2.0797508797986097</v>
      </c>
      <c r="O65" s="27">
        <f t="shared" si="80"/>
        <v>2.6332329145011784</v>
      </c>
      <c r="P65" s="27">
        <f t="shared" si="81"/>
        <v>3.4977585473010961</v>
      </c>
      <c r="Q65" s="27">
        <f t="shared" ref="Q65:Q72" si="87">Q9-O9</f>
        <v>6.1309914618022745</v>
      </c>
      <c r="W65" t="str">
        <f>$A$9</f>
        <v>Professional occupations</v>
      </c>
      <c r="X65" s="27">
        <f t="shared" si="82"/>
        <v>3.0954683101855593</v>
      </c>
      <c r="Y65" s="27">
        <f t="shared" si="83"/>
        <v>4.1090745322026407</v>
      </c>
      <c r="Z65" s="27">
        <f t="shared" si="84"/>
        <v>4.7957378660160757</v>
      </c>
      <c r="AA65" s="27">
        <f t="shared" si="85"/>
        <v>6.8096408464211606</v>
      </c>
      <c r="AB65" s="27">
        <f t="shared" ref="AB65:AB72" si="88">AB9-Z9</f>
        <v>11.605378712437236</v>
      </c>
    </row>
    <row r="66" spans="1:31" x14ac:dyDescent="0.2">
      <c r="A66" t="str">
        <f>$A$10</f>
        <v>Associate professional occupations</v>
      </c>
      <c r="B66" s="27">
        <f t="shared" si="77"/>
        <v>1.9827161134915059</v>
      </c>
      <c r="C66" s="27">
        <f t="shared" si="77"/>
        <v>2.5474151950468809</v>
      </c>
      <c r="D66" s="27">
        <f t="shared" si="77"/>
        <v>-2.2849553287423845</v>
      </c>
      <c r="E66" s="27">
        <f t="shared" si="77"/>
        <v>3.6269718865474232</v>
      </c>
      <c r="F66" s="27">
        <f t="shared" si="86"/>
        <v>1.3420165578050387</v>
      </c>
      <c r="L66" t="str">
        <f>$A$10</f>
        <v>Associate professional occupations</v>
      </c>
      <c r="M66" s="27">
        <f t="shared" si="78"/>
        <v>1.4181158993827907</v>
      </c>
      <c r="N66" s="27">
        <f t="shared" si="79"/>
        <v>0.90843810324437513</v>
      </c>
      <c r="O66" s="27">
        <f t="shared" si="80"/>
        <v>-2.6345295614076143</v>
      </c>
      <c r="P66" s="27">
        <f t="shared" si="81"/>
        <v>0.42567409000067613</v>
      </c>
      <c r="Q66" s="27">
        <f t="shared" si="87"/>
        <v>-2.2088554714069382</v>
      </c>
      <c r="W66" t="str">
        <f>$A$10</f>
        <v>Associate professional occupations</v>
      </c>
      <c r="X66" s="27">
        <f t="shared" si="82"/>
        <v>0.56460021410869388</v>
      </c>
      <c r="Y66" s="27">
        <f t="shared" si="83"/>
        <v>1.6389770918025484</v>
      </c>
      <c r="Z66" s="27">
        <f t="shared" si="84"/>
        <v>0.3495742326652298</v>
      </c>
      <c r="AA66" s="27">
        <f t="shared" si="85"/>
        <v>3.2012977965467684</v>
      </c>
      <c r="AB66" s="27">
        <f t="shared" si="88"/>
        <v>3.5508720292119982</v>
      </c>
    </row>
    <row r="67" spans="1:31" x14ac:dyDescent="0.2">
      <c r="A67" t="str">
        <f>$A$11</f>
        <v>Administrative and secretarial occupations</v>
      </c>
      <c r="B67" s="27">
        <f t="shared" si="77"/>
        <v>-4.8542142627349492</v>
      </c>
      <c r="C67" s="27">
        <f t="shared" si="77"/>
        <v>2.0716838826073456</v>
      </c>
      <c r="D67" s="27">
        <f t="shared" si="77"/>
        <v>-3.3064610380051036</v>
      </c>
      <c r="E67" s="27">
        <f t="shared" si="77"/>
        <v>-3.3280387602877539</v>
      </c>
      <c r="F67" s="27">
        <f t="shared" si="86"/>
        <v>-6.6344997982928575</v>
      </c>
      <c r="L67" t="str">
        <f>$A$11</f>
        <v>Administrative and secretarial occupations</v>
      </c>
      <c r="M67" s="27">
        <f t="shared" si="78"/>
        <v>-1.5512885926092377</v>
      </c>
      <c r="N67" s="27">
        <f t="shared" si="79"/>
        <v>2.3582626567243565</v>
      </c>
      <c r="O67" s="27">
        <f t="shared" si="80"/>
        <v>-0.63479494240276324</v>
      </c>
      <c r="P67" s="27">
        <f t="shared" si="81"/>
        <v>1.4281524524143467</v>
      </c>
      <c r="Q67" s="27">
        <f t="shared" si="87"/>
        <v>0.7933575100115835</v>
      </c>
      <c r="W67" t="str">
        <f>$A$11</f>
        <v>Administrative and secretarial occupations</v>
      </c>
      <c r="X67" s="27">
        <f t="shared" si="82"/>
        <v>-3.3029256701257168</v>
      </c>
      <c r="Y67" s="27">
        <f t="shared" si="83"/>
        <v>-0.28657877411701094</v>
      </c>
      <c r="Z67" s="27">
        <f t="shared" si="84"/>
        <v>-2.6716660956022764</v>
      </c>
      <c r="AA67" s="27">
        <f t="shared" si="85"/>
        <v>-4.756191212702074</v>
      </c>
      <c r="AB67" s="27">
        <f t="shared" si="88"/>
        <v>-7.4278573083043504</v>
      </c>
    </row>
    <row r="68" spans="1:31" x14ac:dyDescent="0.2">
      <c r="A68" t="str">
        <f>$A$12</f>
        <v>Skilled trades occupations</v>
      </c>
      <c r="B68" s="27">
        <f t="shared" si="77"/>
        <v>-0.99697249132374566</v>
      </c>
      <c r="C68" s="27">
        <f t="shared" si="77"/>
        <v>-7.7795968377166815</v>
      </c>
      <c r="D68" s="27">
        <f t="shared" si="77"/>
        <v>-1.5129652560734854</v>
      </c>
      <c r="E68" s="27">
        <f t="shared" si="77"/>
        <v>-3.5562597740539772</v>
      </c>
      <c r="F68" s="27">
        <f t="shared" si="86"/>
        <v>-5.0692250301274626</v>
      </c>
      <c r="L68" t="str">
        <f>$A$12</f>
        <v>Skilled trades occupations</v>
      </c>
      <c r="M68" s="27">
        <f t="shared" si="78"/>
        <v>-0.21573729131937824</v>
      </c>
      <c r="N68" s="27">
        <f t="shared" si="79"/>
        <v>-8.4867678889760967</v>
      </c>
      <c r="O68" s="27">
        <f t="shared" si="80"/>
        <v>-1.9311901750640388</v>
      </c>
      <c r="P68" s="27">
        <f t="shared" si="81"/>
        <v>-3.7990319299059578</v>
      </c>
      <c r="Q68" s="27">
        <f t="shared" si="87"/>
        <v>-5.7302221049699966</v>
      </c>
      <c r="W68" t="str">
        <f>$A$12</f>
        <v>Skilled trades occupations</v>
      </c>
      <c r="X68" s="27">
        <f t="shared" si="82"/>
        <v>-0.78123520000437985</v>
      </c>
      <c r="Y68" s="27">
        <f t="shared" si="83"/>
        <v>0.7071710512594187</v>
      </c>
      <c r="Z68" s="27">
        <f t="shared" si="84"/>
        <v>0.4182249189905658</v>
      </c>
      <c r="AA68" s="27">
        <f t="shared" si="85"/>
        <v>0.24277215585198597</v>
      </c>
      <c r="AB68" s="27">
        <f t="shared" si="88"/>
        <v>0.66099707484255177</v>
      </c>
    </row>
    <row r="69" spans="1:31" x14ac:dyDescent="0.2">
      <c r="A69" t="str">
        <f>$A$13</f>
        <v>Caring, leisure and other service occupations</v>
      </c>
      <c r="B69" s="27">
        <f t="shared" si="77"/>
        <v>-1.6551216390976506</v>
      </c>
      <c r="C69" s="27">
        <f t="shared" si="77"/>
        <v>-0.39130071981698933</v>
      </c>
      <c r="D69" s="27">
        <f t="shared" si="77"/>
        <v>1.7381279997523507</v>
      </c>
      <c r="E69" s="27">
        <f t="shared" si="77"/>
        <v>1.4702061450858892</v>
      </c>
      <c r="F69" s="27">
        <f t="shared" si="86"/>
        <v>3.2083341448382399</v>
      </c>
      <c r="L69" t="str">
        <f>$A$13</f>
        <v>Caring, leisure and other service occupations</v>
      </c>
      <c r="M69" s="27">
        <f t="shared" si="78"/>
        <v>0.16668057714875228</v>
      </c>
      <c r="N69" s="27">
        <f t="shared" si="79"/>
        <v>-2.3011426746654351E-2</v>
      </c>
      <c r="O69" s="27">
        <f t="shared" si="80"/>
        <v>0.5868426157030795</v>
      </c>
      <c r="P69" s="27">
        <f t="shared" si="81"/>
        <v>0.8581054628382212</v>
      </c>
      <c r="Q69" s="27">
        <f t="shared" si="87"/>
        <v>1.4449480785413007</v>
      </c>
      <c r="W69" t="str">
        <f>$A$13</f>
        <v>Caring, leisure and other service occupations</v>
      </c>
      <c r="X69" s="27">
        <f t="shared" si="82"/>
        <v>-1.821802216246418</v>
      </c>
      <c r="Y69" s="27">
        <f t="shared" si="83"/>
        <v>-0.36828929307028346</v>
      </c>
      <c r="Z69" s="27">
        <f t="shared" si="84"/>
        <v>1.1512853840491744</v>
      </c>
      <c r="AA69" s="27">
        <f t="shared" si="85"/>
        <v>0.61210068224779235</v>
      </c>
      <c r="AB69" s="27">
        <f t="shared" si="88"/>
        <v>1.7633860662969667</v>
      </c>
    </row>
    <row r="70" spans="1:31" x14ac:dyDescent="0.2">
      <c r="A70" t="str">
        <f>$A$14</f>
        <v>Sales and customer service occupations</v>
      </c>
      <c r="B70" s="27">
        <f t="shared" si="77"/>
        <v>-5.3149593205918961</v>
      </c>
      <c r="C70" s="27">
        <f t="shared" si="77"/>
        <v>0.7039701500638742</v>
      </c>
      <c r="D70" s="27">
        <f t="shared" si="77"/>
        <v>-9.3654309376255185E-2</v>
      </c>
      <c r="E70" s="27">
        <f t="shared" si="77"/>
        <v>0.44062239417257842</v>
      </c>
      <c r="F70" s="27">
        <f t="shared" si="86"/>
        <v>0.34696808479632324</v>
      </c>
      <c r="L70" t="str">
        <f>$A$14</f>
        <v>Sales and customer service occupations</v>
      </c>
      <c r="M70" s="27">
        <f t="shared" si="78"/>
        <v>-1.06817200807982</v>
      </c>
      <c r="N70" s="27">
        <f t="shared" si="79"/>
        <v>0.34720216688259242</v>
      </c>
      <c r="O70" s="27">
        <f t="shared" si="80"/>
        <v>0.4253490707479024</v>
      </c>
      <c r="P70" s="27">
        <f t="shared" si="81"/>
        <v>1.0439281775495459</v>
      </c>
      <c r="Q70" s="27">
        <f t="shared" si="87"/>
        <v>1.4692772482974483</v>
      </c>
      <c r="W70" t="str">
        <f>$A$14</f>
        <v>Sales and customer service occupations</v>
      </c>
      <c r="X70" s="27">
        <f t="shared" si="82"/>
        <v>-4.2467873125119766</v>
      </c>
      <c r="Y70" s="27">
        <f t="shared" si="83"/>
        <v>0.35676798318131375</v>
      </c>
      <c r="Z70" s="27">
        <f t="shared" si="84"/>
        <v>-0.51900338012418246</v>
      </c>
      <c r="AA70" s="27">
        <f t="shared" si="85"/>
        <v>-0.60330578337701724</v>
      </c>
      <c r="AB70" s="27">
        <f t="shared" si="88"/>
        <v>-1.1223091635011997</v>
      </c>
    </row>
    <row r="71" spans="1:31" x14ac:dyDescent="0.2">
      <c r="A71" t="str">
        <f>$A$15</f>
        <v>Process, plant and machine operatives</v>
      </c>
      <c r="B71" s="27">
        <f t="shared" si="77"/>
        <v>1.9635416012195108</v>
      </c>
      <c r="C71" s="27">
        <f t="shared" si="77"/>
        <v>-4.6600114647886244</v>
      </c>
      <c r="D71" s="27">
        <f t="shared" si="77"/>
        <v>2.7160176376337759</v>
      </c>
      <c r="E71" s="27">
        <f t="shared" si="77"/>
        <v>-2.1643145473193286</v>
      </c>
      <c r="F71" s="27">
        <f t="shared" si="86"/>
        <v>0.55170309031444731</v>
      </c>
      <c r="L71" t="str">
        <f>$A$15</f>
        <v>Process, plant and machine operatives</v>
      </c>
      <c r="M71" s="27">
        <f t="shared" si="78"/>
        <v>1.9244156117946218</v>
      </c>
      <c r="N71" s="27">
        <f t="shared" si="79"/>
        <v>-3.8574061872115024</v>
      </c>
      <c r="O71" s="27">
        <f t="shared" si="80"/>
        <v>2.0578477698527564</v>
      </c>
      <c r="P71" s="27">
        <f t="shared" si="81"/>
        <v>-2.0207345822840921</v>
      </c>
      <c r="Q71" s="27">
        <f t="shared" si="87"/>
        <v>3.711318756866433E-2</v>
      </c>
      <c r="W71" t="str">
        <f>$A$15</f>
        <v>Process, plant and machine operatives</v>
      </c>
      <c r="X71" s="27">
        <f t="shared" si="82"/>
        <v>3.9125989424819707E-2</v>
      </c>
      <c r="Y71" s="27">
        <f t="shared" si="83"/>
        <v>-0.80260527757708378</v>
      </c>
      <c r="Z71" s="27">
        <f t="shared" si="84"/>
        <v>0.65816986778101771</v>
      </c>
      <c r="AA71" s="27">
        <f t="shared" si="85"/>
        <v>-0.14357996503518589</v>
      </c>
      <c r="AB71" s="27">
        <f t="shared" si="88"/>
        <v>0.51458990274583183</v>
      </c>
    </row>
    <row r="72" spans="1:31" x14ac:dyDescent="0.2">
      <c r="A72" t="str">
        <f>$A$16</f>
        <v>Elementary occupations</v>
      </c>
      <c r="B72" s="27">
        <f t="shared" si="77"/>
        <v>-3.9758816221307072</v>
      </c>
      <c r="C72" s="27">
        <f t="shared" si="77"/>
        <v>-3.6073956698623562</v>
      </c>
      <c r="D72" s="27">
        <f t="shared" si="77"/>
        <v>-1.4775224444644053</v>
      </c>
      <c r="E72" s="27">
        <f t="shared" si="77"/>
        <v>-1.5962038702638708</v>
      </c>
      <c r="F72" s="27">
        <f t="shared" si="86"/>
        <v>-3.0737263147282761</v>
      </c>
      <c r="L72" t="str">
        <f>$A$16</f>
        <v>Elementary occupations</v>
      </c>
      <c r="M72" s="27">
        <f t="shared" si="78"/>
        <v>-7.1114347811001011E-2</v>
      </c>
      <c r="N72" s="27">
        <f t="shared" si="79"/>
        <v>-2.0050742045423213</v>
      </c>
      <c r="O72" s="27">
        <f t="shared" si="80"/>
        <v>-0.11986532275181716</v>
      </c>
      <c r="P72" s="27">
        <f t="shared" si="81"/>
        <v>-1.6209034273648548</v>
      </c>
      <c r="Q72" s="27">
        <f t="shared" si="87"/>
        <v>-1.740768750116672</v>
      </c>
      <c r="W72" t="str">
        <f>$A$16</f>
        <v>Elementary occupations</v>
      </c>
      <c r="X72" s="27">
        <f t="shared" si="82"/>
        <v>-3.9047672743197523</v>
      </c>
      <c r="Y72" s="27">
        <f t="shared" si="83"/>
        <v>-1.6023214653200668</v>
      </c>
      <c r="Z72" s="27">
        <f t="shared" si="84"/>
        <v>-1.3576571217125526</v>
      </c>
      <c r="AA72" s="27">
        <f t="shared" si="85"/>
        <v>2.4699557100937852E-2</v>
      </c>
      <c r="AB72" s="27">
        <f t="shared" si="88"/>
        <v>-1.3329575646116147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-6.1360000000002515</v>
      </c>
      <c r="C74" s="29">
        <f t="shared" ref="C74" si="89">D18-C18</f>
        <v>-4.6489999999997167</v>
      </c>
      <c r="D74" s="29">
        <f>E18-D18</f>
        <v>3.8249999999996476</v>
      </c>
      <c r="E74" s="29">
        <f>F18-E18</f>
        <v>10.0270000000001</v>
      </c>
      <c r="F74" s="29">
        <f>F18-D18</f>
        <v>13.851999999999748</v>
      </c>
      <c r="L74" s="24" t="str">
        <f>$A$18</f>
        <v>All occupations</v>
      </c>
      <c r="M74" s="29">
        <f>N18-M18</f>
        <v>2.5546345735871228</v>
      </c>
      <c r="N74" s="29">
        <f t="shared" ref="N74" si="90">O18-N18</f>
        <v>-9.4685037003415857</v>
      </c>
      <c r="O74" s="29">
        <f>P18-O18</f>
        <v>0.32167973473733014</v>
      </c>
      <c r="P74" s="29">
        <f>Q18-P18</f>
        <v>2.2205214537607958</v>
      </c>
      <c r="Q74" s="29">
        <f>Q18-O18</f>
        <v>2.5422011884981259</v>
      </c>
      <c r="W74" s="24" t="str">
        <f>$A$18</f>
        <v>All occupations</v>
      </c>
      <c r="X74" s="29">
        <f>Y18-X18</f>
        <v>-8.6906345735874595</v>
      </c>
      <c r="Y74" s="29">
        <f t="shared" ref="Y74" si="91">Z18-Y18</f>
        <v>4.8195037003419827</v>
      </c>
      <c r="Z74" s="29">
        <f>AA18-Z18</f>
        <v>3.5033202652623459</v>
      </c>
      <c r="AA74" s="29">
        <f>AB18-AA18</f>
        <v>7.80647854623939</v>
      </c>
      <c r="AB74" s="29">
        <f>AB18-Z18</f>
        <v>11.309798811501736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36.006205962267231</v>
      </c>
      <c r="C80" s="11">
        <f t="shared" si="92"/>
        <v>39.967668672295616</v>
      </c>
      <c r="D80" s="11">
        <f t="shared" si="92"/>
        <v>40.245078724761129</v>
      </c>
      <c r="E80" s="11">
        <f t="shared" si="92"/>
        <v>40.862520683519087</v>
      </c>
      <c r="F80" s="11">
        <f t="shared" si="92"/>
        <v>45.689137815915871</v>
      </c>
      <c r="H80" s="40">
        <f>IF(D$6-B$6 &lt;&gt; 0,(EXP(LN(D8/B8)/(D$6-B$6))-1)*100,0)</f>
        <v>2.2508869728540271</v>
      </c>
      <c r="I80" s="40">
        <f t="shared" ref="I80:I88" si="93">F46</f>
        <v>0.84940619850819576</v>
      </c>
      <c r="L80" t="str">
        <f t="shared" ref="L80:Q88" si="94">L8</f>
        <v>Managers, directors and senior officials</v>
      </c>
      <c r="M80" s="11">
        <f t="shared" si="94"/>
        <v>23.777080714209085</v>
      </c>
      <c r="N80" s="11">
        <f t="shared" si="94"/>
        <v>26.070854838335741</v>
      </c>
      <c r="O80" s="11">
        <f t="shared" si="94"/>
        <v>25.280957038820844</v>
      </c>
      <c r="P80" s="11">
        <f t="shared" si="94"/>
        <v>25.219744404379469</v>
      </c>
      <c r="Q80" s="11">
        <f t="shared" si="94"/>
        <v>27.627317067591299</v>
      </c>
      <c r="S80" s="40">
        <f t="shared" ref="S80:S88" si="95">IF(O$6-M$6 &lt;&gt; 0,(EXP(LN(O8/M8)/(O$6-M$6))-1)*100,0)</f>
        <v>1.2341395109166209</v>
      </c>
      <c r="T80" s="40">
        <f t="shared" ref="T80:T88" si="96">Q46</f>
        <v>0.59344465346831132</v>
      </c>
      <c r="W80" t="str">
        <f t="shared" ref="W80:AB88" si="97">W8</f>
        <v>Managers, directors and senior officials</v>
      </c>
      <c r="X80" s="11">
        <f t="shared" si="97"/>
        <v>12.229125248058107</v>
      </c>
      <c r="Y80" s="11">
        <f t="shared" si="97"/>
        <v>13.896813833959833</v>
      </c>
      <c r="Z80" s="11">
        <f t="shared" si="97"/>
        <v>14.964121685940318</v>
      </c>
      <c r="AA80" s="11">
        <f t="shared" si="97"/>
        <v>15.642776279139635</v>
      </c>
      <c r="AB80" s="11">
        <f t="shared" si="97"/>
        <v>18.061820748324664</v>
      </c>
      <c r="AD80" s="40">
        <f t="shared" ref="AD80:AD88" si="98">IF(Z$6-X$6 &lt;&gt; 0,(EXP(LN(Z8/X8)/(Z$6-X$6))-1)*100,0)</f>
        <v>4.1192827329200821</v>
      </c>
      <c r="AE80" s="40">
        <f t="shared" ref="AE80:AE88" si="99">AB46</f>
        <v>1.2621987353513608</v>
      </c>
    </row>
    <row r="81" spans="1:31" x14ac:dyDescent="0.2">
      <c r="A81" t="str">
        <f t="shared" si="92"/>
        <v>Professional occupations</v>
      </c>
      <c r="B81" s="11">
        <f t="shared" si="92"/>
        <v>90.125276635320631</v>
      </c>
      <c r="C81" s="11">
        <f t="shared" si="92"/>
        <v>92.878705546459898</v>
      </c>
      <c r="D81" s="11">
        <f t="shared" si="92"/>
        <v>99.067530958461219</v>
      </c>
      <c r="E81" s="11">
        <f t="shared" si="92"/>
        <v>106.4965017389784</v>
      </c>
      <c r="F81" s="11">
        <f t="shared" si="92"/>
        <v>116.80390113270077</v>
      </c>
      <c r="H81" s="40">
        <f t="shared" ref="H81:H88" si="100">IF(D$6-B$6 &lt;&gt; 0,(EXP(LN(D9/B9)/(D$6-B$6))-1)*100,0)</f>
        <v>1.9100338169437014</v>
      </c>
      <c r="I81" s="40">
        <f t="shared" si="93"/>
        <v>1.1040145644863442</v>
      </c>
      <c r="L81" t="str">
        <f t="shared" si="94"/>
        <v>Professional occupations</v>
      </c>
      <c r="M81" s="11">
        <f t="shared" si="94"/>
        <v>44.585201277396358</v>
      </c>
      <c r="N81" s="11">
        <f t="shared" si="94"/>
        <v>44.243161878350094</v>
      </c>
      <c r="O81" s="11">
        <f t="shared" si="94"/>
        <v>46.322912758148703</v>
      </c>
      <c r="P81" s="11">
        <f t="shared" si="94"/>
        <v>48.956145672649882</v>
      </c>
      <c r="Q81" s="11">
        <f t="shared" si="94"/>
        <v>52.453904219950978</v>
      </c>
      <c r="S81" s="40">
        <f t="shared" si="95"/>
        <v>0.7676256671987236</v>
      </c>
      <c r="T81" s="40">
        <f t="shared" si="96"/>
        <v>0.83209653384497262</v>
      </c>
      <c r="W81" t="str">
        <f t="shared" si="97"/>
        <v>Professional occupations</v>
      </c>
      <c r="X81" s="11">
        <f t="shared" si="97"/>
        <v>45.540075357924252</v>
      </c>
      <c r="Y81" s="11">
        <f t="shared" si="97"/>
        <v>48.635543668109811</v>
      </c>
      <c r="Z81" s="11">
        <f t="shared" si="97"/>
        <v>52.744618200312452</v>
      </c>
      <c r="AA81" s="11">
        <f t="shared" si="97"/>
        <v>57.540356066328528</v>
      </c>
      <c r="AB81" s="11">
        <f t="shared" si="97"/>
        <v>64.349996912749688</v>
      </c>
      <c r="AD81" s="40">
        <f t="shared" si="98"/>
        <v>2.9809470901097423</v>
      </c>
      <c r="AE81" s="40">
        <f t="shared" si="99"/>
        <v>1.3346624456092915</v>
      </c>
    </row>
    <row r="82" spans="1:31" x14ac:dyDescent="0.2">
      <c r="A82" t="str">
        <f t="shared" si="92"/>
        <v>Associate professional occupations</v>
      </c>
      <c r="B82" s="11">
        <f t="shared" si="92"/>
        <v>51.546924924381955</v>
      </c>
      <c r="C82" s="11">
        <f t="shared" si="92"/>
        <v>53.529641037873461</v>
      </c>
      <c r="D82" s="11">
        <f t="shared" si="92"/>
        <v>56.077056232920341</v>
      </c>
      <c r="E82" s="11">
        <f t="shared" si="92"/>
        <v>53.792100904177957</v>
      </c>
      <c r="F82" s="11">
        <f t="shared" si="92"/>
        <v>57.41907279072538</v>
      </c>
      <c r="H82" s="40">
        <f t="shared" si="100"/>
        <v>1.6989546787445464</v>
      </c>
      <c r="I82" s="40">
        <f t="shared" si="93"/>
        <v>0.15778954122582789</v>
      </c>
      <c r="L82" t="str">
        <f t="shared" si="94"/>
        <v>Associate professional occupations</v>
      </c>
      <c r="M82" s="11">
        <f t="shared" si="94"/>
        <v>27.312945618268792</v>
      </c>
      <c r="N82" s="11">
        <f t="shared" si="94"/>
        <v>28.731061517651582</v>
      </c>
      <c r="O82" s="11">
        <f t="shared" si="94"/>
        <v>29.639499620895958</v>
      </c>
      <c r="P82" s="11">
        <f t="shared" si="94"/>
        <v>27.004970059488343</v>
      </c>
      <c r="Q82" s="11">
        <f t="shared" si="94"/>
        <v>27.430644149489019</v>
      </c>
      <c r="S82" s="40">
        <f t="shared" si="95"/>
        <v>1.6483809256407023</v>
      </c>
      <c r="T82" s="40">
        <f t="shared" si="96"/>
        <v>-0.51498359146410211</v>
      </c>
      <c r="W82" t="str">
        <f t="shared" si="97"/>
        <v>Associate professional occupations</v>
      </c>
      <c r="X82" s="11">
        <f t="shared" si="97"/>
        <v>24.233979306113163</v>
      </c>
      <c r="Y82" s="11">
        <f t="shared" si="97"/>
        <v>24.798579520221857</v>
      </c>
      <c r="Z82" s="11">
        <f t="shared" si="97"/>
        <v>26.437556612024405</v>
      </c>
      <c r="AA82" s="11">
        <f t="shared" si="97"/>
        <v>26.787130844689635</v>
      </c>
      <c r="AB82" s="11">
        <f t="shared" si="97"/>
        <v>29.988428641236403</v>
      </c>
      <c r="AD82" s="40">
        <f t="shared" si="98"/>
        <v>1.755833588227329</v>
      </c>
      <c r="AE82" s="40">
        <f t="shared" si="99"/>
        <v>0.84371267556921925</v>
      </c>
    </row>
    <row r="83" spans="1:31" x14ac:dyDescent="0.2">
      <c r="A83" t="str">
        <f t="shared" si="92"/>
        <v>Administrative and secretarial occupations</v>
      </c>
      <c r="B83" s="11">
        <f t="shared" si="92"/>
        <v>55.285626195180079</v>
      </c>
      <c r="C83" s="11">
        <f t="shared" si="92"/>
        <v>50.43141193244513</v>
      </c>
      <c r="D83" s="11">
        <f t="shared" si="92"/>
        <v>52.503095815052475</v>
      </c>
      <c r="E83" s="11">
        <f t="shared" si="92"/>
        <v>49.196634777047372</v>
      </c>
      <c r="F83" s="11">
        <f t="shared" si="92"/>
        <v>45.868596016759618</v>
      </c>
      <c r="H83" s="40">
        <f t="shared" si="100"/>
        <v>-1.0275010638791882</v>
      </c>
      <c r="I83" s="40">
        <f t="shared" si="93"/>
        <v>-0.896566229350515</v>
      </c>
      <c r="L83" t="str">
        <f t="shared" si="94"/>
        <v>Administrative and secretarial occupations</v>
      </c>
      <c r="M83" s="11">
        <f t="shared" si="94"/>
        <v>14.247451518360375</v>
      </c>
      <c r="N83" s="11">
        <f t="shared" si="94"/>
        <v>12.696162925751137</v>
      </c>
      <c r="O83" s="11">
        <f t="shared" si="94"/>
        <v>15.054425582475494</v>
      </c>
      <c r="P83" s="11">
        <f t="shared" si="94"/>
        <v>14.419630640072731</v>
      </c>
      <c r="Q83" s="11">
        <f t="shared" si="94"/>
        <v>15.847783092487077</v>
      </c>
      <c r="S83" s="40">
        <f t="shared" si="95"/>
        <v>1.1079721809116982</v>
      </c>
      <c r="T83" s="40">
        <f t="shared" si="96"/>
        <v>0.34297091026209703</v>
      </c>
      <c r="W83" t="str">
        <f t="shared" si="97"/>
        <v>Administrative and secretarial occupations</v>
      </c>
      <c r="X83" s="11">
        <f t="shared" si="97"/>
        <v>41.038174676819665</v>
      </c>
      <c r="Y83" s="11">
        <f t="shared" si="97"/>
        <v>37.735249006693948</v>
      </c>
      <c r="Z83" s="11">
        <f t="shared" si="97"/>
        <v>37.448670232576937</v>
      </c>
      <c r="AA83" s="11">
        <f t="shared" si="97"/>
        <v>34.777004136974661</v>
      </c>
      <c r="AB83" s="11">
        <f t="shared" si="97"/>
        <v>30.020812924272587</v>
      </c>
      <c r="AD83" s="40">
        <f t="shared" si="98"/>
        <v>-1.8139761751652106</v>
      </c>
      <c r="AE83" s="40">
        <f t="shared" si="99"/>
        <v>-1.4630603629857131</v>
      </c>
    </row>
    <row r="84" spans="1:31" x14ac:dyDescent="0.2">
      <c r="A84" t="str">
        <f t="shared" si="92"/>
        <v>Skilled trades occupations</v>
      </c>
      <c r="B84" s="11">
        <f t="shared" si="92"/>
        <v>57.02228187837261</v>
      </c>
      <c r="C84" s="11">
        <f t="shared" si="92"/>
        <v>56.025309387048864</v>
      </c>
      <c r="D84" s="11">
        <f t="shared" si="92"/>
        <v>48.245712549332183</v>
      </c>
      <c r="E84" s="11">
        <f t="shared" si="92"/>
        <v>46.732747293258697</v>
      </c>
      <c r="F84" s="11">
        <f t="shared" si="92"/>
        <v>43.17648751920472</v>
      </c>
      <c r="H84" s="40">
        <f t="shared" si="100"/>
        <v>-3.2874517651660384</v>
      </c>
      <c r="I84" s="40">
        <f t="shared" si="93"/>
        <v>-0.73734079315734835</v>
      </c>
      <c r="L84" t="str">
        <f t="shared" si="94"/>
        <v>Skilled trades occupations</v>
      </c>
      <c r="M84" s="11">
        <f t="shared" si="94"/>
        <v>51.499546209739762</v>
      </c>
      <c r="N84" s="11">
        <f t="shared" si="94"/>
        <v>51.283808918420384</v>
      </c>
      <c r="O84" s="11">
        <f t="shared" si="94"/>
        <v>42.797041029444287</v>
      </c>
      <c r="P84" s="11">
        <f t="shared" si="94"/>
        <v>40.865850854380248</v>
      </c>
      <c r="Q84" s="11">
        <f t="shared" si="94"/>
        <v>37.06681892447429</v>
      </c>
      <c r="S84" s="40">
        <f t="shared" si="95"/>
        <v>-3.6343914841787672</v>
      </c>
      <c r="T84" s="40">
        <f t="shared" si="96"/>
        <v>-0.95373458940091194</v>
      </c>
      <c r="W84" t="str">
        <f t="shared" si="97"/>
        <v>Skilled trades occupations</v>
      </c>
      <c r="X84" s="11">
        <f t="shared" si="97"/>
        <v>5.522735668632869</v>
      </c>
      <c r="Y84" s="11">
        <f t="shared" si="97"/>
        <v>4.7415004686284892</v>
      </c>
      <c r="Z84" s="11">
        <f t="shared" si="97"/>
        <v>5.4486715198879079</v>
      </c>
      <c r="AA84" s="11">
        <f t="shared" si="97"/>
        <v>5.8668964388784737</v>
      </c>
      <c r="AB84" s="11">
        <f t="shared" si="97"/>
        <v>6.1096685947304596</v>
      </c>
      <c r="AD84" s="40">
        <f t="shared" si="98"/>
        <v>-0.26966591696884201</v>
      </c>
      <c r="AE84" s="40">
        <f t="shared" si="99"/>
        <v>0.7662589240200246</v>
      </c>
    </row>
    <row r="85" spans="1:31" x14ac:dyDescent="0.2">
      <c r="A85" t="str">
        <f t="shared" si="92"/>
        <v>Caring, leisure and other service occupations</v>
      </c>
      <c r="B85" s="11">
        <f t="shared" si="92"/>
        <v>44.888544099919955</v>
      </c>
      <c r="C85" s="11">
        <f t="shared" si="92"/>
        <v>43.233422460822304</v>
      </c>
      <c r="D85" s="11">
        <f t="shared" si="92"/>
        <v>42.842121741005315</v>
      </c>
      <c r="E85" s="11">
        <f t="shared" si="92"/>
        <v>44.580249740757665</v>
      </c>
      <c r="F85" s="11">
        <f t="shared" si="92"/>
        <v>46.050455885843554</v>
      </c>
      <c r="H85" s="40">
        <f t="shared" si="100"/>
        <v>-0.92887600847602059</v>
      </c>
      <c r="I85" s="40">
        <f t="shared" si="93"/>
        <v>0.48260005426963293</v>
      </c>
      <c r="L85" t="str">
        <f t="shared" si="94"/>
        <v>Caring, leisure and other service occupations</v>
      </c>
      <c r="M85" s="11">
        <f t="shared" si="94"/>
        <v>7.7679966639228635</v>
      </c>
      <c r="N85" s="11">
        <f t="shared" si="94"/>
        <v>7.9346772410716158</v>
      </c>
      <c r="O85" s="11">
        <f t="shared" si="94"/>
        <v>7.9116658143249614</v>
      </c>
      <c r="P85" s="11">
        <f t="shared" si="94"/>
        <v>8.4985084300280409</v>
      </c>
      <c r="Q85" s="11">
        <f t="shared" si="94"/>
        <v>9.3566138928662621</v>
      </c>
      <c r="S85" s="40">
        <f t="shared" si="95"/>
        <v>0.36719359145687136</v>
      </c>
      <c r="T85" s="40">
        <f t="shared" si="96"/>
        <v>1.1245770623804718</v>
      </c>
      <c r="W85" t="str">
        <f t="shared" si="97"/>
        <v>Caring, leisure and other service occupations</v>
      </c>
      <c r="X85" s="11">
        <f t="shared" si="97"/>
        <v>37.120547435997089</v>
      </c>
      <c r="Y85" s="11">
        <f t="shared" si="97"/>
        <v>35.298745219750671</v>
      </c>
      <c r="Z85" s="11">
        <f t="shared" si="97"/>
        <v>34.930455926680388</v>
      </c>
      <c r="AA85" s="11">
        <f t="shared" si="97"/>
        <v>36.081741310729562</v>
      </c>
      <c r="AB85" s="11">
        <f t="shared" si="97"/>
        <v>36.693841992977354</v>
      </c>
      <c r="AD85" s="40">
        <f>IF(Z$6-X$6 &lt;&gt; 0,(EXP(LN(Z13/X13)/(Z$6-X$6))-1)*100,0)</f>
        <v>-1.2088646903478995</v>
      </c>
      <c r="AE85" s="40">
        <f t="shared" si="99"/>
        <v>0.32887184444079232</v>
      </c>
    </row>
    <row r="86" spans="1:31" x14ac:dyDescent="0.2">
      <c r="A86" t="str">
        <f t="shared" si="92"/>
        <v>Sales and customer service occupations</v>
      </c>
      <c r="B86" s="11">
        <f t="shared" si="92"/>
        <v>56.179250393666827</v>
      </c>
      <c r="C86" s="11">
        <f t="shared" si="92"/>
        <v>50.864291073074931</v>
      </c>
      <c r="D86" s="11">
        <f t="shared" si="92"/>
        <v>51.568261223138805</v>
      </c>
      <c r="E86" s="11">
        <f t="shared" si="92"/>
        <v>51.47460691376255</v>
      </c>
      <c r="F86" s="11">
        <f t="shared" si="92"/>
        <v>51.915229307935128</v>
      </c>
      <c r="H86" s="40">
        <f t="shared" si="100"/>
        <v>-1.6982363604291617</v>
      </c>
      <c r="I86" s="40">
        <f t="shared" si="93"/>
        <v>4.4715274753626133E-2</v>
      </c>
      <c r="L86" t="str">
        <f t="shared" si="94"/>
        <v>Sales and customer service occupations</v>
      </c>
      <c r="M86" s="11">
        <f t="shared" si="94"/>
        <v>17.902471627903907</v>
      </c>
      <c r="N86" s="11">
        <f t="shared" si="94"/>
        <v>16.834299619824087</v>
      </c>
      <c r="O86" s="11">
        <f t="shared" si="94"/>
        <v>17.181501786706679</v>
      </c>
      <c r="P86" s="11">
        <f t="shared" si="94"/>
        <v>17.606850857454582</v>
      </c>
      <c r="Q86" s="11">
        <f t="shared" si="94"/>
        <v>18.650779035004128</v>
      </c>
      <c r="S86" s="40">
        <f t="shared" si="95"/>
        <v>-0.81873903509445123</v>
      </c>
      <c r="T86" s="40">
        <f t="shared" si="96"/>
        <v>0.54852953746338251</v>
      </c>
      <c r="W86" t="str">
        <f t="shared" si="97"/>
        <v>Sales and customer service occupations</v>
      </c>
      <c r="X86" s="11">
        <f t="shared" si="97"/>
        <v>38.276778765762849</v>
      </c>
      <c r="Y86" s="11">
        <f t="shared" si="97"/>
        <v>34.029991453250872</v>
      </c>
      <c r="Z86" s="11">
        <f t="shared" si="97"/>
        <v>34.386759436432186</v>
      </c>
      <c r="AA86" s="11">
        <f t="shared" si="97"/>
        <v>33.867756056308004</v>
      </c>
      <c r="AB86" s="11">
        <f t="shared" si="97"/>
        <v>33.264450272930986</v>
      </c>
      <c r="AD86" s="40">
        <f t="shared" si="98"/>
        <v>-2.1206281236722968</v>
      </c>
      <c r="AE86" s="40">
        <f t="shared" si="99"/>
        <v>-0.22097098430312601</v>
      </c>
    </row>
    <row r="87" spans="1:31" x14ac:dyDescent="0.2">
      <c r="A87" t="str">
        <f t="shared" si="92"/>
        <v>Process, plant and machine operatives</v>
      </c>
      <c r="B87" s="11">
        <f t="shared" si="92"/>
        <v>38.275660553349219</v>
      </c>
      <c r="C87" s="11">
        <f t="shared" si="92"/>
        <v>40.23920215456873</v>
      </c>
      <c r="D87" s="11">
        <f t="shared" si="92"/>
        <v>35.579190689780106</v>
      </c>
      <c r="E87" s="11">
        <f t="shared" si="92"/>
        <v>38.295208327413881</v>
      </c>
      <c r="F87" s="11">
        <f t="shared" si="92"/>
        <v>36.130893780094553</v>
      </c>
      <c r="H87" s="40">
        <f t="shared" si="100"/>
        <v>-1.4504435088838363</v>
      </c>
      <c r="I87" s="40">
        <f t="shared" si="93"/>
        <v>0.10263494685138763</v>
      </c>
      <c r="L87" t="str">
        <f t="shared" si="94"/>
        <v>Process, plant and machine operatives</v>
      </c>
      <c r="M87" s="11">
        <f t="shared" si="94"/>
        <v>34.089676670018648</v>
      </c>
      <c r="N87" s="11">
        <f t="shared" si="94"/>
        <v>36.014092281813269</v>
      </c>
      <c r="O87" s="11">
        <f t="shared" si="94"/>
        <v>32.156686094601767</v>
      </c>
      <c r="P87" s="11">
        <f t="shared" si="94"/>
        <v>34.214533864454523</v>
      </c>
      <c r="Q87" s="11">
        <f t="shared" si="94"/>
        <v>32.193799282170431</v>
      </c>
      <c r="S87" s="40">
        <f t="shared" si="95"/>
        <v>-1.1606954849784579</v>
      </c>
      <c r="T87" s="40">
        <f t="shared" si="96"/>
        <v>7.6900986772709956E-3</v>
      </c>
      <c r="W87" t="str">
        <f t="shared" si="97"/>
        <v>Process, plant and machine operatives</v>
      </c>
      <c r="X87" s="11">
        <f t="shared" si="97"/>
        <v>4.1859838833306231</v>
      </c>
      <c r="Y87" s="11">
        <f t="shared" si="97"/>
        <v>4.2251098727554428</v>
      </c>
      <c r="Z87" s="11">
        <f t="shared" si="97"/>
        <v>3.422504595178359</v>
      </c>
      <c r="AA87" s="11">
        <f t="shared" si="97"/>
        <v>4.0806744629593767</v>
      </c>
      <c r="AB87" s="11">
        <f t="shared" si="97"/>
        <v>3.9370944979241909</v>
      </c>
      <c r="AD87" s="40">
        <f t="shared" si="98"/>
        <v>-3.9473618390106435</v>
      </c>
      <c r="AE87" s="40">
        <f t="shared" si="99"/>
        <v>0.93817616200968512</v>
      </c>
    </row>
    <row r="88" spans="1:31" x14ac:dyDescent="0.2">
      <c r="A88" t="str">
        <f t="shared" si="92"/>
        <v>Elementary occupations</v>
      </c>
      <c r="B88" s="11">
        <f t="shared" si="92"/>
        <v>60.381229357541621</v>
      </c>
      <c r="C88" s="11">
        <f t="shared" si="92"/>
        <v>56.405347735410913</v>
      </c>
      <c r="D88" s="11">
        <f t="shared" si="92"/>
        <v>52.797952065548557</v>
      </c>
      <c r="E88" s="11">
        <f t="shared" si="92"/>
        <v>51.320429621084152</v>
      </c>
      <c r="F88" s="11">
        <f t="shared" si="92"/>
        <v>49.724225750820281</v>
      </c>
      <c r="H88" s="40">
        <f t="shared" si="100"/>
        <v>-2.6484153285311396</v>
      </c>
      <c r="I88" s="40">
        <f t="shared" si="93"/>
        <v>-0.39906925598005571</v>
      </c>
      <c r="L88" t="str">
        <f t="shared" si="94"/>
        <v>Elementary occupations</v>
      </c>
      <c r="M88" s="11">
        <f t="shared" si="94"/>
        <v>31.762202941979808</v>
      </c>
      <c r="N88" s="11">
        <f t="shared" si="94"/>
        <v>31.691088594168807</v>
      </c>
      <c r="O88" s="11">
        <f t="shared" si="94"/>
        <v>29.686014389626486</v>
      </c>
      <c r="P88" s="11">
        <f t="shared" si="94"/>
        <v>29.566149066874669</v>
      </c>
      <c r="Q88" s="11">
        <f t="shared" si="94"/>
        <v>27.945245639509814</v>
      </c>
      <c r="S88" s="40">
        <f t="shared" si="95"/>
        <v>-1.3429204167688669</v>
      </c>
      <c r="T88" s="40">
        <f t="shared" si="96"/>
        <v>-0.40204931649966413</v>
      </c>
      <c r="W88" t="str">
        <f t="shared" si="97"/>
        <v>Elementary occupations</v>
      </c>
      <c r="X88" s="11">
        <f t="shared" si="97"/>
        <v>28.619026415561848</v>
      </c>
      <c r="Y88" s="11">
        <f t="shared" si="97"/>
        <v>24.714259141242096</v>
      </c>
      <c r="Z88" s="11">
        <f t="shared" si="97"/>
        <v>23.111937675922029</v>
      </c>
      <c r="AA88" s="11">
        <f t="shared" si="97"/>
        <v>21.754280554209476</v>
      </c>
      <c r="AB88" s="11">
        <f t="shared" si="97"/>
        <v>21.778980111310414</v>
      </c>
      <c r="AD88" s="40">
        <f t="shared" si="98"/>
        <v>-4.1843830267756621</v>
      </c>
      <c r="AE88" s="40">
        <f t="shared" si="99"/>
        <v>-0.39524336241312241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489.71100000000007</v>
      </c>
      <c r="C90" s="34">
        <f t="shared" si="101"/>
        <v>483.57499999999982</v>
      </c>
      <c r="D90" s="34">
        <f t="shared" si="101"/>
        <v>478.9260000000001</v>
      </c>
      <c r="E90" s="34">
        <f t="shared" si="101"/>
        <v>482.75099999999975</v>
      </c>
      <c r="F90" s="34">
        <f t="shared" si="101"/>
        <v>492.77799999999985</v>
      </c>
      <c r="H90" s="43">
        <f>IF(D$6-B$6 &lt;&gt; 0,(EXP(LN(D18/B18)/(D$6-B$6))-1)*100,0)</f>
        <v>-0.44439610986766187</v>
      </c>
      <c r="I90" s="43">
        <f>F56</f>
        <v>0.1902652511108327</v>
      </c>
      <c r="L90" s="24" t="str">
        <f t="shared" ref="L90:Q90" si="102">L18</f>
        <v>All occupations</v>
      </c>
      <c r="M90" s="34">
        <f t="shared" si="102"/>
        <v>252.94457324179962</v>
      </c>
      <c r="N90" s="34">
        <f t="shared" si="102"/>
        <v>255.49920781538674</v>
      </c>
      <c r="O90" s="34">
        <f t="shared" si="102"/>
        <v>246.03070411504515</v>
      </c>
      <c r="P90" s="34">
        <f t="shared" si="102"/>
        <v>246.35238384978248</v>
      </c>
      <c r="Q90" s="34">
        <f t="shared" si="102"/>
        <v>248.57290530354328</v>
      </c>
      <c r="S90" s="43">
        <f>IF(O$6-M$6 &lt;&gt; 0,(EXP(LN(O18/M18)/(O$6-M$6))-1)*100,0)</f>
        <v>-0.55274759788335182</v>
      </c>
      <c r="T90" s="43">
        <f>Q56</f>
        <v>6.8555771349854133E-2</v>
      </c>
      <c r="W90" s="24" t="str">
        <f t="shared" ref="W90:AB90" si="103">W18</f>
        <v>All occupations</v>
      </c>
      <c r="X90" s="34">
        <f t="shared" si="103"/>
        <v>236.76642675820048</v>
      </c>
      <c r="Y90" s="34">
        <f t="shared" si="103"/>
        <v>228.07579218461302</v>
      </c>
      <c r="Z90" s="34">
        <f t="shared" si="103"/>
        <v>232.895295884955</v>
      </c>
      <c r="AA90" s="34">
        <f t="shared" si="103"/>
        <v>236.39861615021735</v>
      </c>
      <c r="AB90" s="34">
        <f t="shared" si="103"/>
        <v>244.20509469645674</v>
      </c>
      <c r="AD90" s="43">
        <f>IF(Z$6-X$6 &lt;&gt; 0,(EXP(LN(Z18/X18)/(Z$6-X$6))-1)*100,0)</f>
        <v>-0.32915978512056965</v>
      </c>
      <c r="AE90" s="43">
        <f>AB56</f>
        <v>0.31662985390408238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North East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North East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North East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21.732746128315462</v>
      </c>
      <c r="C8" s="11">
        <v>24.68359891633521</v>
      </c>
      <c r="D8" s="11">
        <v>25.412554043295046</v>
      </c>
      <c r="E8" s="11">
        <v>23.185685027332152</v>
      </c>
      <c r="F8" s="11">
        <v>25.23356948501899</v>
      </c>
      <c r="G8" s="10"/>
      <c r="H8" s="11">
        <f>F8-D8</f>
        <v>-0.1789845582760563</v>
      </c>
      <c r="I8" s="11">
        <f>'RD T1'!E7</f>
        <v>12.336519298622383</v>
      </c>
      <c r="J8" s="11">
        <f>SUM(H8:I8)</f>
        <v>12.157534740346327</v>
      </c>
      <c r="L8" s="10" t="str">
        <f>name!D4</f>
        <v>11 Corporate managers and directors</v>
      </c>
      <c r="M8" s="11">
        <v>14.884311138596459</v>
      </c>
      <c r="N8" s="11">
        <v>16.622865373817429</v>
      </c>
      <c r="O8" s="11">
        <v>16.741476842741733</v>
      </c>
      <c r="P8" s="11">
        <v>14.743313970781722</v>
      </c>
      <c r="Q8" s="11">
        <v>15.304667538337902</v>
      </c>
      <c r="R8" s="10"/>
      <c r="S8" s="11">
        <f>Q8-O8</f>
        <v>-1.4368093044038304</v>
      </c>
      <c r="T8" s="11">
        <f>'RD T1'!T7</f>
        <v>6.9684394897754185</v>
      </c>
      <c r="U8" s="11">
        <f>SUM(S8:T8)</f>
        <v>5.5316301853715881</v>
      </c>
      <c r="W8" s="10" t="str">
        <f>name!D4</f>
        <v>11 Corporate managers and directors</v>
      </c>
      <c r="X8" s="11">
        <v>6.848434989718978</v>
      </c>
      <c r="Y8" s="11">
        <v>8.0607335425177578</v>
      </c>
      <c r="Z8" s="11">
        <v>8.6710772005533556</v>
      </c>
      <c r="AA8" s="11">
        <v>8.4423710565504226</v>
      </c>
      <c r="AB8" s="11">
        <v>9.9289019466811599</v>
      </c>
      <c r="AC8" s="10"/>
      <c r="AD8" s="11">
        <f>AB8-Z8</f>
        <v>1.2578247461278043</v>
      </c>
      <c r="AE8" s="11">
        <f>'RD T1'!T36</f>
        <v>5.3680798088469652</v>
      </c>
      <c r="AF8" s="11">
        <f>SUM(AD8:AE8)</f>
        <v>6.6259045549747695</v>
      </c>
    </row>
    <row r="9" spans="1:32" x14ac:dyDescent="0.2">
      <c r="A9" s="10" t="str">
        <f>name!D5</f>
        <v>12 Other managers and proprietors</v>
      </c>
      <c r="B9" s="11">
        <v>14.273459833951772</v>
      </c>
      <c r="C9" s="11">
        <v>15.284069755960404</v>
      </c>
      <c r="D9" s="11">
        <v>14.832524681466086</v>
      </c>
      <c r="E9" s="11">
        <v>17.676835656186935</v>
      </c>
      <c r="F9" s="11">
        <v>20.455568330896881</v>
      </c>
      <c r="H9" s="11">
        <f t="shared" ref="H9:H32" si="2">F9-D9</f>
        <v>5.6230436494307945</v>
      </c>
      <c r="I9" s="11">
        <f>'RD T1'!E8</f>
        <v>10.422098128302226</v>
      </c>
      <c r="J9" s="11">
        <f>SUM(H9:I9)</f>
        <v>16.045141777733022</v>
      </c>
      <c r="L9" s="10" t="str">
        <f>name!D5</f>
        <v>12 Other managers and proprietors</v>
      </c>
      <c r="M9" s="11">
        <v>8.8927695756126237</v>
      </c>
      <c r="N9" s="11">
        <v>9.4479894645183116</v>
      </c>
      <c r="O9" s="11">
        <v>8.5394801960791096</v>
      </c>
      <c r="P9" s="11">
        <v>10.476430433597745</v>
      </c>
      <c r="Q9" s="11">
        <v>12.322649529253395</v>
      </c>
      <c r="S9" s="11">
        <f t="shared" ref="S9:S32" si="3">Q9-O9</f>
        <v>3.7831693331742855</v>
      </c>
      <c r="T9" s="11">
        <f>'RD T1'!T8</f>
        <v>5.5838040433541538</v>
      </c>
      <c r="U9" s="11">
        <f>SUM(S9:T9)</f>
        <v>9.3669733765284384</v>
      </c>
      <c r="W9" s="10" t="str">
        <f>name!D5</f>
        <v>12 Other managers and proprietors</v>
      </c>
      <c r="X9" s="11">
        <v>5.3806902583391292</v>
      </c>
      <c r="Y9" s="11">
        <v>5.8360802914420749</v>
      </c>
      <c r="Z9" s="11">
        <v>6.2930444853869627</v>
      </c>
      <c r="AA9" s="11">
        <v>7.2004052225892137</v>
      </c>
      <c r="AB9" s="11">
        <v>8.1329188016435054</v>
      </c>
      <c r="AD9" s="11">
        <f t="shared" ref="AD9:AD32" si="4">AB9-Z9</f>
        <v>1.8398743162565427</v>
      </c>
      <c r="AE9" s="11">
        <f>'RD T1'!T37</f>
        <v>4.8382940849480711</v>
      </c>
      <c r="AF9" s="11">
        <f>SUM(AD9:AE9)</f>
        <v>6.6781684012046139</v>
      </c>
    </row>
    <row r="10" spans="1:32" x14ac:dyDescent="0.2">
      <c r="A10" s="10" t="str">
        <f>name!D6</f>
        <v>21 Science, research, engineering and technology professionals</v>
      </c>
      <c r="B10" s="11">
        <v>21.426021449350184</v>
      </c>
      <c r="C10" s="11">
        <v>22.375685399680563</v>
      </c>
      <c r="D10" s="11">
        <v>23.469639078952422</v>
      </c>
      <c r="E10" s="11">
        <v>24.314393776822961</v>
      </c>
      <c r="F10" s="11">
        <v>26.474817136388868</v>
      </c>
      <c r="G10" s="11"/>
      <c r="H10" s="11">
        <f t="shared" si="2"/>
        <v>3.0051780574364457</v>
      </c>
      <c r="I10" s="11">
        <f>'RD T1'!E9</f>
        <v>9.0801877363810739</v>
      </c>
      <c r="J10" s="11">
        <f t="shared" ref="J10:J32" si="5">SUM(H10:I10)</f>
        <v>12.08536579381752</v>
      </c>
      <c r="L10" s="10" t="str">
        <f>name!D6</f>
        <v>21 Science, research, engineering and technology professionals</v>
      </c>
      <c r="M10" s="11">
        <v>17.941545497871417</v>
      </c>
      <c r="N10" s="11">
        <v>18.893759731497138</v>
      </c>
      <c r="O10" s="11">
        <v>19.127041645921725</v>
      </c>
      <c r="P10" s="11">
        <v>19.227882604986487</v>
      </c>
      <c r="Q10" s="11">
        <v>20.286600576930685</v>
      </c>
      <c r="R10" s="11"/>
      <c r="S10" s="11">
        <f t="shared" si="3"/>
        <v>1.1595589310089593</v>
      </c>
      <c r="T10" s="11">
        <f>'RD T1'!T9</f>
        <v>6.3109021340716787</v>
      </c>
      <c r="U10" s="11">
        <f t="shared" ref="U10:U32" si="6">SUM(S10:T10)</f>
        <v>7.470461065080638</v>
      </c>
      <c r="W10" s="10" t="str">
        <f>name!D6</f>
        <v>21 Science, research, engineering and technology professionals</v>
      </c>
      <c r="X10" s="11">
        <v>3.484475951478744</v>
      </c>
      <c r="Y10" s="11">
        <v>3.4819256681834223</v>
      </c>
      <c r="Z10" s="11">
        <v>4.3425974330306794</v>
      </c>
      <c r="AA10" s="11">
        <v>5.0865111718365075</v>
      </c>
      <c r="AB10" s="11">
        <v>6.1882165594581462</v>
      </c>
      <c r="AC10" s="11"/>
      <c r="AD10" s="11">
        <f t="shared" si="4"/>
        <v>1.8456191264274668</v>
      </c>
      <c r="AE10" s="11">
        <f>'RD T1'!T38</f>
        <v>2.7692856023093966</v>
      </c>
      <c r="AF10" s="11">
        <f t="shared" ref="AF10:AF32" si="7">SUM(AD10:AE10)</f>
        <v>4.6149047287368639</v>
      </c>
    </row>
    <row r="11" spans="1:32" x14ac:dyDescent="0.2">
      <c r="A11" s="10" t="str">
        <f>name!D7</f>
        <v>22 Health professionals</v>
      </c>
      <c r="B11" s="11">
        <v>27.572687353088558</v>
      </c>
      <c r="C11" s="11">
        <v>27.845345060706606</v>
      </c>
      <c r="D11" s="11">
        <v>29.027771962856097</v>
      </c>
      <c r="E11" s="11">
        <v>31.484028005298615</v>
      </c>
      <c r="F11" s="11">
        <v>34.325942505499306</v>
      </c>
      <c r="G11" s="11"/>
      <c r="H11" s="11">
        <f t="shared" si="2"/>
        <v>5.2981705426432093</v>
      </c>
      <c r="I11" s="11">
        <f>'RD T1'!E10</f>
        <v>17.600447825754891</v>
      </c>
      <c r="J11" s="11">
        <f t="shared" si="5"/>
        <v>22.8986183683981</v>
      </c>
      <c r="L11" s="10" t="str">
        <f>name!D7</f>
        <v>22 Health professionals</v>
      </c>
      <c r="M11" s="11">
        <v>6.7810987893322174</v>
      </c>
      <c r="N11" s="11">
        <v>6.8323181000760114</v>
      </c>
      <c r="O11" s="11">
        <v>7.7200961463991424</v>
      </c>
      <c r="P11" s="11">
        <v>8.3113285097162297</v>
      </c>
      <c r="Q11" s="11">
        <v>9.1520704129762578</v>
      </c>
      <c r="R11" s="11"/>
      <c r="S11" s="11">
        <f t="shared" si="3"/>
        <v>1.4319742665771154</v>
      </c>
      <c r="T11" s="11">
        <f>'RD T1'!T10</f>
        <v>3.3221536265778795</v>
      </c>
      <c r="U11" s="11">
        <f t="shared" si="6"/>
        <v>4.7541278931549948</v>
      </c>
      <c r="W11" s="10" t="str">
        <f>name!D7</f>
        <v>22 Health professionals</v>
      </c>
      <c r="X11" s="11">
        <v>20.791588563756338</v>
      </c>
      <c r="Y11" s="11">
        <v>21.013026960630611</v>
      </c>
      <c r="Z11" s="11">
        <v>21.307675816456939</v>
      </c>
      <c r="AA11" s="11">
        <v>23.17269949558235</v>
      </c>
      <c r="AB11" s="11">
        <v>25.173872092522984</v>
      </c>
      <c r="AC11" s="11"/>
      <c r="AD11" s="11">
        <f t="shared" si="4"/>
        <v>3.8661962760660451</v>
      </c>
      <c r="AE11" s="11">
        <f>'RD T1'!T39</f>
        <v>14.27829419917701</v>
      </c>
      <c r="AF11" s="11">
        <f t="shared" si="7"/>
        <v>18.144490475243053</v>
      </c>
    </row>
    <row r="12" spans="1:32" x14ac:dyDescent="0.2">
      <c r="A12" s="10" t="str">
        <f>name!D8</f>
        <v>23 Teaching and other educational professionals</v>
      </c>
      <c r="B12" s="11">
        <v>21.073206393473654</v>
      </c>
      <c r="C12" s="11">
        <v>21.064663212375553</v>
      </c>
      <c r="D12" s="11">
        <v>22.082745267226372</v>
      </c>
      <c r="E12" s="11">
        <v>24.074771011161502</v>
      </c>
      <c r="F12" s="11">
        <v>25.804378704259623</v>
      </c>
      <c r="G12" s="11"/>
      <c r="H12" s="11">
        <f t="shared" si="2"/>
        <v>3.7216334370332511</v>
      </c>
      <c r="I12" s="11">
        <f>'RD T1'!E11</f>
        <v>12.212742194513231</v>
      </c>
      <c r="J12" s="11">
        <f t="shared" si="5"/>
        <v>15.934375631546482</v>
      </c>
      <c r="L12" s="10" t="str">
        <f>name!D8</f>
        <v>23 Teaching and other educational professionals</v>
      </c>
      <c r="M12" s="11">
        <v>8.947303779179995</v>
      </c>
      <c r="N12" s="11">
        <v>7.4491986146062432</v>
      </c>
      <c r="O12" s="11">
        <v>7.2882127538216164</v>
      </c>
      <c r="P12" s="11">
        <v>8.106675332173797</v>
      </c>
      <c r="Q12" s="11">
        <v>8.4725641561284952</v>
      </c>
      <c r="R12" s="11"/>
      <c r="S12" s="11">
        <f t="shared" si="3"/>
        <v>1.1843514023068789</v>
      </c>
      <c r="T12" s="11">
        <f>'RD T1'!T11</f>
        <v>3.5234892981428305</v>
      </c>
      <c r="U12" s="11">
        <f t="shared" si="6"/>
        <v>4.7078407004497098</v>
      </c>
      <c r="W12" s="10" t="str">
        <f>name!D8</f>
        <v>23 Teaching and other educational professionals</v>
      </c>
      <c r="X12" s="11">
        <v>12.125902614293683</v>
      </c>
      <c r="Y12" s="11">
        <v>13.615464597769298</v>
      </c>
      <c r="Z12" s="11">
        <v>14.794532513404732</v>
      </c>
      <c r="AA12" s="11">
        <v>15.968095678987732</v>
      </c>
      <c r="AB12" s="11">
        <v>17.331814548131153</v>
      </c>
      <c r="AC12" s="11"/>
      <c r="AD12" s="11">
        <f t="shared" si="4"/>
        <v>2.5372820347264202</v>
      </c>
      <c r="AE12" s="11">
        <f>'RD T1'!T40</f>
        <v>8.6892528963704017</v>
      </c>
      <c r="AF12" s="11">
        <f t="shared" si="7"/>
        <v>11.226534931096822</v>
      </c>
    </row>
    <row r="13" spans="1:32" x14ac:dyDescent="0.2">
      <c r="A13" s="10" t="str">
        <f>name!D9</f>
        <v>24 Business, media and public service professionals</v>
      </c>
      <c r="B13" s="11">
        <v>20.053361439408231</v>
      </c>
      <c r="C13" s="11">
        <v>21.593011873697176</v>
      </c>
      <c r="D13" s="11">
        <v>24.487374649426325</v>
      </c>
      <c r="E13" s="11">
        <v>26.623308945695321</v>
      </c>
      <c r="F13" s="11">
        <v>30.198762786552976</v>
      </c>
      <c r="G13" s="11"/>
      <c r="H13" s="11">
        <f t="shared" si="2"/>
        <v>5.7113881371266508</v>
      </c>
      <c r="I13" s="11">
        <f>'RD T1'!E12</f>
        <v>13.508324936347462</v>
      </c>
      <c r="J13" s="11">
        <f t="shared" si="5"/>
        <v>19.219713073474111</v>
      </c>
      <c r="L13" s="10" t="str">
        <f>name!D9</f>
        <v>24 Business, media and public service professionals</v>
      </c>
      <c r="M13" s="11">
        <v>10.915253211012727</v>
      </c>
      <c r="N13" s="11">
        <v>11.0678854321707</v>
      </c>
      <c r="O13" s="11">
        <v>12.187562212006219</v>
      </c>
      <c r="P13" s="11">
        <v>13.310259225773365</v>
      </c>
      <c r="Q13" s="11">
        <v>14.54266907391554</v>
      </c>
      <c r="R13" s="11"/>
      <c r="S13" s="11">
        <f t="shared" si="3"/>
        <v>2.3551068619093218</v>
      </c>
      <c r="T13" s="11">
        <f>'RD T1'!T12</f>
        <v>5.7549262525084632</v>
      </c>
      <c r="U13" s="11">
        <f t="shared" si="6"/>
        <v>8.1100331144177851</v>
      </c>
      <c r="W13" s="10" t="str">
        <f>name!D9</f>
        <v>24 Business, media and public service professionals</v>
      </c>
      <c r="X13" s="11">
        <v>9.1381082283954846</v>
      </c>
      <c r="Y13" s="11">
        <v>10.52512644152648</v>
      </c>
      <c r="Z13" s="11">
        <v>12.299812437420103</v>
      </c>
      <c r="AA13" s="11">
        <v>13.313049719921946</v>
      </c>
      <c r="AB13" s="11">
        <v>15.656093712637396</v>
      </c>
      <c r="AC13" s="11"/>
      <c r="AD13" s="11">
        <f t="shared" si="4"/>
        <v>3.3562812752172935</v>
      </c>
      <c r="AE13" s="11">
        <f>'RD T1'!T41</f>
        <v>7.7533986838390003</v>
      </c>
      <c r="AF13" s="11">
        <f t="shared" si="7"/>
        <v>11.109679959056294</v>
      </c>
    </row>
    <row r="14" spans="1:32" x14ac:dyDescent="0.2">
      <c r="A14" s="10" t="str">
        <f>name!D10</f>
        <v>31 Science, engineering and technology associate professionals</v>
      </c>
      <c r="B14" s="11">
        <v>9.0554566906705691</v>
      </c>
      <c r="C14" s="11">
        <v>9.8720265188058818</v>
      </c>
      <c r="D14" s="11">
        <v>10.70984051084127</v>
      </c>
      <c r="E14" s="11">
        <v>9.1332068964074171</v>
      </c>
      <c r="F14" s="11">
        <v>9.3668808984236378</v>
      </c>
      <c r="G14" s="11"/>
      <c r="H14" s="11">
        <f t="shared" si="2"/>
        <v>-1.3429596124176317</v>
      </c>
      <c r="I14" s="11">
        <f>'RD T1'!E13</f>
        <v>3.6611651701787267</v>
      </c>
      <c r="J14" s="11">
        <f t="shared" si="5"/>
        <v>2.3182055577610949</v>
      </c>
      <c r="L14" s="10" t="str">
        <f>name!D10</f>
        <v>31 Science, engineering and technology associate professionals</v>
      </c>
      <c r="M14" s="11">
        <v>7.3355241694617623</v>
      </c>
      <c r="N14" s="11">
        <v>8.1832916879174391</v>
      </c>
      <c r="O14" s="11">
        <v>8.6266453818890092</v>
      </c>
      <c r="P14" s="11">
        <v>6.986132931834617</v>
      </c>
      <c r="Q14" s="11">
        <v>6.8404536736621671</v>
      </c>
      <c r="R14" s="11"/>
      <c r="S14" s="11">
        <f t="shared" si="3"/>
        <v>-1.7861917082268421</v>
      </c>
      <c r="T14" s="11">
        <f>'RD T1'!T13</f>
        <v>2.5082552314270119</v>
      </c>
      <c r="U14" s="11">
        <f t="shared" si="6"/>
        <v>0.72206352320016975</v>
      </c>
      <c r="W14" s="10" t="str">
        <f>name!D10</f>
        <v>31 Science, engineering and technology associate professionals</v>
      </c>
      <c r="X14" s="11">
        <v>1.7199325212088039</v>
      </c>
      <c r="Y14" s="11">
        <v>1.6887348308884227</v>
      </c>
      <c r="Z14" s="11">
        <v>2.0831951289522657</v>
      </c>
      <c r="AA14" s="11">
        <v>2.1470739645727939</v>
      </c>
      <c r="AB14" s="11">
        <v>2.526427224761481</v>
      </c>
      <c r="AC14" s="11"/>
      <c r="AD14" s="11">
        <f t="shared" si="4"/>
        <v>0.4432320958092153</v>
      </c>
      <c r="AE14" s="11">
        <f>'RD T1'!T42</f>
        <v>1.1529099387517145</v>
      </c>
      <c r="AF14" s="11">
        <f t="shared" si="7"/>
        <v>1.5961420345609298</v>
      </c>
    </row>
    <row r="15" spans="1:32" x14ac:dyDescent="0.2">
      <c r="A15" s="10" t="str">
        <f>name!D11</f>
        <v>32 Health and social care associate professionals</v>
      </c>
      <c r="B15" s="11">
        <v>9.6622274795413947</v>
      </c>
      <c r="C15" s="11">
        <v>9.7417880098546501</v>
      </c>
      <c r="D15" s="11">
        <v>10.403152312211862</v>
      </c>
      <c r="E15" s="11">
        <v>10.414924512502774</v>
      </c>
      <c r="F15" s="11">
        <v>11.167106544013857</v>
      </c>
      <c r="G15" s="11"/>
      <c r="H15" s="11">
        <f t="shared" si="2"/>
        <v>0.76395423180199451</v>
      </c>
      <c r="I15" s="11">
        <f>'RD T1'!E14</f>
        <v>6.2364884498569912</v>
      </c>
      <c r="J15" s="11">
        <f t="shared" si="5"/>
        <v>7.0004426816589858</v>
      </c>
      <c r="L15" s="10" t="str">
        <f>name!D11</f>
        <v>32 Health and social care associate professionals</v>
      </c>
      <c r="M15" s="11">
        <v>2.2430780111794433</v>
      </c>
      <c r="N15" s="11">
        <v>2.1520031562862454</v>
      </c>
      <c r="O15" s="11">
        <v>2.3972691129580945</v>
      </c>
      <c r="P15" s="11">
        <v>2.1604249566321543</v>
      </c>
      <c r="Q15" s="11">
        <v>2.2788064345784065</v>
      </c>
      <c r="R15" s="11"/>
      <c r="S15" s="11">
        <f t="shared" si="3"/>
        <v>-0.11846267837968805</v>
      </c>
      <c r="T15" s="11">
        <f>'RD T1'!T14</f>
        <v>1.0694227217009287</v>
      </c>
      <c r="U15" s="11">
        <f t="shared" si="6"/>
        <v>0.95096004332124062</v>
      </c>
      <c r="W15" s="10" t="str">
        <f>name!D11</f>
        <v>32 Health and social care associate professionals</v>
      </c>
      <c r="X15" s="11">
        <v>7.419149468361951</v>
      </c>
      <c r="Y15" s="11">
        <v>7.5897848535684123</v>
      </c>
      <c r="Z15" s="11">
        <v>8.005883199253784</v>
      </c>
      <c r="AA15" s="11">
        <v>8.2544995558706358</v>
      </c>
      <c r="AB15" s="11">
        <v>8.8883001094354537</v>
      </c>
      <c r="AC15" s="11"/>
      <c r="AD15" s="11">
        <f t="shared" si="4"/>
        <v>0.88241691018166968</v>
      </c>
      <c r="AE15" s="11">
        <f>'RD T1'!T43</f>
        <v>5.1670657281560608</v>
      </c>
      <c r="AF15" s="11">
        <f t="shared" si="7"/>
        <v>6.0494826383377305</v>
      </c>
    </row>
    <row r="16" spans="1:32" x14ac:dyDescent="0.2">
      <c r="A16" s="10" t="str">
        <f>name!D12</f>
        <v>33 Protective service occupations</v>
      </c>
      <c r="B16" s="11">
        <v>6.3572759436806443</v>
      </c>
      <c r="C16" s="11">
        <v>6.7089345467370718</v>
      </c>
      <c r="D16" s="11">
        <v>7.0494931142783734</v>
      </c>
      <c r="E16" s="11">
        <v>7.9951903969727285</v>
      </c>
      <c r="F16" s="11">
        <v>9.0336950732721473</v>
      </c>
      <c r="G16" s="11"/>
      <c r="H16" s="11">
        <f t="shared" si="2"/>
        <v>1.9842019589937738</v>
      </c>
      <c r="I16" s="11">
        <f>'RD T1'!E15</f>
        <v>2.9452063890016458</v>
      </c>
      <c r="J16" s="11">
        <f t="shared" si="5"/>
        <v>4.9294083479954196</v>
      </c>
      <c r="L16" s="10" t="str">
        <f>name!D12</f>
        <v>33 Protective service occupations</v>
      </c>
      <c r="M16" s="11">
        <v>4.7816311174126795</v>
      </c>
      <c r="N16" s="11">
        <v>4.9256962993964342</v>
      </c>
      <c r="O16" s="11">
        <v>5.0789899320119778</v>
      </c>
      <c r="P16" s="11">
        <v>5.4810162053260223</v>
      </c>
      <c r="Q16" s="11">
        <v>5.7692885267473732</v>
      </c>
      <c r="R16" s="11"/>
      <c r="S16" s="11">
        <f t="shared" si="3"/>
        <v>0.69029859473539545</v>
      </c>
      <c r="T16" s="11">
        <f>'RD T1'!T15</f>
        <v>1.5363257690562591</v>
      </c>
      <c r="U16" s="11">
        <f t="shared" si="6"/>
        <v>2.2266243637916547</v>
      </c>
      <c r="W16" s="10" t="str">
        <f>name!D12</f>
        <v>33 Protective service occupations</v>
      </c>
      <c r="X16" s="11">
        <v>1.5756448262679652</v>
      </c>
      <c r="Y16" s="11">
        <v>1.7832382473406383</v>
      </c>
      <c r="Z16" s="11">
        <v>1.9705031822664021</v>
      </c>
      <c r="AA16" s="11">
        <v>2.5141741916467013</v>
      </c>
      <c r="AB16" s="11">
        <v>3.2644065465247682</v>
      </c>
      <c r="AC16" s="11"/>
      <c r="AD16" s="11">
        <f t="shared" si="4"/>
        <v>1.2939033642583662</v>
      </c>
      <c r="AE16" s="11">
        <f>'RD T1'!T44</f>
        <v>1.4088806199453869</v>
      </c>
      <c r="AF16" s="11">
        <f t="shared" si="7"/>
        <v>2.7027839842037533</v>
      </c>
    </row>
    <row r="17" spans="1:32" x14ac:dyDescent="0.2">
      <c r="A17" s="10" t="str">
        <f>name!D13</f>
        <v>34 Culture, media and sports occupations</v>
      </c>
      <c r="B17" s="11">
        <v>5.8966157276684097</v>
      </c>
      <c r="C17" s="11">
        <v>6.113108843472463</v>
      </c>
      <c r="D17" s="11">
        <v>5.720866276556551</v>
      </c>
      <c r="E17" s="11">
        <v>5.3345050395726972</v>
      </c>
      <c r="F17" s="11">
        <v>5.9844066350434453</v>
      </c>
      <c r="G17" s="11"/>
      <c r="H17" s="11">
        <f t="shared" si="2"/>
        <v>0.26354035848689428</v>
      </c>
      <c r="I17" s="11">
        <f>'RD T1'!E16</f>
        <v>2.7459772657378823</v>
      </c>
      <c r="J17" s="11">
        <f t="shared" si="5"/>
        <v>3.0095176242247765</v>
      </c>
      <c r="L17" s="10" t="str">
        <f>name!D13</f>
        <v>34 Culture, media and sports occupations</v>
      </c>
      <c r="M17" s="11">
        <v>2.5649209536208399</v>
      </c>
      <c r="N17" s="11">
        <v>2.9125260588112316</v>
      </c>
      <c r="O17" s="11">
        <v>2.4569628507640457</v>
      </c>
      <c r="P17" s="11">
        <v>2.3099903240075248</v>
      </c>
      <c r="Q17" s="11">
        <v>2.5179229348509042</v>
      </c>
      <c r="R17" s="11"/>
      <c r="S17" s="11">
        <f t="shared" si="3"/>
        <v>6.096008408685849E-2</v>
      </c>
      <c r="T17" s="11">
        <f>'RD T1'!T16</f>
        <v>0.96419172692347299</v>
      </c>
      <c r="U17" s="11">
        <f t="shared" si="6"/>
        <v>1.0251518110103315</v>
      </c>
      <c r="W17" s="10" t="str">
        <f>name!D13</f>
        <v>34 Culture, media and sports occupations</v>
      </c>
      <c r="X17" s="11">
        <v>3.3316947740475733</v>
      </c>
      <c r="Y17" s="11">
        <v>3.2005827846612322</v>
      </c>
      <c r="Z17" s="11">
        <v>3.2639034257924968</v>
      </c>
      <c r="AA17" s="11">
        <v>3.0245147155651688</v>
      </c>
      <c r="AB17" s="11">
        <v>3.4664837001925366</v>
      </c>
      <c r="AC17" s="11"/>
      <c r="AD17" s="11">
        <f t="shared" si="4"/>
        <v>0.20258027440003978</v>
      </c>
      <c r="AE17" s="11">
        <f>'RD T1'!T45</f>
        <v>1.781785538814409</v>
      </c>
      <c r="AF17" s="11">
        <f t="shared" si="7"/>
        <v>1.9843658132144488</v>
      </c>
    </row>
    <row r="18" spans="1:32" x14ac:dyDescent="0.2">
      <c r="A18" s="10" t="str">
        <f>name!D14</f>
        <v>35 Business and public service associate professionals</v>
      </c>
      <c r="B18" s="11">
        <v>20.575349082820939</v>
      </c>
      <c r="C18" s="11">
        <v>21.093783119003387</v>
      </c>
      <c r="D18" s="11">
        <v>22.193704019032278</v>
      </c>
      <c r="E18" s="11">
        <v>20.914274058722345</v>
      </c>
      <c r="F18" s="11">
        <v>21.86698363997229</v>
      </c>
      <c r="G18" s="11"/>
      <c r="H18" s="11">
        <f t="shared" si="2"/>
        <v>-0.32672037905998863</v>
      </c>
      <c r="I18" s="11">
        <f>'RD T1'!E17</f>
        <v>9.932143281264036</v>
      </c>
      <c r="J18" s="11">
        <f t="shared" si="5"/>
        <v>9.6054229022040474</v>
      </c>
      <c r="L18" s="10" t="str">
        <f>name!D14</f>
        <v>35 Business and public service associate professionals</v>
      </c>
      <c r="M18" s="11">
        <v>10.387791366594064</v>
      </c>
      <c r="N18" s="11">
        <v>10.557544315240234</v>
      </c>
      <c r="O18" s="11">
        <v>11.079632343272831</v>
      </c>
      <c r="P18" s="11">
        <v>10.067405641688021</v>
      </c>
      <c r="Q18" s="11">
        <v>10.024172579650168</v>
      </c>
      <c r="R18" s="11"/>
      <c r="S18" s="11">
        <f t="shared" si="3"/>
        <v>-1.0554597636226628</v>
      </c>
      <c r="T18" s="11">
        <f>'RD T1'!T17</f>
        <v>3.8289684090916727</v>
      </c>
      <c r="U18" s="11">
        <f t="shared" si="6"/>
        <v>2.7735086454690099</v>
      </c>
      <c r="W18" s="10" t="str">
        <f>name!D14</f>
        <v>35 Business and public service associate professionals</v>
      </c>
      <c r="X18" s="11">
        <v>10.187557716226868</v>
      </c>
      <c r="Y18" s="11">
        <v>10.536238803763151</v>
      </c>
      <c r="Z18" s="11">
        <v>11.114071675759456</v>
      </c>
      <c r="AA18" s="11">
        <v>10.846868417034338</v>
      </c>
      <c r="AB18" s="11">
        <v>11.842811060322166</v>
      </c>
      <c r="AC18" s="11"/>
      <c r="AD18" s="11">
        <f t="shared" si="4"/>
        <v>0.7287393845627097</v>
      </c>
      <c r="AE18" s="11">
        <f>'RD T1'!T46</f>
        <v>6.1031748721723664</v>
      </c>
      <c r="AF18" s="11">
        <f t="shared" si="7"/>
        <v>6.8319142567350761</v>
      </c>
    </row>
    <row r="19" spans="1:32" x14ac:dyDescent="0.2">
      <c r="A19" s="10" t="str">
        <f>name!D15</f>
        <v>41 Administrative occupations</v>
      </c>
      <c r="B19" s="11">
        <v>45.581332961093828</v>
      </c>
      <c r="C19" s="11">
        <v>42.127551018988008</v>
      </c>
      <c r="D19" s="11">
        <v>44.153660141328722</v>
      </c>
      <c r="E19" s="11">
        <v>40.122971669022455</v>
      </c>
      <c r="F19" s="11">
        <v>37.996794001250002</v>
      </c>
      <c r="G19" s="11"/>
      <c r="H19" s="11">
        <f t="shared" si="2"/>
        <v>-6.1568661400787192</v>
      </c>
      <c r="I19" s="11">
        <f>'RD T1'!E18</f>
        <v>20.052753489846818</v>
      </c>
      <c r="J19" s="11">
        <f t="shared" si="5"/>
        <v>13.895887349768099</v>
      </c>
      <c r="L19" s="10" t="str">
        <f>name!D15</f>
        <v>41 Administrative occupations</v>
      </c>
      <c r="M19" s="11">
        <v>13.596877625623438</v>
      </c>
      <c r="N19" s="11">
        <v>12.201408666219956</v>
      </c>
      <c r="O19" s="11">
        <v>14.604987514178681</v>
      </c>
      <c r="P19" s="11">
        <v>13.769454334873826</v>
      </c>
      <c r="Q19" s="11">
        <v>15.071019098243234</v>
      </c>
      <c r="R19" s="11"/>
      <c r="S19" s="11">
        <f t="shared" si="3"/>
        <v>0.46603158406455236</v>
      </c>
      <c r="T19" s="11">
        <f>'RD T1'!T18</f>
        <v>5.3391317615468914</v>
      </c>
      <c r="U19" s="11">
        <f t="shared" si="6"/>
        <v>5.8051633456114438</v>
      </c>
      <c r="W19" s="10" t="str">
        <f>name!D15</f>
        <v>41 Administrative occupations</v>
      </c>
      <c r="X19" s="11">
        <v>31.984455335470361</v>
      </c>
      <c r="Y19" s="11">
        <v>29.926142352768007</v>
      </c>
      <c r="Z19" s="11">
        <v>29.548672627150001</v>
      </c>
      <c r="AA19" s="11">
        <v>26.353517334148641</v>
      </c>
      <c r="AB19" s="11">
        <v>22.925774903006811</v>
      </c>
      <c r="AC19" s="11"/>
      <c r="AD19" s="11">
        <f t="shared" si="4"/>
        <v>-6.6228977241431899</v>
      </c>
      <c r="AE19" s="11">
        <f>'RD T1'!T47</f>
        <v>14.713621728299925</v>
      </c>
      <c r="AF19" s="11">
        <f t="shared" si="7"/>
        <v>8.0907240041567352</v>
      </c>
    </row>
    <row r="20" spans="1:32" x14ac:dyDescent="0.2">
      <c r="A20" s="10" t="str">
        <f>name!D16</f>
        <v>42 Secretarial and related occupations</v>
      </c>
      <c r="B20" s="11">
        <v>9.7042932340862489</v>
      </c>
      <c r="C20" s="11">
        <v>8.3038609134571253</v>
      </c>
      <c r="D20" s="11">
        <v>8.3494356737237503</v>
      </c>
      <c r="E20" s="11">
        <v>9.0736631080249186</v>
      </c>
      <c r="F20" s="11">
        <v>7.8718020155096147</v>
      </c>
      <c r="G20" s="11"/>
      <c r="H20" s="11">
        <f t="shared" si="2"/>
        <v>-0.47763365821413561</v>
      </c>
      <c r="I20" s="11">
        <f>'RD T1'!E19</f>
        <v>4.6378219525536162</v>
      </c>
      <c r="J20" s="11">
        <f t="shared" si="5"/>
        <v>4.1601882943394806</v>
      </c>
      <c r="L20" s="10" t="str">
        <f>name!D16</f>
        <v>42 Secretarial and related occupations</v>
      </c>
      <c r="M20" s="11">
        <v>0.650573892736936</v>
      </c>
      <c r="N20" s="11">
        <v>0.49475425953118046</v>
      </c>
      <c r="O20" s="11">
        <v>0.44943806829681276</v>
      </c>
      <c r="P20" s="11">
        <v>0.65017630519890435</v>
      </c>
      <c r="Q20" s="11">
        <v>0.77676399424384424</v>
      </c>
      <c r="R20" s="11"/>
      <c r="S20" s="11">
        <f t="shared" si="3"/>
        <v>0.32732592594703147</v>
      </c>
      <c r="T20" s="11">
        <f>'RD T1'!T19</f>
        <v>0.22530390304247921</v>
      </c>
      <c r="U20" s="11">
        <f t="shared" si="6"/>
        <v>0.55262982898951063</v>
      </c>
      <c r="W20" s="10" t="str">
        <f>name!D16</f>
        <v>42 Secretarial and related occupations</v>
      </c>
      <c r="X20" s="11">
        <v>9.0537193413493053</v>
      </c>
      <c r="Y20" s="11">
        <v>7.8091066539259444</v>
      </c>
      <c r="Z20" s="11">
        <v>7.8999976054269387</v>
      </c>
      <c r="AA20" s="11">
        <v>8.4234868028260177</v>
      </c>
      <c r="AB20" s="11">
        <v>7.0950380212657747</v>
      </c>
      <c r="AC20" s="11"/>
      <c r="AD20" s="11">
        <f t="shared" si="4"/>
        <v>-0.80495958416116409</v>
      </c>
      <c r="AE20" s="11">
        <f>'RD T1'!T48</f>
        <v>4.4125180495111378</v>
      </c>
      <c r="AF20" s="11">
        <f t="shared" si="7"/>
        <v>3.6075584653499737</v>
      </c>
    </row>
    <row r="21" spans="1:32" x14ac:dyDescent="0.2">
      <c r="A21" s="10" t="str">
        <f>name!D17</f>
        <v>51 Skilled agricultural and related trades</v>
      </c>
      <c r="B21" s="11">
        <v>4.6441267016966554</v>
      </c>
      <c r="C21" s="11">
        <v>3.9176639986628095</v>
      </c>
      <c r="D21" s="11">
        <v>3.9137663619264487</v>
      </c>
      <c r="E21" s="11">
        <v>3.9545639006839899</v>
      </c>
      <c r="F21" s="11">
        <v>4.3882264054856144</v>
      </c>
      <c r="G21" s="11"/>
      <c r="H21" s="11">
        <f t="shared" si="2"/>
        <v>0.47446004355916571</v>
      </c>
      <c r="I21" s="11">
        <f>'RD T1'!E20</f>
        <v>2.283254796446442</v>
      </c>
      <c r="J21" s="11">
        <f t="shared" si="5"/>
        <v>2.7577148400056077</v>
      </c>
      <c r="L21" s="10" t="str">
        <f>name!D17</f>
        <v>51 Skilled agricultural and related trades</v>
      </c>
      <c r="M21" s="11">
        <v>4.2836949855344377</v>
      </c>
      <c r="N21" s="11">
        <v>3.4686937502952242</v>
      </c>
      <c r="O21" s="11">
        <v>3.1163793860498887</v>
      </c>
      <c r="P21" s="11">
        <v>3.0743284461102629</v>
      </c>
      <c r="Q21" s="11">
        <v>3.3493576756243195</v>
      </c>
      <c r="R21" s="11"/>
      <c r="S21" s="11">
        <f t="shared" si="3"/>
        <v>0.23297828957443079</v>
      </c>
      <c r="T21" s="11">
        <f>'RD T1'!T20</f>
        <v>1.6426863786140786</v>
      </c>
      <c r="U21" s="11">
        <f t="shared" si="6"/>
        <v>1.8756646681885094</v>
      </c>
      <c r="W21" s="10" t="str">
        <f>name!D17</f>
        <v>51 Skilled agricultural and related trades</v>
      </c>
      <c r="X21" s="11">
        <v>0.36043171616221981</v>
      </c>
      <c r="Y21" s="11">
        <v>0.44897024836758748</v>
      </c>
      <c r="Z21" s="11">
        <v>0.79738697587656127</v>
      </c>
      <c r="AA21" s="11">
        <v>0.88023545457372632</v>
      </c>
      <c r="AB21" s="11">
        <v>1.0388687298613</v>
      </c>
      <c r="AC21" s="11"/>
      <c r="AD21" s="11">
        <f t="shared" si="4"/>
        <v>0.2414817539847387</v>
      </c>
      <c r="AE21" s="11">
        <f>'RD T1'!T49</f>
        <v>0.64056841783236329</v>
      </c>
      <c r="AF21" s="11">
        <f t="shared" si="7"/>
        <v>0.88205017181710199</v>
      </c>
    </row>
    <row r="22" spans="1:32" x14ac:dyDescent="0.2">
      <c r="A22" s="10" t="str">
        <f>name!D18</f>
        <v>52 Skilled metal, electrical and electronic trades</v>
      </c>
      <c r="B22" s="11">
        <v>23.746739359376484</v>
      </c>
      <c r="C22" s="11">
        <v>23.284125331339183</v>
      </c>
      <c r="D22" s="11">
        <v>19.8153660104539</v>
      </c>
      <c r="E22" s="11">
        <v>18.71073724003908</v>
      </c>
      <c r="F22" s="11">
        <v>16.745561719909368</v>
      </c>
      <c r="G22" s="11"/>
      <c r="H22" s="11">
        <f t="shared" si="2"/>
        <v>-3.069804290544532</v>
      </c>
      <c r="I22" s="11">
        <f>'RD T1'!E21</f>
        <v>6.7622557130528973</v>
      </c>
      <c r="J22" s="11">
        <f t="shared" si="5"/>
        <v>3.6924514225083653</v>
      </c>
      <c r="L22" s="10" t="str">
        <f>name!D18</f>
        <v>52 Skilled metal, electrical and electronic trades</v>
      </c>
      <c r="M22" s="11">
        <v>23.535808416248269</v>
      </c>
      <c r="N22" s="11">
        <v>22.946940065781018</v>
      </c>
      <c r="O22" s="11">
        <v>19.543006807047067</v>
      </c>
      <c r="P22" s="11">
        <v>18.083266114855945</v>
      </c>
      <c r="Q22" s="11">
        <v>15.915944266502725</v>
      </c>
      <c r="R22" s="11"/>
      <c r="S22" s="11">
        <f t="shared" si="3"/>
        <v>-3.6270625405443422</v>
      </c>
      <c r="T22" s="11">
        <f>'RD T1'!T21</f>
        <v>6.3784774196712899</v>
      </c>
      <c r="U22" s="11">
        <f t="shared" si="6"/>
        <v>2.7514148791269477</v>
      </c>
      <c r="W22" s="10" t="str">
        <f>name!D18</f>
        <v>52 Skilled metal, electrical and electronic trades</v>
      </c>
      <c r="X22" s="11">
        <v>0.21093094312820745</v>
      </c>
      <c r="Y22" s="11">
        <v>0.33718526555816686</v>
      </c>
      <c r="Z22" s="11">
        <v>0.27235920340683756</v>
      </c>
      <c r="AA22" s="11">
        <v>0.62747112518315085</v>
      </c>
      <c r="AB22" s="11">
        <v>0.82961745340667281</v>
      </c>
      <c r="AC22" s="11"/>
      <c r="AD22" s="11">
        <f t="shared" si="4"/>
        <v>0.55725824999983531</v>
      </c>
      <c r="AE22" s="11">
        <f>'RD T1'!T50</f>
        <v>0.3837782933816074</v>
      </c>
      <c r="AF22" s="11">
        <f t="shared" si="7"/>
        <v>0.94103654338144271</v>
      </c>
    </row>
    <row r="23" spans="1:32" x14ac:dyDescent="0.2">
      <c r="A23" s="10" t="str">
        <f>name!D19</f>
        <v>53 Skilled construction and building trades</v>
      </c>
      <c r="B23" s="11">
        <v>18.075106264951447</v>
      </c>
      <c r="C23" s="11">
        <v>19.872573195366002</v>
      </c>
      <c r="D23" s="11">
        <v>16.08769129935639</v>
      </c>
      <c r="E23" s="11">
        <v>15.823444092159617</v>
      </c>
      <c r="F23" s="11">
        <v>14.220772873886741</v>
      </c>
      <c r="G23" s="11"/>
      <c r="H23" s="11">
        <f t="shared" si="2"/>
        <v>-1.8669184254696489</v>
      </c>
      <c r="I23" s="11">
        <f>'RD T1'!E22</f>
        <v>6.3752923673231559</v>
      </c>
      <c r="J23" s="11">
        <f t="shared" si="5"/>
        <v>4.5083739418535069</v>
      </c>
      <c r="L23" s="10" t="str">
        <f>name!D19</f>
        <v>53 Skilled construction and building trades</v>
      </c>
      <c r="M23" s="11">
        <v>17.418885111691093</v>
      </c>
      <c r="N23" s="11">
        <v>19.49957810616274</v>
      </c>
      <c r="O23" s="11">
        <v>15.636638571163395</v>
      </c>
      <c r="P23" s="11">
        <v>15.341043324097443</v>
      </c>
      <c r="Q23" s="11">
        <v>13.676851141139826</v>
      </c>
      <c r="R23" s="11"/>
      <c r="S23" s="11">
        <f t="shared" si="3"/>
        <v>-1.9597874300235691</v>
      </c>
      <c r="T23" s="11">
        <f>'RD T1'!T22</f>
        <v>6.1000098918836709</v>
      </c>
      <c r="U23" s="11">
        <f t="shared" si="6"/>
        <v>4.1402224618601018</v>
      </c>
      <c r="W23" s="10" t="str">
        <f>name!D19</f>
        <v>53 Skilled construction and building trades</v>
      </c>
      <c r="X23" s="11">
        <v>0.65622115326037855</v>
      </c>
      <c r="Y23" s="11">
        <v>0.37299508920326846</v>
      </c>
      <c r="Z23" s="11">
        <v>0.45105272819299563</v>
      </c>
      <c r="AA23" s="11">
        <v>0.48240076806218002</v>
      </c>
      <c r="AB23" s="11">
        <v>0.54392173274691369</v>
      </c>
      <c r="AC23" s="11"/>
      <c r="AD23" s="11">
        <f t="shared" si="4"/>
        <v>9.2869004553918055E-2</v>
      </c>
      <c r="AE23" s="11">
        <f>'RD T1'!T51</f>
        <v>0.27528247543948509</v>
      </c>
      <c r="AF23" s="11">
        <f t="shared" si="7"/>
        <v>0.36815147999340314</v>
      </c>
    </row>
    <row r="24" spans="1:32" x14ac:dyDescent="0.2">
      <c r="A24" s="10" t="str">
        <f>name!D20</f>
        <v>54 Textiles, printing and other skilled trades</v>
      </c>
      <c r="B24" s="11">
        <v>10.556309552348026</v>
      </c>
      <c r="C24" s="11">
        <v>8.9509468616808654</v>
      </c>
      <c r="D24" s="11">
        <v>8.4288888775954423</v>
      </c>
      <c r="E24" s="11">
        <v>8.2440020603760154</v>
      </c>
      <c r="F24" s="11">
        <v>7.8219265199229948</v>
      </c>
      <c r="G24" s="11"/>
      <c r="H24" s="11">
        <f t="shared" si="2"/>
        <v>-0.60696235767244744</v>
      </c>
      <c r="I24" s="11">
        <f>'RD T1'!E23</f>
        <v>3.6396472965623197</v>
      </c>
      <c r="J24" s="11">
        <f t="shared" si="5"/>
        <v>3.0326849388898722</v>
      </c>
      <c r="L24" s="10" t="str">
        <f>name!D20</f>
        <v>54 Textiles, printing and other skilled trades</v>
      </c>
      <c r="M24" s="11">
        <v>6.2611576962659647</v>
      </c>
      <c r="N24" s="11">
        <v>5.3685969961814033</v>
      </c>
      <c r="O24" s="11">
        <v>4.5010162651839343</v>
      </c>
      <c r="P24" s="11">
        <v>4.3672129693165962</v>
      </c>
      <c r="Q24" s="11">
        <v>4.1246658412074204</v>
      </c>
      <c r="R24" s="11"/>
      <c r="S24" s="11">
        <f t="shared" si="3"/>
        <v>-0.37635042397651386</v>
      </c>
      <c r="T24" s="11">
        <f>'RD T1'!T23</f>
        <v>1.3404564802195176</v>
      </c>
      <c r="U24" s="11">
        <f t="shared" si="6"/>
        <v>0.96410605624300372</v>
      </c>
      <c r="W24" s="10" t="str">
        <f>name!D20</f>
        <v>54 Textiles, printing and other skilled trades</v>
      </c>
      <c r="X24" s="11">
        <v>4.2951518560820627</v>
      </c>
      <c r="Y24" s="11">
        <v>3.5823498654994661</v>
      </c>
      <c r="Z24" s="11">
        <v>3.9278726124115133</v>
      </c>
      <c r="AA24" s="11">
        <v>3.8767890910594165</v>
      </c>
      <c r="AB24" s="11">
        <v>3.697260678715574</v>
      </c>
      <c r="AC24" s="11"/>
      <c r="AD24" s="11">
        <f t="shared" si="4"/>
        <v>-0.23061193369593935</v>
      </c>
      <c r="AE24" s="11">
        <f>'RD T1'!T52</f>
        <v>2.2991908163428025</v>
      </c>
      <c r="AF24" s="11">
        <f t="shared" si="7"/>
        <v>2.0685788826468632</v>
      </c>
    </row>
    <row r="25" spans="1:32" x14ac:dyDescent="0.2">
      <c r="A25" s="10" t="str">
        <f>name!D21</f>
        <v>61 Caring personal service occupations</v>
      </c>
      <c r="B25" s="11">
        <v>33.611923724291344</v>
      </c>
      <c r="C25" s="11">
        <v>31.35753209221701</v>
      </c>
      <c r="D25" s="11">
        <v>31.610179921526679</v>
      </c>
      <c r="E25" s="11">
        <v>33.638633531936662</v>
      </c>
      <c r="F25" s="11">
        <v>34.878615994605461</v>
      </c>
      <c r="G25" s="11"/>
      <c r="H25" s="11">
        <f t="shared" si="2"/>
        <v>3.2684360730787816</v>
      </c>
      <c r="I25" s="11">
        <f>'RD T1'!E24</f>
        <v>19.192002656081087</v>
      </c>
      <c r="J25" s="11">
        <f t="shared" si="5"/>
        <v>22.460438729159868</v>
      </c>
      <c r="L25" s="10" t="str">
        <f>name!D21</f>
        <v>61 Caring personal service occupations</v>
      </c>
      <c r="M25" s="11">
        <v>4.2336782685535237</v>
      </c>
      <c r="N25" s="11">
        <v>4.2328400685670688</v>
      </c>
      <c r="O25" s="11">
        <v>4.073021279148481</v>
      </c>
      <c r="P25" s="11">
        <v>4.9099472227986505</v>
      </c>
      <c r="Q25" s="11">
        <v>5.5155253762279699</v>
      </c>
      <c r="R25" s="11"/>
      <c r="S25" s="11">
        <f t="shared" si="3"/>
        <v>1.4425040970794889</v>
      </c>
      <c r="T25" s="11">
        <f>'RD T1'!T24</f>
        <v>2.1937721232145733</v>
      </c>
      <c r="U25" s="11">
        <f t="shared" si="6"/>
        <v>3.6362762202940622</v>
      </c>
      <c r="W25" s="10" t="str">
        <f>name!D21</f>
        <v>61 Caring personal service occupations</v>
      </c>
      <c r="X25" s="11">
        <v>29.378245455737815</v>
      </c>
      <c r="Y25" s="11">
        <v>27.124692023649928</v>
      </c>
      <c r="Z25" s="11">
        <v>27.537158642378223</v>
      </c>
      <c r="AA25" s="11">
        <v>28.728686309137963</v>
      </c>
      <c r="AB25" s="11">
        <v>29.363090618377537</v>
      </c>
      <c r="AC25" s="11"/>
      <c r="AD25" s="11">
        <f t="shared" si="4"/>
        <v>1.825931975999314</v>
      </c>
      <c r="AE25" s="11">
        <f>'RD T1'!T53</f>
        <v>16.998230532866511</v>
      </c>
      <c r="AF25" s="11">
        <f t="shared" si="7"/>
        <v>18.824162508865825</v>
      </c>
    </row>
    <row r="26" spans="1:32" x14ac:dyDescent="0.2">
      <c r="A26" s="10" t="str">
        <f>name!D22</f>
        <v>62 Leisure, travel and related personal service occupations</v>
      </c>
      <c r="B26" s="11">
        <v>10.694469678421898</v>
      </c>
      <c r="C26" s="11">
        <v>11.35031775343238</v>
      </c>
      <c r="D26" s="11">
        <v>10.590117171876656</v>
      </c>
      <c r="E26" s="11">
        <v>10.409965299818033</v>
      </c>
      <c r="F26" s="11">
        <v>10.611845266662291</v>
      </c>
      <c r="G26" s="11"/>
      <c r="H26" s="11">
        <f t="shared" si="2"/>
        <v>2.1728094785634866E-2</v>
      </c>
      <c r="I26" s="11">
        <f>'RD T1'!E25</f>
        <v>5.3628239277546745</v>
      </c>
      <c r="J26" s="11">
        <f t="shared" si="5"/>
        <v>5.3845520225403094</v>
      </c>
      <c r="L26" s="10" t="str">
        <f>name!D22</f>
        <v>62 Leisure, travel and related personal service occupations</v>
      </c>
      <c r="M26" s="11">
        <v>3.1085815266615908</v>
      </c>
      <c r="N26" s="11">
        <v>3.3671249699476986</v>
      </c>
      <c r="O26" s="11">
        <v>3.3537100397346249</v>
      </c>
      <c r="P26" s="11">
        <v>3.2685105693520469</v>
      </c>
      <c r="Q26" s="11">
        <v>3.4842695685751388</v>
      </c>
      <c r="R26" s="11"/>
      <c r="S26" s="11">
        <f t="shared" si="3"/>
        <v>0.13055952884051392</v>
      </c>
      <c r="T26" s="11">
        <f>'RD T1'!T25</f>
        <v>1.3884643988927041</v>
      </c>
      <c r="U26" s="11">
        <f t="shared" si="6"/>
        <v>1.519023927733218</v>
      </c>
      <c r="W26" s="10" t="str">
        <f>name!D22</f>
        <v>62 Leisure, travel and related personal service occupations</v>
      </c>
      <c r="X26" s="11">
        <v>7.585888151760309</v>
      </c>
      <c r="Y26" s="11">
        <v>7.9831927834846823</v>
      </c>
      <c r="Z26" s="11">
        <v>7.2364071321420349</v>
      </c>
      <c r="AA26" s="11">
        <v>7.1414547304659743</v>
      </c>
      <c r="AB26" s="11">
        <v>7.1275756980871705</v>
      </c>
      <c r="AC26" s="11"/>
      <c r="AD26" s="11">
        <f t="shared" si="4"/>
        <v>-0.1088314340548644</v>
      </c>
      <c r="AE26" s="11">
        <f>'RD T1'!T54</f>
        <v>3.97435952886197</v>
      </c>
      <c r="AF26" s="11">
        <f t="shared" si="7"/>
        <v>3.8655280948071056</v>
      </c>
    </row>
    <row r="27" spans="1:32" x14ac:dyDescent="0.2">
      <c r="A27" s="10" t="str">
        <f>name!D23</f>
        <v>63 Community and civil enforcement occupations</v>
      </c>
      <c r="B27" s="11">
        <v>0.58215069720671409</v>
      </c>
      <c r="C27" s="11">
        <v>0.52557261517291309</v>
      </c>
      <c r="D27" s="11">
        <v>0.64182464760198232</v>
      </c>
      <c r="E27" s="11">
        <v>0.53165090900297174</v>
      </c>
      <c r="F27" s="11">
        <v>0.55999462457579885</v>
      </c>
      <c r="G27" s="11"/>
      <c r="H27" s="11">
        <f t="shared" si="2"/>
        <v>-8.1830023026183474E-2</v>
      </c>
      <c r="I27" s="11">
        <f>'RD T1'!E26</f>
        <v>0.26989722988942771</v>
      </c>
      <c r="J27" s="11">
        <f t="shared" si="5"/>
        <v>0.18806720686324424</v>
      </c>
      <c r="L27" s="10" t="str">
        <f>name!D23</f>
        <v>63 Community and civil enforcement occupations</v>
      </c>
      <c r="M27" s="11">
        <v>0.42573686870774907</v>
      </c>
      <c r="N27" s="11">
        <v>0.33471220255684864</v>
      </c>
      <c r="O27" s="11">
        <v>0.48493449544185557</v>
      </c>
      <c r="P27" s="11">
        <v>0.32005063787734456</v>
      </c>
      <c r="Q27" s="11">
        <v>0.3568189480631539</v>
      </c>
      <c r="R27" s="11"/>
      <c r="S27" s="11">
        <f t="shared" si="3"/>
        <v>-0.12811554737870168</v>
      </c>
      <c r="T27" s="11">
        <f>'RD T1'!T26</f>
        <v>0.13714100799867437</v>
      </c>
      <c r="U27" s="11">
        <f t="shared" si="6"/>
        <v>9.0254606199726972E-3</v>
      </c>
      <c r="W27" s="10" t="str">
        <f>name!D23</f>
        <v>63 Community and civil enforcement occupations</v>
      </c>
      <c r="X27" s="11">
        <v>0.15641382849896493</v>
      </c>
      <c r="Y27" s="11">
        <v>0.19086041261606401</v>
      </c>
      <c r="Z27" s="11">
        <v>0.15689015216012697</v>
      </c>
      <c r="AA27" s="11">
        <v>0.21160027112562671</v>
      </c>
      <c r="AB27" s="11">
        <v>0.20317567651264545</v>
      </c>
      <c r="AC27" s="11"/>
      <c r="AD27" s="11">
        <f t="shared" si="4"/>
        <v>4.6285524352518481E-2</v>
      </c>
      <c r="AE27" s="11">
        <f>'RD T1'!T55</f>
        <v>0.13275622189075337</v>
      </c>
      <c r="AF27" s="11">
        <f t="shared" si="7"/>
        <v>0.17904174624327185</v>
      </c>
    </row>
    <row r="28" spans="1:32" x14ac:dyDescent="0.2">
      <c r="A28" s="10" t="str">
        <f>name!D24</f>
        <v>71 Sales occupations</v>
      </c>
      <c r="B28" s="11">
        <v>47.90500212035964</v>
      </c>
      <c r="C28" s="11">
        <v>42.371397183233768</v>
      </c>
      <c r="D28" s="11">
        <v>42.678069113601978</v>
      </c>
      <c r="E28" s="11">
        <v>40.14254357355194</v>
      </c>
      <c r="F28" s="11">
        <v>38.750591491417339</v>
      </c>
      <c r="G28" s="11"/>
      <c r="H28" s="11">
        <f t="shared" si="2"/>
        <v>-3.9274776221846395</v>
      </c>
      <c r="I28" s="11">
        <f>'RD T1'!E27</f>
        <v>20.151986000600566</v>
      </c>
      <c r="J28" s="11">
        <f t="shared" si="5"/>
        <v>16.224508378415926</v>
      </c>
      <c r="L28" s="10" t="str">
        <f>name!D24</f>
        <v>71 Sales occupations</v>
      </c>
      <c r="M28" s="11">
        <v>14.678591553434686</v>
      </c>
      <c r="N28" s="11">
        <v>13.868718732767851</v>
      </c>
      <c r="O28" s="11">
        <v>13.617463359659922</v>
      </c>
      <c r="P28" s="11">
        <v>12.744719047804658</v>
      </c>
      <c r="Q28" s="11">
        <v>12.78662373081189</v>
      </c>
      <c r="R28" s="11"/>
      <c r="S28" s="11">
        <f t="shared" si="3"/>
        <v>-0.83083962884803242</v>
      </c>
      <c r="T28" s="11">
        <f>'RD T1'!T27</f>
        <v>4.3482916443685395</v>
      </c>
      <c r="U28" s="11">
        <f t="shared" si="6"/>
        <v>3.5174520155205071</v>
      </c>
      <c r="W28" s="10" t="str">
        <f>name!D24</f>
        <v>71 Sales occupations</v>
      </c>
      <c r="X28" s="11">
        <v>33.226410566924891</v>
      </c>
      <c r="Y28" s="11">
        <v>28.502678450465943</v>
      </c>
      <c r="Z28" s="11">
        <v>29.060605753942106</v>
      </c>
      <c r="AA28" s="11">
        <v>27.397824525747311</v>
      </c>
      <c r="AB28" s="11">
        <v>25.963967760605421</v>
      </c>
      <c r="AC28" s="11"/>
      <c r="AD28" s="11">
        <f t="shared" si="4"/>
        <v>-3.0966379933366852</v>
      </c>
      <c r="AE28" s="11">
        <f>'RD T1'!T56</f>
        <v>15.803694356232027</v>
      </c>
      <c r="AF28" s="11">
        <f t="shared" si="7"/>
        <v>12.707056362895342</v>
      </c>
    </row>
    <row r="29" spans="1:32" x14ac:dyDescent="0.2">
      <c r="A29" s="10" t="str">
        <f>name!D25</f>
        <v>72 Customer service occupations</v>
      </c>
      <c r="B29" s="11">
        <v>8.2742482733071885</v>
      </c>
      <c r="C29" s="11">
        <v>8.4928938898411648</v>
      </c>
      <c r="D29" s="11">
        <v>8.8901921095368301</v>
      </c>
      <c r="E29" s="11">
        <v>11.332063340210611</v>
      </c>
      <c r="F29" s="11">
        <v>13.164637816517791</v>
      </c>
      <c r="G29" s="11"/>
      <c r="H29" s="11">
        <f t="shared" si="2"/>
        <v>4.2744457069809609</v>
      </c>
      <c r="I29" s="11">
        <f>'RD T1'!E28</f>
        <v>5.427013668687052</v>
      </c>
      <c r="J29" s="11">
        <f t="shared" si="5"/>
        <v>9.7014593756680121</v>
      </c>
      <c r="L29" s="10" t="str">
        <f>name!D25</f>
        <v>72 Customer service occupations</v>
      </c>
      <c r="M29" s="11">
        <v>3.22388007446922</v>
      </c>
      <c r="N29" s="11">
        <v>2.9655808870562352</v>
      </c>
      <c r="O29" s="11">
        <v>3.5640384270467584</v>
      </c>
      <c r="P29" s="11">
        <v>4.8621318096499238</v>
      </c>
      <c r="Q29" s="11">
        <v>5.8641553041922387</v>
      </c>
      <c r="R29" s="11"/>
      <c r="S29" s="11">
        <f t="shared" si="3"/>
        <v>2.3001168771454803</v>
      </c>
      <c r="T29" s="11">
        <f>'RD T1'!T28</f>
        <v>1.7285764011537963</v>
      </c>
      <c r="U29" s="11">
        <f t="shared" si="6"/>
        <v>4.0286932782992766</v>
      </c>
      <c r="W29" s="10" t="str">
        <f>name!D25</f>
        <v>72 Customer service occupations</v>
      </c>
      <c r="X29" s="11">
        <v>5.0503681988379601</v>
      </c>
      <c r="Y29" s="11">
        <v>5.5273130027849326</v>
      </c>
      <c r="Z29" s="11">
        <v>5.3261536824900828</v>
      </c>
      <c r="AA29" s="11">
        <v>6.469931530560693</v>
      </c>
      <c r="AB29" s="11">
        <v>7.3004825123255657</v>
      </c>
      <c r="AC29" s="11"/>
      <c r="AD29" s="11">
        <f t="shared" si="4"/>
        <v>1.9743288298354829</v>
      </c>
      <c r="AE29" s="11">
        <f>'RD T1'!T57</f>
        <v>3.6984372675332557</v>
      </c>
      <c r="AF29" s="11">
        <f t="shared" si="7"/>
        <v>5.6727660973687382</v>
      </c>
    </row>
    <row r="30" spans="1:32" x14ac:dyDescent="0.2">
      <c r="A30" s="10" t="str">
        <f>name!D26</f>
        <v>81 Process, plant and machine operatives</v>
      </c>
      <c r="B30" s="11">
        <v>20.497099930923987</v>
      </c>
      <c r="C30" s="11">
        <v>18.90603423685317</v>
      </c>
      <c r="D30" s="11">
        <v>16.493271233190935</v>
      </c>
      <c r="E30" s="11">
        <v>19.238164300614457</v>
      </c>
      <c r="F30" s="11">
        <v>18.228830196942472</v>
      </c>
      <c r="G30" s="11"/>
      <c r="H30" s="11">
        <f t="shared" si="2"/>
        <v>1.7355589637515365</v>
      </c>
      <c r="I30" s="11">
        <f>'RD T1'!E29</f>
        <v>7.0373090229278628</v>
      </c>
      <c r="J30" s="11">
        <f t="shared" si="5"/>
        <v>8.7728679866793993</v>
      </c>
      <c r="L30" s="10" t="str">
        <f>name!D26</f>
        <v>81 Process, plant and machine operatives</v>
      </c>
      <c r="M30" s="11">
        <v>16.923765414781563</v>
      </c>
      <c r="N30" s="11">
        <v>15.28893696405542</v>
      </c>
      <c r="O30" s="11">
        <v>13.571436767463242</v>
      </c>
      <c r="P30" s="11">
        <v>15.847776176288008</v>
      </c>
      <c r="Q30" s="11">
        <v>15.045739385707581</v>
      </c>
      <c r="R30" s="11"/>
      <c r="S30" s="11">
        <f t="shared" si="3"/>
        <v>1.4743026182443391</v>
      </c>
      <c r="T30" s="11">
        <f>'RD T1'!T29</f>
        <v>5.4341536127781245</v>
      </c>
      <c r="U30" s="11">
        <f t="shared" si="6"/>
        <v>6.9084562310224635</v>
      </c>
      <c r="W30" s="10" t="str">
        <f>name!D26</f>
        <v>81 Process, plant and machine operatives</v>
      </c>
      <c r="X30" s="11">
        <v>3.5733345161424328</v>
      </c>
      <c r="Y30" s="11">
        <v>3.6170972727977277</v>
      </c>
      <c r="Z30" s="11">
        <v>2.9218344657276933</v>
      </c>
      <c r="AA30" s="11">
        <v>3.3903881243264649</v>
      </c>
      <c r="AB30" s="11">
        <v>3.183090811234909</v>
      </c>
      <c r="AC30" s="11"/>
      <c r="AD30" s="11">
        <f t="shared" si="4"/>
        <v>0.26125634550721566</v>
      </c>
      <c r="AE30" s="11">
        <f>'RD T1'!T58</f>
        <v>1.6031554101497367</v>
      </c>
      <c r="AF30" s="11">
        <f t="shared" si="7"/>
        <v>1.8644117556569524</v>
      </c>
    </row>
    <row r="31" spans="1:32" x14ac:dyDescent="0.2">
      <c r="A31" s="10" t="str">
        <f>name!D27</f>
        <v>82 Transport and mobile machine drivers and operatives</v>
      </c>
      <c r="B31" s="11">
        <v>17.778560622425232</v>
      </c>
      <c r="C31" s="11">
        <v>21.33316791771556</v>
      </c>
      <c r="D31" s="11">
        <v>19.085919456589171</v>
      </c>
      <c r="E31" s="11">
        <v>19.057044026799424</v>
      </c>
      <c r="F31" s="11">
        <v>17.902063583152078</v>
      </c>
      <c r="G31" s="11"/>
      <c r="H31" s="11">
        <f t="shared" si="2"/>
        <v>-1.1838558734370928</v>
      </c>
      <c r="I31" s="11">
        <f>'RD T1'!E30</f>
        <v>9.6344668783859309</v>
      </c>
      <c r="J31" s="11">
        <f t="shared" si="5"/>
        <v>8.4506110049488381</v>
      </c>
      <c r="L31" s="10" t="str">
        <f>name!D27</f>
        <v>82 Transport and mobile machine drivers and operatives</v>
      </c>
      <c r="M31" s="11">
        <v>17.165911255237084</v>
      </c>
      <c r="N31" s="11">
        <v>20.725155317757849</v>
      </c>
      <c r="O31" s="11">
        <v>18.585249327138524</v>
      </c>
      <c r="P31" s="11">
        <v>18.366757688166519</v>
      </c>
      <c r="Q31" s="11">
        <v>17.148059896462854</v>
      </c>
      <c r="R31" s="11"/>
      <c r="S31" s="11">
        <f t="shared" si="3"/>
        <v>-1.4371894306756694</v>
      </c>
      <c r="T31" s="11">
        <f>'RD T1'!T30</f>
        <v>9.2008978672433042</v>
      </c>
      <c r="U31" s="11">
        <f t="shared" si="6"/>
        <v>7.7637084365676348</v>
      </c>
      <c r="W31" s="10" t="str">
        <f>name!D27</f>
        <v>82 Transport and mobile machine drivers and operatives</v>
      </c>
      <c r="X31" s="11">
        <v>0.61264936718818985</v>
      </c>
      <c r="Y31" s="11">
        <v>0.60801259995771462</v>
      </c>
      <c r="Z31" s="11">
        <v>0.5006701294506658</v>
      </c>
      <c r="AA31" s="11">
        <v>0.69028633863291211</v>
      </c>
      <c r="AB31" s="11">
        <v>0.75400368668928197</v>
      </c>
      <c r="AC31" s="11"/>
      <c r="AD31" s="11">
        <f t="shared" si="4"/>
        <v>0.25333355723861617</v>
      </c>
      <c r="AE31" s="11">
        <f>'RD T1'!T59</f>
        <v>0.43356901114262286</v>
      </c>
      <c r="AF31" s="11">
        <f t="shared" si="7"/>
        <v>0.68690256838123909</v>
      </c>
    </row>
    <row r="32" spans="1:32" x14ac:dyDescent="0.2">
      <c r="A32" s="10" t="str">
        <f>name!D28</f>
        <v>91 Elementary trades and related occupations</v>
      </c>
      <c r="B32" s="11">
        <v>8.7079014188987056</v>
      </c>
      <c r="C32" s="11">
        <v>7.6248517810092737</v>
      </c>
      <c r="D32" s="11">
        <v>6.6946553065972703</v>
      </c>
      <c r="E32" s="11">
        <v>5.3429118918296057</v>
      </c>
      <c r="F32" s="11">
        <v>4.88114497890591</v>
      </c>
      <c r="G32" s="11"/>
      <c r="H32" s="11">
        <f t="shared" si="2"/>
        <v>-1.8135103276913602</v>
      </c>
      <c r="I32" s="11">
        <f>'RD T1'!E31</f>
        <v>2.0209886404964919</v>
      </c>
      <c r="J32" s="11">
        <f t="shared" si="5"/>
        <v>0.20747831280513163</v>
      </c>
      <c r="L32" s="10" t="str">
        <f>name!D28</f>
        <v>91 Elementary trades and related occupations</v>
      </c>
      <c r="M32" s="11">
        <v>6.8295019132610335</v>
      </c>
      <c r="N32" s="11">
        <v>6.121772474320518</v>
      </c>
      <c r="O32" s="11">
        <v>5.5425480168031349</v>
      </c>
      <c r="P32" s="11">
        <v>4.395842459297735</v>
      </c>
      <c r="Q32" s="11">
        <v>4.0194584821412009</v>
      </c>
      <c r="R32" s="11"/>
      <c r="S32" s="11">
        <f t="shared" si="3"/>
        <v>-1.523089534661934</v>
      </c>
      <c r="T32" s="11">
        <f>'RD T1'!T31</f>
        <v>1.425981370975949</v>
      </c>
      <c r="U32" s="11">
        <f t="shared" si="6"/>
        <v>-9.7108163685984961E-2</v>
      </c>
      <c r="W32" s="10" t="str">
        <f>name!D28</f>
        <v>91 Elementary trades and related occupations</v>
      </c>
      <c r="X32" s="11">
        <v>1.8783995056376899</v>
      </c>
      <c r="Y32" s="11">
        <v>1.5030793066887511</v>
      </c>
      <c r="Z32" s="11">
        <v>1.1521072897941402</v>
      </c>
      <c r="AA32" s="11">
        <v>0.94706943253186571</v>
      </c>
      <c r="AB32" s="11">
        <v>0.86168649676470543</v>
      </c>
      <c r="AC32" s="11"/>
      <c r="AD32" s="11">
        <f t="shared" si="4"/>
        <v>-0.2904207930294348</v>
      </c>
      <c r="AE32" s="11">
        <f>'RD T1'!T60</f>
        <v>0.59500726952054261</v>
      </c>
      <c r="AF32" s="11">
        <f t="shared" si="7"/>
        <v>0.30458647649110782</v>
      </c>
    </row>
    <row r="33" spans="1:32" x14ac:dyDescent="0.2">
      <c r="A33" s="10" t="str">
        <f>name!D29</f>
        <v>92 Elementary administration and service occupations</v>
      </c>
      <c r="B33" s="11">
        <v>51.673327938642913</v>
      </c>
      <c r="C33" s="11">
        <v>48.780495954401637</v>
      </c>
      <c r="D33" s="11">
        <v>46.103296758951288</v>
      </c>
      <c r="E33" s="11">
        <v>45.977517729254544</v>
      </c>
      <c r="F33" s="11">
        <v>44.843080771914373</v>
      </c>
      <c r="G33" s="11"/>
      <c r="H33" s="11">
        <f t="shared" ref="H33" si="8">F33-D33</f>
        <v>-1.260215987036915</v>
      </c>
      <c r="I33" s="11">
        <f>'RD T1'!E32</f>
        <v>21.846999713335666</v>
      </c>
      <c r="J33" s="11">
        <f>SUM(H33:I33)</f>
        <v>20.586783726298751</v>
      </c>
      <c r="L33" s="10" t="str">
        <f>name!D29</f>
        <v>92 Elementary administration and service occupations</v>
      </c>
      <c r="M33" s="11">
        <v>24.932701028718775</v>
      </c>
      <c r="N33" s="11">
        <v>25.569316119848288</v>
      </c>
      <c r="O33" s="11">
        <v>24.143466372823351</v>
      </c>
      <c r="P33" s="11">
        <v>25.170306607576933</v>
      </c>
      <c r="Q33" s="11">
        <v>23.925787157368614</v>
      </c>
      <c r="R33" s="11"/>
      <c r="S33" s="11">
        <f t="shared" ref="S33" si="9">Q33-O33</f>
        <v>-0.21767921545473712</v>
      </c>
      <c r="T33" s="11">
        <f>'RD T1'!T32</f>
        <v>9.6463603582906714</v>
      </c>
      <c r="U33" s="11">
        <f t="shared" ref="U33" si="10">SUM(S33:T33)</f>
        <v>9.4286811428359343</v>
      </c>
      <c r="W33" s="10" t="str">
        <f>name!D29</f>
        <v>92 Elementary administration and service occupations</v>
      </c>
      <c r="X33" s="11">
        <v>26.74062690992416</v>
      </c>
      <c r="Y33" s="11">
        <v>23.211179834553345</v>
      </c>
      <c r="Z33" s="11">
        <v>21.959830386127887</v>
      </c>
      <c r="AA33" s="11">
        <v>20.807211121677611</v>
      </c>
      <c r="AB33" s="11">
        <v>20.917293614545709</v>
      </c>
      <c r="AC33" s="11"/>
      <c r="AD33" s="11">
        <f t="shared" ref="AD33" si="11">AB33-Z33</f>
        <v>-1.0425367715821778</v>
      </c>
      <c r="AE33" s="11">
        <f>'RD T1'!T61</f>
        <v>12.200639355044991</v>
      </c>
      <c r="AF33" s="11">
        <f t="shared" ref="AF33" si="12">SUM(AD33:AE33)</f>
        <v>11.158102583462814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489.71100000000007</v>
      </c>
      <c r="C35" s="34">
        <f>SUM(C8:C33)</f>
        <v>483.57499999999982</v>
      </c>
      <c r="D35" s="34">
        <f>SUM(D8:D33)</f>
        <v>478.9260000000001</v>
      </c>
      <c r="E35" s="34">
        <f>SUM(E8:E33)</f>
        <v>482.75099999999981</v>
      </c>
      <c r="F35" s="34">
        <f>SUM(F8:F33)</f>
        <v>492.77799999999979</v>
      </c>
      <c r="G35" s="11"/>
      <c r="H35" s="34">
        <f>F35-D35</f>
        <v>13.851999999999691</v>
      </c>
      <c r="I35" s="34">
        <f>SUM(I8:I33)</f>
        <v>235.37581402990455</v>
      </c>
      <c r="J35" s="34">
        <f>SUM(J8:J33)</f>
        <v>249.22781402990427</v>
      </c>
      <c r="L35" s="231" t="str">
        <f>name!D3</f>
        <v>All occupations</v>
      </c>
      <c r="M35" s="34">
        <f>SUM(M8:M33)</f>
        <v>252.94457324179956</v>
      </c>
      <c r="N35" s="34">
        <f>SUM(N8:N33)</f>
        <v>255.49920781538671</v>
      </c>
      <c r="O35" s="34">
        <f>SUM(O8:O33)</f>
        <v>246.03070411504518</v>
      </c>
      <c r="P35" s="34">
        <f>SUM(P8:P33)</f>
        <v>246.35238384978254</v>
      </c>
      <c r="Q35" s="34">
        <f>SUM(Q8:Q33)</f>
        <v>248.57290530354337</v>
      </c>
      <c r="R35" s="11"/>
      <c r="S35" s="34">
        <f>Q35-O35</f>
        <v>2.5422011884981828</v>
      </c>
      <c r="T35" s="34">
        <f>SUM(T8:T33)</f>
        <v>97.900583322524056</v>
      </c>
      <c r="U35" s="34">
        <f>SUM(U8:U33)</f>
        <v>100.44278451102215</v>
      </c>
      <c r="W35" s="231" t="str">
        <f>name!D3</f>
        <v>All occupations</v>
      </c>
      <c r="X35" s="34">
        <f>SUM(X8:X33)</f>
        <v>236.76642675820045</v>
      </c>
      <c r="Y35" s="34">
        <f>SUM(Y8:Y33)</f>
        <v>228.07579218461308</v>
      </c>
      <c r="Z35" s="34">
        <f>SUM(Z8:Z33)</f>
        <v>232.89529588495495</v>
      </c>
      <c r="AA35" s="34">
        <f>SUM(AA8:AA33)</f>
        <v>236.39861615021738</v>
      </c>
      <c r="AB35" s="34">
        <f>SUM(AB8:AB33)</f>
        <v>244.20509469645674</v>
      </c>
      <c r="AC35" s="11"/>
      <c r="AD35" s="34">
        <f t="shared" ref="AD35" si="13">AB35-Z35</f>
        <v>11.309798811501793</v>
      </c>
      <c r="AE35" s="34">
        <f>SUM(AE8:AE33)</f>
        <v>137.47523070738052</v>
      </c>
      <c r="AF35" s="34">
        <f>SUM(AF8:AF33)</f>
        <v>148.78502951888225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North East (Continued)</v>
      </c>
      <c r="L38" s="19" t="str">
        <f>CONCATENATE(L$1," (Continued)")</f>
        <v>Occupation Table 2.1  Males: Employment Change by Occupation (SOC 2020) and Replacement Demand, 2015-2035, North East (Continued)</v>
      </c>
      <c r="W38" s="19" t="str">
        <f>CONCATENATE(W$1," (Continued)")</f>
        <v>Occupation Table 2.2  Females: Employment Change by Occupation (SOC 2020) and Replacement Demand, 2015-2035, North East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4.4378717505458232</v>
      </c>
      <c r="C45" s="173">
        <f t="shared" si="20"/>
        <v>5.1043993002812842</v>
      </c>
      <c r="D45" s="173">
        <f t="shared" si="20"/>
        <v>5.306154613300393</v>
      </c>
      <c r="E45" s="173">
        <f t="shared" si="20"/>
        <v>4.802824857396911</v>
      </c>
      <c r="F45" s="173">
        <f t="shared" si="20"/>
        <v>5.1206769549409676</v>
      </c>
      <c r="H45" s="68">
        <f t="shared" ref="H45:H70" si="21">IF(D8&gt;0,(H8/D8)*100,0)</f>
        <v>-0.7043155047348747</v>
      </c>
      <c r="I45" s="69">
        <f t="shared" ref="I45:I70" si="22">IF(D8&gt;0,I8/D8*100,0)</f>
        <v>48.544980081910744</v>
      </c>
      <c r="J45" s="69">
        <f t="shared" ref="J45:J70" si="23">IF(D8&gt;0,(J8/D8)*100,0)</f>
        <v>47.840664577175865</v>
      </c>
      <c r="L45" t="str">
        <f t="shared" ref="L45:L70" si="24">L8</f>
        <v>11 Corporate managers and directors</v>
      </c>
      <c r="M45" s="173">
        <f t="shared" ref="M45:Q45" si="25">M8/M$35*100</f>
        <v>5.8844160789201698</v>
      </c>
      <c r="N45" s="173">
        <f t="shared" si="25"/>
        <v>6.5060340170715643</v>
      </c>
      <c r="O45" s="173">
        <f t="shared" si="25"/>
        <v>6.8046290819512247</v>
      </c>
      <c r="P45" s="173">
        <f t="shared" si="25"/>
        <v>5.984644329551811</v>
      </c>
      <c r="Q45" s="173">
        <f t="shared" si="25"/>
        <v>6.1570135810452449</v>
      </c>
      <c r="S45" s="68">
        <f t="shared" ref="S45:S70" si="26">IF(O8&gt;0,(S8/O8)*100,0)</f>
        <v>-8.5823330755121461</v>
      </c>
      <c r="T45" s="69">
        <f t="shared" ref="T45:T70" si="27">IF(O8&gt;0,T8/O8*100,0)</f>
        <v>41.623803892764606</v>
      </c>
      <c r="U45" s="69">
        <f t="shared" ref="U45:U70" si="28">IF(O8&gt;0,(U8/O8)*100,0)</f>
        <v>33.04147081725246</v>
      </c>
      <c r="W45" t="str">
        <f t="shared" ref="W45:W70" si="29">W8</f>
        <v>11 Corporate managers and directors</v>
      </c>
      <c r="X45" s="173">
        <f t="shared" ref="X45:AB45" si="30">X8/X$35*100</f>
        <v>2.8924856802915708</v>
      </c>
      <c r="Y45" s="173">
        <f t="shared" si="30"/>
        <v>3.5342345916278122</v>
      </c>
      <c r="Z45" s="173">
        <f t="shared" si="30"/>
        <v>3.7231654540745529</v>
      </c>
      <c r="AA45" s="173">
        <f t="shared" si="30"/>
        <v>3.5712438566839131</v>
      </c>
      <c r="AB45" s="173">
        <f t="shared" si="30"/>
        <v>4.0658045889757686</v>
      </c>
      <c r="AD45" s="68">
        <f t="shared" ref="AD45:AD70" si="31">IF(Z8&gt;0,(AD8/Z8)*100,0)</f>
        <v>14.505980249461214</v>
      </c>
      <c r="AE45" s="69">
        <f t="shared" ref="AE45:AE70" si="32">IF(Z8&gt;0,AE8/Z8*100,0)</f>
        <v>61.907877010994603</v>
      </c>
      <c r="AF45" s="69">
        <f t="shared" ref="AF45:AF70" si="33">IF(Z8&gt;0,(AF8/Z8)*100,0)</f>
        <v>76.413857260455814</v>
      </c>
    </row>
    <row r="46" spans="1:32" x14ac:dyDescent="0.2">
      <c r="A46" t="str">
        <f t="shared" si="19"/>
        <v>12 Other managers and proprietors</v>
      </c>
      <c r="B46" s="173">
        <f t="shared" si="20"/>
        <v>2.9146700470178883</v>
      </c>
      <c r="C46" s="173">
        <f t="shared" si="20"/>
        <v>3.1606410083152374</v>
      </c>
      <c r="D46" s="173">
        <f t="shared" si="20"/>
        <v>3.0970389332519188</v>
      </c>
      <c r="E46" s="173">
        <f t="shared" si="20"/>
        <v>3.6616880454285834</v>
      </c>
      <c r="F46" s="173">
        <f t="shared" si="20"/>
        <v>4.1510717464856164</v>
      </c>
      <c r="H46" s="68">
        <f t="shared" si="21"/>
        <v>37.910226142802536</v>
      </c>
      <c r="I46" s="69">
        <f t="shared" si="22"/>
        <v>70.265166262120644</v>
      </c>
      <c r="J46" s="69">
        <f t="shared" si="23"/>
        <v>108.17539240492317</v>
      </c>
      <c r="L46" t="str">
        <f t="shared" si="24"/>
        <v>12 Other managers and proprietors</v>
      </c>
      <c r="M46" s="173">
        <f t="shared" ref="M46:Q46" si="34">M9/M$35*100</f>
        <v>3.5156988986324995</v>
      </c>
      <c r="N46" s="173">
        <f t="shared" si="34"/>
        <v>3.6978546999429618</v>
      </c>
      <c r="O46" s="173">
        <f t="shared" si="34"/>
        <v>3.4709001979224539</v>
      </c>
      <c r="P46" s="173">
        <f t="shared" si="34"/>
        <v>4.2526198731593858</v>
      </c>
      <c r="Q46" s="173">
        <f t="shared" si="34"/>
        <v>4.9573582906011673</v>
      </c>
      <c r="S46" s="68">
        <f t="shared" si="26"/>
        <v>44.302103246416827</v>
      </c>
      <c r="T46" s="69">
        <f t="shared" si="27"/>
        <v>65.388102263155901</v>
      </c>
      <c r="U46" s="69">
        <f t="shared" si="28"/>
        <v>109.69020550957271</v>
      </c>
      <c r="W46" t="str">
        <f t="shared" si="29"/>
        <v>12 Other managers and proprietors</v>
      </c>
      <c r="X46" s="173">
        <f t="shared" ref="X46:AB46" si="35">X9/X$35*100</f>
        <v>2.2725731565963114</v>
      </c>
      <c r="Y46" s="173">
        <f t="shared" si="35"/>
        <v>2.5588337260791505</v>
      </c>
      <c r="Z46" s="173">
        <f t="shared" si="35"/>
        <v>2.7020917109874065</v>
      </c>
      <c r="AA46" s="173">
        <f t="shared" si="35"/>
        <v>3.0458745232306188</v>
      </c>
      <c r="AB46" s="173">
        <f t="shared" si="35"/>
        <v>3.3303640989769692</v>
      </c>
      <c r="AD46" s="68">
        <f t="shared" si="31"/>
        <v>29.236632929083896</v>
      </c>
      <c r="AE46" s="69">
        <f t="shared" si="32"/>
        <v>76.883201702817175</v>
      </c>
      <c r="AF46" s="69">
        <f t="shared" si="33"/>
        <v>106.11983463190107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4.3752379361195031</v>
      </c>
      <c r="C47" s="173">
        <f t="shared" si="20"/>
        <v>4.6271385823668663</v>
      </c>
      <c r="D47" s="173">
        <f t="shared" si="20"/>
        <v>4.9004729496733148</v>
      </c>
      <c r="E47" s="173">
        <f t="shared" si="20"/>
        <v>5.0366325034692769</v>
      </c>
      <c r="F47" s="173">
        <f t="shared" si="20"/>
        <v>5.3725647525638074</v>
      </c>
      <c r="H47" s="68">
        <f t="shared" si="21"/>
        <v>12.804534604588316</v>
      </c>
      <c r="I47" s="69">
        <f t="shared" si="22"/>
        <v>38.689081267228296</v>
      </c>
      <c r="J47" s="69">
        <f t="shared" si="23"/>
        <v>51.493615871816608</v>
      </c>
      <c r="L47" t="str">
        <f t="shared" si="24"/>
        <v>21 Science, research, engineering and technology professionals</v>
      </c>
      <c r="M47" s="173">
        <f t="shared" ref="M47:Q47" si="36">M10/M$35*100</f>
        <v>7.0930738967546052</v>
      </c>
      <c r="N47" s="173">
        <f t="shared" si="36"/>
        <v>7.3948408267273367</v>
      </c>
      <c r="O47" s="173">
        <f t="shared" si="36"/>
        <v>7.7742498501235131</v>
      </c>
      <c r="P47" s="173">
        <f t="shared" si="36"/>
        <v>7.8050320863592733</v>
      </c>
      <c r="Q47" s="173">
        <f t="shared" si="36"/>
        <v>8.1612276093236389</v>
      </c>
      <c r="S47" s="68">
        <f t="shared" si="26"/>
        <v>6.0624060556494941</v>
      </c>
      <c r="T47" s="69">
        <f t="shared" si="27"/>
        <v>32.99465882334863</v>
      </c>
      <c r="U47" s="69">
        <f t="shared" si="28"/>
        <v>39.057064878998119</v>
      </c>
      <c r="W47" t="str">
        <f t="shared" si="29"/>
        <v>21 Science, research, engineering and technology professionals</v>
      </c>
      <c r="X47" s="173">
        <f t="shared" ref="X47:AB47" si="37">X10/X$35*100</f>
        <v>1.4716934318721175</v>
      </c>
      <c r="Y47" s="173">
        <f t="shared" si="37"/>
        <v>1.5266528879860348</v>
      </c>
      <c r="Z47" s="173">
        <f t="shared" si="37"/>
        <v>1.8646136310008703</v>
      </c>
      <c r="AA47" s="173">
        <f t="shared" si="37"/>
        <v>2.1516670675450698</v>
      </c>
      <c r="AB47" s="173">
        <f t="shared" si="37"/>
        <v>2.5340243483249218</v>
      </c>
      <c r="AD47" s="68">
        <f t="shared" si="31"/>
        <v>42.500350421370229</v>
      </c>
      <c r="AE47" s="69">
        <f t="shared" si="32"/>
        <v>63.770258353805652</v>
      </c>
      <c r="AF47" s="69">
        <f t="shared" si="33"/>
        <v>106.27060877517589</v>
      </c>
    </row>
    <row r="48" spans="1:32" x14ac:dyDescent="0.2">
      <c r="A48" t="str">
        <f t="shared" si="19"/>
        <v>22 Health professionals</v>
      </c>
      <c r="B48" s="173">
        <f t="shared" si="20"/>
        <v>5.6303998384942453</v>
      </c>
      <c r="C48" s="173">
        <f t="shared" si="20"/>
        <v>5.7582267612483307</v>
      </c>
      <c r="D48" s="173">
        <f t="shared" si="20"/>
        <v>6.0610140111115474</v>
      </c>
      <c r="E48" s="173">
        <f t="shared" si="20"/>
        <v>6.5217944665673668</v>
      </c>
      <c r="F48" s="173">
        <f t="shared" si="20"/>
        <v>6.9658025531779657</v>
      </c>
      <c r="H48" s="68">
        <f t="shared" si="21"/>
        <v>18.25207442521852</v>
      </c>
      <c r="I48" s="69">
        <f t="shared" si="22"/>
        <v>60.633133842571183</v>
      </c>
      <c r="J48" s="69">
        <f t="shared" si="23"/>
        <v>78.885208267789707</v>
      </c>
      <c r="L48" t="str">
        <f t="shared" si="24"/>
        <v>22 Health professionals</v>
      </c>
      <c r="M48" s="173">
        <f t="shared" ref="M48:Q48" si="38">M11/M$35*100</f>
        <v>2.6808635197917057</v>
      </c>
      <c r="N48" s="173">
        <f t="shared" si="38"/>
        <v>2.6741053948835587</v>
      </c>
      <c r="O48" s="173">
        <f t="shared" si="38"/>
        <v>3.137858818950169</v>
      </c>
      <c r="P48" s="173">
        <f t="shared" si="38"/>
        <v>3.3737560724332996</v>
      </c>
      <c r="Q48" s="173">
        <f t="shared" si="38"/>
        <v>3.6818455341302223</v>
      </c>
      <c r="S48" s="68">
        <f t="shared" si="26"/>
        <v>18.548658454791735</v>
      </c>
      <c r="T48" s="69">
        <f t="shared" si="27"/>
        <v>43.032542128732686</v>
      </c>
      <c r="U48" s="69">
        <f t="shared" si="28"/>
        <v>61.581200583524421</v>
      </c>
      <c r="W48" t="str">
        <f t="shared" si="29"/>
        <v>22 Health professionals</v>
      </c>
      <c r="X48" s="173">
        <f t="shared" ref="X48:AB48" si="39">X11/X$35*100</f>
        <v>8.7814766850326755</v>
      </c>
      <c r="Y48" s="173">
        <f t="shared" si="39"/>
        <v>9.2131772334794224</v>
      </c>
      <c r="Z48" s="173">
        <f t="shared" si="39"/>
        <v>9.1490365812207965</v>
      </c>
      <c r="AA48" s="173">
        <f t="shared" si="39"/>
        <v>9.8023837334383828</v>
      </c>
      <c r="AB48" s="173">
        <f t="shared" si="39"/>
        <v>10.308495866482117</v>
      </c>
      <c r="AD48" s="68">
        <f t="shared" si="31"/>
        <v>18.144617504833619</v>
      </c>
      <c r="AE48" s="69">
        <f t="shared" si="32"/>
        <v>67.010096841013507</v>
      </c>
      <c r="AF48" s="69">
        <f t="shared" si="33"/>
        <v>85.154714345847111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4.3031923713115798</v>
      </c>
      <c r="C49" s="173">
        <f t="shared" si="20"/>
        <v>4.3560281677869117</v>
      </c>
      <c r="D49" s="173">
        <f t="shared" si="20"/>
        <v>4.6108887943495169</v>
      </c>
      <c r="E49" s="173">
        <f t="shared" si="20"/>
        <v>4.9869955755993285</v>
      </c>
      <c r="F49" s="173">
        <f t="shared" si="20"/>
        <v>5.236511919010109</v>
      </c>
      <c r="H49" s="68">
        <f t="shared" si="21"/>
        <v>16.853128503712956</v>
      </c>
      <c r="I49" s="69">
        <f t="shared" si="22"/>
        <v>55.304456247287824</v>
      </c>
      <c r="J49" s="69">
        <f t="shared" si="23"/>
        <v>72.157584751000783</v>
      </c>
      <c r="L49" t="str">
        <f t="shared" si="24"/>
        <v>23 Teaching and other educational professionals</v>
      </c>
      <c r="M49" s="173">
        <f t="shared" ref="M49:Q49" si="40">M12/M$35*100</f>
        <v>3.537258643073129</v>
      </c>
      <c r="N49" s="173">
        <f t="shared" si="40"/>
        <v>2.9155466579719223</v>
      </c>
      <c r="O49" s="173">
        <f t="shared" si="40"/>
        <v>2.9623183740569274</v>
      </c>
      <c r="P49" s="173">
        <f t="shared" si="40"/>
        <v>3.2906827226469941</v>
      </c>
      <c r="Q49" s="173">
        <f t="shared" si="40"/>
        <v>3.4084825720575909</v>
      </c>
      <c r="S49" s="68">
        <f t="shared" si="26"/>
        <v>16.250230918215955</v>
      </c>
      <c r="T49" s="69">
        <f t="shared" si="27"/>
        <v>48.345038998693731</v>
      </c>
      <c r="U49" s="69">
        <f t="shared" si="28"/>
        <v>64.595269916909686</v>
      </c>
      <c r="W49" t="str">
        <f t="shared" si="29"/>
        <v>23 Teaching and other educational professionals</v>
      </c>
      <c r="X49" s="173">
        <f t="shared" ref="X49:AB49" si="41">X12/X$35*100</f>
        <v>5.1214620165203382</v>
      </c>
      <c r="Y49" s="173">
        <f t="shared" si="41"/>
        <v>5.9697105367273835</v>
      </c>
      <c r="Z49" s="173">
        <f t="shared" si="41"/>
        <v>6.3524393900651814</v>
      </c>
      <c r="AA49" s="173">
        <f t="shared" si="41"/>
        <v>6.7547331448171208</v>
      </c>
      <c r="AB49" s="173">
        <f t="shared" si="41"/>
        <v>7.0972370865867216</v>
      </c>
      <c r="AD49" s="68">
        <f t="shared" si="31"/>
        <v>17.150133215953193</v>
      </c>
      <c r="AE49" s="69">
        <f t="shared" si="32"/>
        <v>58.732865594079556</v>
      </c>
      <c r="AF49" s="69">
        <f t="shared" si="33"/>
        <v>75.88299881003276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4.0949379204077969</v>
      </c>
      <c r="C50" s="173">
        <f t="shared" si="20"/>
        <v>4.4652870544790746</v>
      </c>
      <c r="D50" s="173">
        <f t="shared" si="20"/>
        <v>5.1129766705976127</v>
      </c>
      <c r="E50" s="173">
        <f t="shared" si="20"/>
        <v>5.514915338486162</v>
      </c>
      <c r="F50" s="173">
        <f t="shared" si="20"/>
        <v>6.1282692787731978</v>
      </c>
      <c r="H50" s="68">
        <f t="shared" si="21"/>
        <v>23.323807549375054</v>
      </c>
      <c r="I50" s="69">
        <f t="shared" si="22"/>
        <v>55.164447515258338</v>
      </c>
      <c r="J50" s="69">
        <f t="shared" si="23"/>
        <v>78.488255064633393</v>
      </c>
      <c r="L50" t="str">
        <f t="shared" si="24"/>
        <v>24 Business, media and public service professionals</v>
      </c>
      <c r="M50" s="173">
        <f t="shared" ref="M50:Q50" si="42">M13/M$35*100</f>
        <v>4.3152747145827917</v>
      </c>
      <c r="N50" s="173">
        <f t="shared" si="42"/>
        <v>4.3318668291793303</v>
      </c>
      <c r="O50" s="173">
        <f t="shared" si="42"/>
        <v>4.9536752966846178</v>
      </c>
      <c r="P50" s="173">
        <f t="shared" si="42"/>
        <v>5.4029350224958712</v>
      </c>
      <c r="Q50" s="173">
        <f t="shared" si="42"/>
        <v>5.8504642958398234</v>
      </c>
      <c r="S50" s="68">
        <f t="shared" si="26"/>
        <v>19.323855098678042</v>
      </c>
      <c r="T50" s="69">
        <f t="shared" si="27"/>
        <v>47.219666676566099</v>
      </c>
      <c r="U50" s="69">
        <f t="shared" si="28"/>
        <v>66.543521775244145</v>
      </c>
      <c r="W50" t="str">
        <f t="shared" si="29"/>
        <v>24 Business, media and public service professionals</v>
      </c>
      <c r="X50" s="173">
        <f t="shared" ref="X50:AB50" si="43">X13/X$35*100</f>
        <v>3.8595456093645613</v>
      </c>
      <c r="Y50" s="173">
        <f t="shared" si="43"/>
        <v>4.6147494833678131</v>
      </c>
      <c r="Z50" s="173">
        <f t="shared" si="43"/>
        <v>5.2812627196626307</v>
      </c>
      <c r="AA50" s="173">
        <f t="shared" si="43"/>
        <v>5.6316106822987013</v>
      </c>
      <c r="AB50" s="173">
        <f t="shared" si="43"/>
        <v>6.4110430341748961</v>
      </c>
      <c r="AD50" s="68">
        <f t="shared" si="31"/>
        <v>27.287255739009275</v>
      </c>
      <c r="AE50" s="69">
        <f t="shared" si="32"/>
        <v>63.036722903599681</v>
      </c>
      <c r="AF50" s="69">
        <f t="shared" si="33"/>
        <v>90.323978642608964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1.8491430028466926</v>
      </c>
      <c r="C51" s="173">
        <f t="shared" si="20"/>
        <v>2.0414675115144258</v>
      </c>
      <c r="D51" s="173">
        <f t="shared" si="20"/>
        <v>2.2362203160490908</v>
      </c>
      <c r="E51" s="173">
        <f t="shared" si="20"/>
        <v>1.8919084365247136</v>
      </c>
      <c r="F51" s="173">
        <f t="shared" si="20"/>
        <v>1.9008317941189827</v>
      </c>
      <c r="H51" s="68">
        <f t="shared" si="21"/>
        <v>-12.53949217131844</v>
      </c>
      <c r="I51" s="69">
        <f t="shared" si="22"/>
        <v>34.18505781176323</v>
      </c>
      <c r="J51" s="69">
        <f t="shared" si="23"/>
        <v>21.645565640444794</v>
      </c>
      <c r="L51" t="str">
        <f t="shared" si="24"/>
        <v>31 Science, engineering and technology associate professionals</v>
      </c>
      <c r="M51" s="173">
        <f t="shared" ref="M51:Q51" si="44">M14/M$35*100</f>
        <v>2.9000520056421411</v>
      </c>
      <c r="N51" s="173">
        <f t="shared" si="44"/>
        <v>3.2028638201611765</v>
      </c>
      <c r="O51" s="173">
        <f t="shared" si="44"/>
        <v>3.5063287783199399</v>
      </c>
      <c r="P51" s="173">
        <f t="shared" si="44"/>
        <v>2.8358292388575088</v>
      </c>
      <c r="Q51" s="173">
        <f t="shared" si="44"/>
        <v>2.7518903016839213</v>
      </c>
      <c r="S51" s="68">
        <f t="shared" si="26"/>
        <v>-20.705519111482392</v>
      </c>
      <c r="T51" s="69">
        <f t="shared" si="27"/>
        <v>29.075673339869802</v>
      </c>
      <c r="U51" s="69">
        <f t="shared" si="28"/>
        <v>8.3701542283874062</v>
      </c>
      <c r="W51" t="str">
        <f t="shared" si="29"/>
        <v>31 Science, engineering and technology associate professionals</v>
      </c>
      <c r="X51" s="173">
        <f t="shared" ref="X51:AB51" si="45">X14/X$35*100</f>
        <v>0.72642584709245894</v>
      </c>
      <c r="Y51" s="173">
        <f t="shared" si="45"/>
        <v>0.74042703730762338</v>
      </c>
      <c r="Z51" s="173">
        <f t="shared" si="45"/>
        <v>0.89447711729708679</v>
      </c>
      <c r="AA51" s="173">
        <f t="shared" si="45"/>
        <v>0.90824303438750043</v>
      </c>
      <c r="AB51" s="173">
        <f t="shared" si="45"/>
        <v>1.034551399470921</v>
      </c>
      <c r="AD51" s="68">
        <f t="shared" si="31"/>
        <v>21.276552044941514</v>
      </c>
      <c r="AE51" s="69">
        <f t="shared" si="32"/>
        <v>55.343348432826154</v>
      </c>
      <c r="AF51" s="69">
        <f t="shared" si="33"/>
        <v>76.619900477767672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1.973046854071359</v>
      </c>
      <c r="C52" s="173">
        <f t="shared" si="20"/>
        <v>2.0145350793268166</v>
      </c>
      <c r="D52" s="173">
        <f t="shared" si="20"/>
        <v>2.1721836593151886</v>
      </c>
      <c r="E52" s="173">
        <f t="shared" si="20"/>
        <v>2.1574112767250151</v>
      </c>
      <c r="F52" s="173">
        <f t="shared" si="20"/>
        <v>2.266153631861378</v>
      </c>
      <c r="H52" s="68">
        <f t="shared" si="21"/>
        <v>7.3434879051536894</v>
      </c>
      <c r="I52" s="69">
        <f t="shared" si="22"/>
        <v>59.948064420206713</v>
      </c>
      <c r="J52" s="69">
        <f t="shared" si="23"/>
        <v>67.291552325360399</v>
      </c>
      <c r="L52" t="str">
        <f t="shared" si="24"/>
        <v>32 Health and social care associate professionals</v>
      </c>
      <c r="M52" s="173">
        <f t="shared" ref="M52:Q52" si="46">M15/M$35*100</f>
        <v>0.88678637475064459</v>
      </c>
      <c r="N52" s="173">
        <f t="shared" si="46"/>
        <v>0.84227390553836667</v>
      </c>
      <c r="O52" s="173">
        <f t="shared" si="46"/>
        <v>0.97437802390595918</v>
      </c>
      <c r="P52" s="173">
        <f t="shared" si="46"/>
        <v>0.87696531402330946</v>
      </c>
      <c r="Q52" s="173">
        <f t="shared" si="46"/>
        <v>0.91675576298054484</v>
      </c>
      <c r="S52" s="68">
        <f t="shared" si="26"/>
        <v>-4.9415677922580743</v>
      </c>
      <c r="T52" s="69">
        <f t="shared" si="27"/>
        <v>44.610040479824207</v>
      </c>
      <c r="U52" s="69">
        <f t="shared" si="28"/>
        <v>39.66847268756613</v>
      </c>
      <c r="W52" t="str">
        <f t="shared" si="29"/>
        <v>32 Health and social care associate professionals</v>
      </c>
      <c r="X52" s="173">
        <f t="shared" ref="X52:AB52" si="47">X15/X$35*100</f>
        <v>3.1335310372947491</v>
      </c>
      <c r="Y52" s="173">
        <f t="shared" si="47"/>
        <v>3.3277467901656816</v>
      </c>
      <c r="Z52" s="173">
        <f t="shared" si="47"/>
        <v>3.4375461165211814</v>
      </c>
      <c r="AA52" s="173">
        <f t="shared" si="47"/>
        <v>3.4917715214649938</v>
      </c>
      <c r="AB52" s="173">
        <f t="shared" si="47"/>
        <v>3.6396866005123587</v>
      </c>
      <c r="AD52" s="68">
        <f t="shared" si="31"/>
        <v>11.022105721751204</v>
      </c>
      <c r="AE52" s="69">
        <f t="shared" si="32"/>
        <v>64.540858260805948</v>
      </c>
      <c r="AF52" s="69">
        <f t="shared" si="33"/>
        <v>75.562963982557136</v>
      </c>
    </row>
    <row r="53" spans="1:32" x14ac:dyDescent="0.2">
      <c r="A53" t="str">
        <f t="shared" si="19"/>
        <v>33 Protective service occupations</v>
      </c>
      <c r="B53" s="173">
        <f t="shared" si="20"/>
        <v>1.298168908535982</v>
      </c>
      <c r="C53" s="173">
        <f t="shared" si="20"/>
        <v>1.3873617425915472</v>
      </c>
      <c r="D53" s="173">
        <f t="shared" si="20"/>
        <v>1.4719378597692279</v>
      </c>
      <c r="E53" s="173">
        <f t="shared" si="20"/>
        <v>1.6561727260995278</v>
      </c>
      <c r="F53" s="173">
        <f t="shared" si="20"/>
        <v>1.8332180156728082</v>
      </c>
      <c r="H53" s="68">
        <f t="shared" si="21"/>
        <v>28.146732351222219</v>
      </c>
      <c r="I53" s="69">
        <f t="shared" si="22"/>
        <v>41.778981002709074</v>
      </c>
      <c r="J53" s="69">
        <f t="shared" si="23"/>
        <v>69.9257133539313</v>
      </c>
      <c r="L53" t="str">
        <f t="shared" si="24"/>
        <v>33 Protective service occupations</v>
      </c>
      <c r="M53" s="173">
        <f t="shared" ref="M53:Q53" si="48">M16/M$35*100</f>
        <v>1.8903869160465177</v>
      </c>
      <c r="N53" s="173">
        <f t="shared" si="48"/>
        <v>1.9278714566330637</v>
      </c>
      <c r="O53" s="173">
        <f t="shared" si="48"/>
        <v>2.0643723921698069</v>
      </c>
      <c r="P53" s="173">
        <f t="shared" si="48"/>
        <v>2.2248683449591309</v>
      </c>
      <c r="Q53" s="173">
        <f t="shared" si="48"/>
        <v>2.3209643543821641</v>
      </c>
      <c r="S53" s="68">
        <f t="shared" si="26"/>
        <v>13.591257395187281</v>
      </c>
      <c r="T53" s="69">
        <f t="shared" si="27"/>
        <v>30.24864765675294</v>
      </c>
      <c r="U53" s="69">
        <f t="shared" si="28"/>
        <v>43.839905051940228</v>
      </c>
      <c r="W53" t="str">
        <f t="shared" si="29"/>
        <v>33 Protective service occupations</v>
      </c>
      <c r="X53" s="173">
        <f t="shared" ref="X53:AB53" si="49">X16/X$35*100</f>
        <v>0.66548490334615928</v>
      </c>
      <c r="Y53" s="173">
        <f t="shared" si="49"/>
        <v>0.7818621302418709</v>
      </c>
      <c r="Z53" s="173">
        <f t="shared" si="49"/>
        <v>0.84608973091486839</v>
      </c>
      <c r="AA53" s="173">
        <f t="shared" si="49"/>
        <v>1.0635316875328458</v>
      </c>
      <c r="AB53" s="173">
        <f t="shared" si="49"/>
        <v>1.3367479292691975</v>
      </c>
      <c r="AD53" s="68">
        <f t="shared" si="31"/>
        <v>65.663601860828507</v>
      </c>
      <c r="AE53" s="69">
        <f t="shared" si="32"/>
        <v>71.498520409641912</v>
      </c>
      <c r="AF53" s="69">
        <f t="shared" si="33"/>
        <v>137.16212227047043</v>
      </c>
    </row>
    <row r="54" spans="1:32" x14ac:dyDescent="0.2">
      <c r="A54" t="str">
        <f t="shared" si="19"/>
        <v>34 Culture, media and sports occupations</v>
      </c>
      <c r="B54" s="173">
        <f t="shared" si="20"/>
        <v>1.204101138767234</v>
      </c>
      <c r="C54" s="173">
        <f t="shared" si="20"/>
        <v>1.2641490654960379</v>
      </c>
      <c r="D54" s="173">
        <f t="shared" si="20"/>
        <v>1.194519879178944</v>
      </c>
      <c r="E54" s="173">
        <f t="shared" si="20"/>
        <v>1.1050220589025603</v>
      </c>
      <c r="F54" s="173">
        <f t="shared" si="20"/>
        <v>1.2144224448014009</v>
      </c>
      <c r="H54" s="68">
        <f t="shared" si="21"/>
        <v>4.60665126131076</v>
      </c>
      <c r="I54" s="69">
        <f t="shared" si="22"/>
        <v>47.999326203281136</v>
      </c>
      <c r="J54" s="69">
        <f t="shared" si="23"/>
        <v>52.605977464591888</v>
      </c>
      <c r="L54" t="str">
        <f t="shared" si="24"/>
        <v>34 Culture, media and sports occupations</v>
      </c>
      <c r="M54" s="173">
        <f t="shared" ref="M54:Q54" si="50">M17/M$35*100</f>
        <v>1.014024899110578</v>
      </c>
      <c r="N54" s="173">
        <f t="shared" si="50"/>
        <v>1.1399354556573436</v>
      </c>
      <c r="O54" s="173">
        <f t="shared" si="50"/>
        <v>0.99864074266728819</v>
      </c>
      <c r="P54" s="173">
        <f t="shared" si="50"/>
        <v>0.93767727671597445</v>
      </c>
      <c r="Q54" s="173">
        <f t="shared" si="50"/>
        <v>1.0129514847067331</v>
      </c>
      <c r="S54" s="68">
        <f t="shared" si="26"/>
        <v>2.4811154172681786</v>
      </c>
      <c r="T54" s="69">
        <f t="shared" si="27"/>
        <v>39.243235876506503</v>
      </c>
      <c r="U54" s="69">
        <f t="shared" si="28"/>
        <v>41.724351293774689</v>
      </c>
      <c r="W54" t="str">
        <f t="shared" si="29"/>
        <v>34 Culture, media and sports occupations</v>
      </c>
      <c r="X54" s="173">
        <f t="shared" ref="X54:AB54" si="51">X17/X$35*100</f>
        <v>1.4071652048244545</v>
      </c>
      <c r="Y54" s="173">
        <f t="shared" si="51"/>
        <v>1.4032978923385964</v>
      </c>
      <c r="Z54" s="173">
        <f t="shared" si="51"/>
        <v>1.4014466944857453</v>
      </c>
      <c r="AA54" s="173">
        <f t="shared" si="51"/>
        <v>1.279413037529487</v>
      </c>
      <c r="AB54" s="173">
        <f t="shared" si="51"/>
        <v>1.4194968800717789</v>
      </c>
      <c r="AD54" s="68">
        <f t="shared" si="31"/>
        <v>6.2066871464143265</v>
      </c>
      <c r="AE54" s="69">
        <f t="shared" si="32"/>
        <v>54.590632943797345</v>
      </c>
      <c r="AF54" s="69">
        <f t="shared" si="33"/>
        <v>60.797320090211684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4.2015288778117981</v>
      </c>
      <c r="C55" s="173">
        <f t="shared" si="52"/>
        <v>4.3620499651560554</v>
      </c>
      <c r="D55" s="173">
        <f t="shared" si="52"/>
        <v>4.6340570399252234</v>
      </c>
      <c r="E55" s="173">
        <f t="shared" si="52"/>
        <v>4.332310872214113</v>
      </c>
      <c r="F55" s="173">
        <f t="shared" si="52"/>
        <v>4.4374918604264595</v>
      </c>
      <c r="H55" s="68">
        <f t="shared" si="21"/>
        <v>-1.4721309195608294</v>
      </c>
      <c r="I55" s="69">
        <f t="shared" si="22"/>
        <v>44.752075961483023</v>
      </c>
      <c r="J55" s="69">
        <f t="shared" si="23"/>
        <v>43.279945041922197</v>
      </c>
      <c r="L55" t="str">
        <f t="shared" si="24"/>
        <v>35 Business and public service associate professionals</v>
      </c>
      <c r="M55" s="173">
        <f t="shared" ref="M55:Q55" si="53">M18/M$35*100</f>
        <v>4.1067460880704365</v>
      </c>
      <c r="N55" s="173">
        <f t="shared" si="53"/>
        <v>4.13212408974226</v>
      </c>
      <c r="O55" s="173">
        <f t="shared" si="53"/>
        <v>4.5033535074922764</v>
      </c>
      <c r="P55" s="173">
        <f t="shared" si="53"/>
        <v>4.0865874664426993</v>
      </c>
      <c r="Q55" s="173">
        <f t="shared" si="53"/>
        <v>4.0326891490483279</v>
      </c>
      <c r="S55" s="68">
        <f t="shared" si="26"/>
        <v>-9.526126237063286</v>
      </c>
      <c r="T55" s="69">
        <f t="shared" si="27"/>
        <v>34.558623341111947</v>
      </c>
      <c r="U55" s="69">
        <f t="shared" si="28"/>
        <v>25.032497104048655</v>
      </c>
      <c r="W55" t="str">
        <f t="shared" si="29"/>
        <v>35 Business and public service associate professionals</v>
      </c>
      <c r="X55" s="173">
        <f t="shared" ref="X55:AB55" si="54">X18/X$35*100</f>
        <v>4.3027881341601653</v>
      </c>
      <c r="Y55" s="173">
        <f t="shared" si="54"/>
        <v>4.619621706820479</v>
      </c>
      <c r="Z55" s="173">
        <f t="shared" si="54"/>
        <v>4.7721323153085748</v>
      </c>
      <c r="AA55" s="173">
        <f t="shared" si="54"/>
        <v>4.5883806739975972</v>
      </c>
      <c r="AB55" s="173">
        <f t="shared" si="54"/>
        <v>4.8495348039493615</v>
      </c>
      <c r="AD55" s="68">
        <f t="shared" si="31"/>
        <v>6.5569073677304042</v>
      </c>
      <c r="AE55" s="69">
        <f t="shared" si="32"/>
        <v>54.913941984770574</v>
      </c>
      <c r="AF55" s="69">
        <f t="shared" si="33"/>
        <v>61.470849352500977</v>
      </c>
    </row>
    <row r="56" spans="1:32" x14ac:dyDescent="0.2">
      <c r="A56" t="str">
        <f t="shared" si="19"/>
        <v>41 Administrative occupations</v>
      </c>
      <c r="B56" s="173">
        <f t="shared" si="52"/>
        <v>9.3078025531576412</v>
      </c>
      <c r="C56" s="173">
        <f t="shared" si="52"/>
        <v>8.7116891938144079</v>
      </c>
      <c r="D56" s="173">
        <f t="shared" si="52"/>
        <v>9.2193073964096151</v>
      </c>
      <c r="E56" s="173">
        <f t="shared" si="52"/>
        <v>8.3113181886774896</v>
      </c>
      <c r="F56" s="173">
        <f t="shared" si="52"/>
        <v>7.7107326222457209</v>
      </c>
      <c r="H56" s="68">
        <f t="shared" si="21"/>
        <v>-13.944180664460404</v>
      </c>
      <c r="I56" s="69">
        <f t="shared" si="22"/>
        <v>45.415835121394693</v>
      </c>
      <c r="J56" s="69">
        <f t="shared" si="23"/>
        <v>31.471654456934289</v>
      </c>
      <c r="L56" t="str">
        <f t="shared" si="24"/>
        <v>41 Administrative occupations</v>
      </c>
      <c r="M56" s="173">
        <f t="shared" ref="M56:Q56" si="55">M19/M$35*100</f>
        <v>5.3754375717029736</v>
      </c>
      <c r="N56" s="173">
        <f t="shared" si="55"/>
        <v>4.7755172200127509</v>
      </c>
      <c r="O56" s="173">
        <f t="shared" si="55"/>
        <v>5.9362458709012662</v>
      </c>
      <c r="P56" s="173">
        <f t="shared" si="55"/>
        <v>5.5893326947751314</v>
      </c>
      <c r="Q56" s="173">
        <f t="shared" si="55"/>
        <v>6.0630176405748433</v>
      </c>
      <c r="S56" s="68">
        <f t="shared" si="26"/>
        <v>3.1909071035639287</v>
      </c>
      <c r="T56" s="69">
        <f t="shared" si="27"/>
        <v>36.556907401417519</v>
      </c>
      <c r="U56" s="69">
        <f t="shared" si="28"/>
        <v>39.747814504981449</v>
      </c>
      <c r="W56" t="str">
        <f t="shared" si="29"/>
        <v>41 Administrative occupations</v>
      </c>
      <c r="X56" s="173">
        <f t="shared" ref="X56:AB56" si="56">X19/X$35*100</f>
        <v>13.508864315520011</v>
      </c>
      <c r="Y56" s="173">
        <f t="shared" si="56"/>
        <v>13.121139278360882</v>
      </c>
      <c r="Z56" s="173">
        <f t="shared" si="56"/>
        <v>12.687535192529772</v>
      </c>
      <c r="AA56" s="173">
        <f t="shared" si="56"/>
        <v>11.147915230350813</v>
      </c>
      <c r="AB56" s="173">
        <f t="shared" si="56"/>
        <v>9.3879183526057073</v>
      </c>
      <c r="AD56" s="68">
        <f t="shared" si="31"/>
        <v>-22.413520254232736</v>
      </c>
      <c r="AE56" s="69">
        <f t="shared" si="32"/>
        <v>49.794526860677699</v>
      </c>
      <c r="AF56" s="69">
        <f t="shared" si="33"/>
        <v>27.381006606444956</v>
      </c>
    </row>
    <row r="57" spans="1:32" x14ac:dyDescent="0.2">
      <c r="A57" t="str">
        <f t="shared" si="19"/>
        <v>42 Secretarial and related occupations</v>
      </c>
      <c r="B57" s="173">
        <f t="shared" si="52"/>
        <v>1.9816367682339682</v>
      </c>
      <c r="C57" s="173">
        <f t="shared" si="52"/>
        <v>1.717181598192034</v>
      </c>
      <c r="D57" s="173">
        <f t="shared" si="52"/>
        <v>1.7433665480102871</v>
      </c>
      <c r="E57" s="173">
        <f t="shared" si="52"/>
        <v>1.8795741713688676</v>
      </c>
      <c r="F57" s="173">
        <f t="shared" si="52"/>
        <v>1.5974337359844837</v>
      </c>
      <c r="H57" s="68">
        <f t="shared" si="21"/>
        <v>-5.7205501890059667</v>
      </c>
      <c r="I57" s="69">
        <f t="shared" si="22"/>
        <v>55.546531930884399</v>
      </c>
      <c r="J57" s="69">
        <f t="shared" si="23"/>
        <v>49.825981741878437</v>
      </c>
      <c r="L57" t="str">
        <f t="shared" si="24"/>
        <v>42 Secretarial and related occupations</v>
      </c>
      <c r="M57" s="173">
        <f t="shared" ref="M57:Q57" si="57">M20/M$35*100</f>
        <v>0.25720017804652689</v>
      </c>
      <c r="N57" s="173">
        <f t="shared" si="57"/>
        <v>0.19364218925041432</v>
      </c>
      <c r="O57" s="173">
        <f t="shared" si="57"/>
        <v>0.18267560136992222</v>
      </c>
      <c r="P57" s="173">
        <f t="shared" si="57"/>
        <v>0.26392125582002091</v>
      </c>
      <c r="Q57" s="173">
        <f t="shared" si="57"/>
        <v>0.31248940559121008</v>
      </c>
      <c r="S57" s="68">
        <f t="shared" si="26"/>
        <v>72.830040229449949</v>
      </c>
      <c r="T57" s="69">
        <f t="shared" si="27"/>
        <v>50.130133367716098</v>
      </c>
      <c r="U57" s="69">
        <f t="shared" si="28"/>
        <v>122.96017359716605</v>
      </c>
      <c r="W57" t="str">
        <f t="shared" si="29"/>
        <v>42 Secretarial and related occupations</v>
      </c>
      <c r="X57" s="173">
        <f t="shared" ref="X57:AB57" si="58">X20/X$35*100</f>
        <v>3.8239033571239753</v>
      </c>
      <c r="Y57" s="173">
        <f t="shared" si="58"/>
        <v>3.4239085959657487</v>
      </c>
      <c r="Z57" s="173">
        <f t="shared" si="58"/>
        <v>3.3920812249163506</v>
      </c>
      <c r="AA57" s="173">
        <f t="shared" si="58"/>
        <v>3.5632555469247706</v>
      </c>
      <c r="AB57" s="173">
        <f t="shared" si="58"/>
        <v>2.9053603611688774</v>
      </c>
      <c r="AD57" s="68">
        <f t="shared" si="31"/>
        <v>-10.189364913328498</v>
      </c>
      <c r="AE57" s="69">
        <f t="shared" si="32"/>
        <v>55.854675784710864</v>
      </c>
      <c r="AF57" s="69">
        <f t="shared" si="33"/>
        <v>45.66531087138236</v>
      </c>
    </row>
    <row r="58" spans="1:32" x14ac:dyDescent="0.2">
      <c r="A58" t="str">
        <f t="shared" si="19"/>
        <v>51 Skilled agricultural and related trades</v>
      </c>
      <c r="B58" s="173">
        <f t="shared" si="52"/>
        <v>0.94834028676028403</v>
      </c>
      <c r="C58" s="173">
        <f t="shared" si="52"/>
        <v>0.8101460990875895</v>
      </c>
      <c r="D58" s="173">
        <f t="shared" si="52"/>
        <v>0.81719646916777289</v>
      </c>
      <c r="E58" s="173">
        <f t="shared" si="52"/>
        <v>0.81917259636624085</v>
      </c>
      <c r="F58" s="173">
        <f t="shared" si="52"/>
        <v>0.89050777540507409</v>
      </c>
      <c r="H58" s="68">
        <f t="shared" si="21"/>
        <v>12.122850463808096</v>
      </c>
      <c r="I58" s="69">
        <f t="shared" si="22"/>
        <v>58.339067417467646</v>
      </c>
      <c r="J58" s="69">
        <f t="shared" si="23"/>
        <v>70.461917881275753</v>
      </c>
      <c r="L58" t="str">
        <f t="shared" si="24"/>
        <v>51 Skilled agricultural and related trades</v>
      </c>
      <c r="M58" s="173">
        <f t="shared" ref="M58:Q58" si="59">M21/M$35*100</f>
        <v>1.6935310888996566</v>
      </c>
      <c r="N58" s="173">
        <f t="shared" si="59"/>
        <v>1.3576142877130017</v>
      </c>
      <c r="O58" s="173">
        <f t="shared" si="59"/>
        <v>1.266662792052432</v>
      </c>
      <c r="P58" s="173">
        <f t="shared" si="59"/>
        <v>1.2479393939962382</v>
      </c>
      <c r="Q58" s="173">
        <f t="shared" si="59"/>
        <v>1.3474347381241214</v>
      </c>
      <c r="S58" s="68">
        <f t="shared" si="26"/>
        <v>7.4759283358544568</v>
      </c>
      <c r="T58" s="69">
        <f t="shared" si="27"/>
        <v>52.711373524269021</v>
      </c>
      <c r="U58" s="69">
        <f t="shared" si="28"/>
        <v>60.187301860123476</v>
      </c>
      <c r="W58" t="str">
        <f t="shared" si="29"/>
        <v>51 Skilled agricultural and related trades</v>
      </c>
      <c r="X58" s="173">
        <f t="shared" ref="X58:AB58" si="60">X21/X$35*100</f>
        <v>0.15223092272719624</v>
      </c>
      <c r="Y58" s="173">
        <f t="shared" si="60"/>
        <v>0.19685133791146678</v>
      </c>
      <c r="Z58" s="173">
        <f t="shared" si="60"/>
        <v>0.34238002654654415</v>
      </c>
      <c r="AA58" s="173">
        <f t="shared" si="60"/>
        <v>0.37235220277871195</v>
      </c>
      <c r="AB58" s="173">
        <f t="shared" si="60"/>
        <v>0.42540829508598016</v>
      </c>
      <c r="AD58" s="68">
        <f t="shared" si="31"/>
        <v>30.284135719583293</v>
      </c>
      <c r="AE58" s="69">
        <f t="shared" si="32"/>
        <v>80.333443762132106</v>
      </c>
      <c r="AF58" s="69">
        <f t="shared" si="33"/>
        <v>110.6175794817154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4.8491333376984551</v>
      </c>
      <c r="C59" s="173">
        <f t="shared" si="52"/>
        <v>4.8149977420956818</v>
      </c>
      <c r="D59" s="173">
        <f t="shared" si="52"/>
        <v>4.1374588162793202</v>
      </c>
      <c r="E59" s="173">
        <f t="shared" si="52"/>
        <v>3.8758567543182902</v>
      </c>
      <c r="F59" s="173">
        <f t="shared" si="52"/>
        <v>3.3981958853498688</v>
      </c>
      <c r="H59" s="68">
        <f t="shared" si="21"/>
        <v>-15.492039303866553</v>
      </c>
      <c r="I59" s="69">
        <f t="shared" si="22"/>
        <v>34.12632251902572</v>
      </c>
      <c r="J59" s="69">
        <f t="shared" si="23"/>
        <v>18.634283215159165</v>
      </c>
      <c r="L59" t="str">
        <f t="shared" si="24"/>
        <v>52 Skilled metal, electrical and electronic trades</v>
      </c>
      <c r="M59" s="173">
        <f t="shared" ref="M59:Q59" si="61">M22/M$35*100</f>
        <v>9.3047295360432472</v>
      </c>
      <c r="N59" s="173">
        <f t="shared" si="61"/>
        <v>8.9812176961274712</v>
      </c>
      <c r="O59" s="173">
        <f t="shared" si="61"/>
        <v>7.9433202767686506</v>
      </c>
      <c r="P59" s="173">
        <f t="shared" si="61"/>
        <v>7.3404063854655117</v>
      </c>
      <c r="Q59" s="173">
        <f t="shared" si="61"/>
        <v>6.4029280452216062</v>
      </c>
      <c r="S59" s="68">
        <f t="shared" si="26"/>
        <v>-18.559388411185786</v>
      </c>
      <c r="T59" s="69">
        <f t="shared" si="27"/>
        <v>32.638157897848437</v>
      </c>
      <c r="U59" s="69">
        <f t="shared" si="28"/>
        <v>14.078769486662654</v>
      </c>
      <c r="W59" t="str">
        <f t="shared" si="29"/>
        <v>52 Skilled metal, electrical and electronic trades</v>
      </c>
      <c r="X59" s="173">
        <f t="shared" ref="X59:AB59" si="62">X22/X$35*100</f>
        <v>8.9088198025483706E-2</v>
      </c>
      <c r="Y59" s="173">
        <f t="shared" si="62"/>
        <v>0.14783912940889249</v>
      </c>
      <c r="Z59" s="173">
        <f t="shared" si="62"/>
        <v>0.11694491396742376</v>
      </c>
      <c r="AA59" s="173">
        <f t="shared" si="62"/>
        <v>0.26542927171131575</v>
      </c>
      <c r="AB59" s="173">
        <f t="shared" si="62"/>
        <v>0.33972159935396712</v>
      </c>
      <c r="AD59" s="68">
        <f t="shared" si="31"/>
        <v>204.60415621330364</v>
      </c>
      <c r="AE59" s="69">
        <f t="shared" si="32"/>
        <v>140.90887643269286</v>
      </c>
      <c r="AF59" s="69">
        <f t="shared" si="33"/>
        <v>345.51303264599653</v>
      </c>
    </row>
    <row r="60" spans="1:32" x14ac:dyDescent="0.2">
      <c r="A60" t="str">
        <f t="shared" si="19"/>
        <v>53 Skilled construction and building trades</v>
      </c>
      <c r="B60" s="173">
        <f t="shared" si="52"/>
        <v>3.6909741183986973</v>
      </c>
      <c r="C60" s="173">
        <f t="shared" si="52"/>
        <v>4.1095121119507851</v>
      </c>
      <c r="D60" s="173">
        <f t="shared" si="52"/>
        <v>3.3591183814109873</v>
      </c>
      <c r="E60" s="173">
        <f t="shared" si="52"/>
        <v>3.2777651609545342</v>
      </c>
      <c r="F60" s="173">
        <f t="shared" si="52"/>
        <v>2.885837613263325</v>
      </c>
      <c r="H60" s="68">
        <f t="shared" si="21"/>
        <v>-11.604638544651449</v>
      </c>
      <c r="I60" s="69">
        <f t="shared" si="22"/>
        <v>39.62838575587417</v>
      </c>
      <c r="J60" s="69">
        <f t="shared" si="23"/>
        <v>28.023747211222723</v>
      </c>
      <c r="L60" t="str">
        <f t="shared" si="24"/>
        <v>53 Skilled construction and building trades</v>
      </c>
      <c r="M60" s="173">
        <f t="shared" ref="M60:Q60" si="63">M23/M$35*100</f>
        <v>6.8864434956822347</v>
      </c>
      <c r="N60" s="173">
        <f t="shared" si="63"/>
        <v>7.6319524717479119</v>
      </c>
      <c r="O60" s="173">
        <f t="shared" si="63"/>
        <v>6.3555638827305163</v>
      </c>
      <c r="P60" s="173">
        <f t="shared" si="63"/>
        <v>6.2272761823372083</v>
      </c>
      <c r="Q60" s="173">
        <f t="shared" si="63"/>
        <v>5.502148805976427</v>
      </c>
      <c r="S60" s="68">
        <f t="shared" si="26"/>
        <v>-12.533303888201065</v>
      </c>
      <c r="T60" s="69">
        <f t="shared" si="27"/>
        <v>39.0110052369767</v>
      </c>
      <c r="U60" s="69">
        <f t="shared" si="28"/>
        <v>26.477701348775639</v>
      </c>
      <c r="W60" t="str">
        <f t="shared" si="29"/>
        <v>53 Skilled construction and building trades</v>
      </c>
      <c r="X60" s="173">
        <f t="shared" ref="X60:AB60" si="64">X23/X$35*100</f>
        <v>0.27715971484865526</v>
      </c>
      <c r="Y60" s="173">
        <f t="shared" si="64"/>
        <v>0.16353997310742749</v>
      </c>
      <c r="Z60" s="173">
        <f t="shared" si="64"/>
        <v>0.19367189297623494</v>
      </c>
      <c r="AA60" s="173">
        <f t="shared" si="64"/>
        <v>0.20406243315554892</v>
      </c>
      <c r="AB60" s="173">
        <f t="shared" si="64"/>
        <v>0.22273152549212791</v>
      </c>
      <c r="AD60" s="68">
        <f t="shared" si="31"/>
        <v>20.589389831643238</v>
      </c>
      <c r="AE60" s="69">
        <f t="shared" si="32"/>
        <v>61.031107503178148</v>
      </c>
      <c r="AF60" s="69">
        <f t="shared" si="33"/>
        <v>81.62049733482138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2.1556202642677058</v>
      </c>
      <c r="C61" s="173">
        <f t="shared" si="52"/>
        <v>1.850994543076228</v>
      </c>
      <c r="D61" s="173">
        <f t="shared" si="52"/>
        <v>1.7599564186524517</v>
      </c>
      <c r="E61" s="173">
        <f t="shared" si="52"/>
        <v>1.7077130985489453</v>
      </c>
      <c r="F61" s="173">
        <f t="shared" si="52"/>
        <v>1.5873124449393028</v>
      </c>
      <c r="H61" s="68">
        <f t="shared" si="21"/>
        <v>-7.2009770977737588</v>
      </c>
      <c r="I61" s="69">
        <f t="shared" si="22"/>
        <v>43.180629729699589</v>
      </c>
      <c r="J61" s="69">
        <f t="shared" si="23"/>
        <v>35.979652631925831</v>
      </c>
      <c r="L61" t="str">
        <f t="shared" si="24"/>
        <v>54 Textiles, printing and other skilled trades</v>
      </c>
      <c r="M61" s="173">
        <f t="shared" ref="M61:Q61" si="65">M24/M$35*100</f>
        <v>2.4753081736530005</v>
      </c>
      <c r="N61" s="173">
        <f t="shared" si="65"/>
        <v>2.1012186464627054</v>
      </c>
      <c r="O61" s="173">
        <f t="shared" si="65"/>
        <v>1.8294530682151107</v>
      </c>
      <c r="P61" s="173">
        <f t="shared" si="65"/>
        <v>1.7727504402715977</v>
      </c>
      <c r="Q61" s="173">
        <f t="shared" si="65"/>
        <v>1.6593384689979018</v>
      </c>
      <c r="S61" s="68">
        <f t="shared" si="26"/>
        <v>-8.3614544316945345</v>
      </c>
      <c r="T61" s="69">
        <f t="shared" si="27"/>
        <v>29.781196095383134</v>
      </c>
      <c r="U61" s="69">
        <f t="shared" si="28"/>
        <v>21.419741663688598</v>
      </c>
      <c r="W61" t="str">
        <f t="shared" si="29"/>
        <v>54 Textiles, printing and other skilled trades</v>
      </c>
      <c r="X61" s="173">
        <f t="shared" ref="X61:AB61" si="66">X24/X$35*100</f>
        <v>1.8140882197240404</v>
      </c>
      <c r="Y61" s="173">
        <f t="shared" si="66"/>
        <v>1.5706839516750546</v>
      </c>
      <c r="Z61" s="173">
        <f t="shared" si="66"/>
        <v>1.6865401241731366</v>
      </c>
      <c r="AA61" s="173">
        <f t="shared" si="66"/>
        <v>1.6399373034383355</v>
      </c>
      <c r="AB61" s="173">
        <f t="shared" si="66"/>
        <v>1.5139981757183294</v>
      </c>
      <c r="AD61" s="68">
        <f t="shared" si="31"/>
        <v>-5.8711663144888853</v>
      </c>
      <c r="AE61" s="69">
        <f t="shared" si="32"/>
        <v>58.535269424922021</v>
      </c>
      <c r="AF61" s="69">
        <f t="shared" si="33"/>
        <v>52.664103110433139</v>
      </c>
    </row>
    <row r="62" spans="1:32" x14ac:dyDescent="0.2">
      <c r="A62" t="str">
        <f t="shared" si="19"/>
        <v>61 Caring personal service occupations</v>
      </c>
      <c r="B62" s="173">
        <f t="shared" si="52"/>
        <v>6.8636244079245383</v>
      </c>
      <c r="C62" s="173">
        <f t="shared" si="52"/>
        <v>6.484522998959215</v>
      </c>
      <c r="D62" s="173">
        <f t="shared" si="52"/>
        <v>6.6002221473728024</v>
      </c>
      <c r="E62" s="173">
        <f t="shared" si="52"/>
        <v>6.9681126568223934</v>
      </c>
      <c r="F62" s="173">
        <f t="shared" si="52"/>
        <v>7.077957212904284</v>
      </c>
      <c r="H62" s="68">
        <f t="shared" si="21"/>
        <v>10.339821162653243</v>
      </c>
      <c r="I62" s="69">
        <f t="shared" si="22"/>
        <v>60.714626439096108</v>
      </c>
      <c r="J62" s="69">
        <f t="shared" si="23"/>
        <v>71.054447601749345</v>
      </c>
      <c r="L62" t="str">
        <f t="shared" si="24"/>
        <v>61 Caring personal service occupations</v>
      </c>
      <c r="M62" s="173">
        <f t="shared" ref="M62:Q62" si="67">M25/M$35*100</f>
        <v>1.6737573035442772</v>
      </c>
      <c r="N62" s="173">
        <f t="shared" si="67"/>
        <v>1.6566940088618771</v>
      </c>
      <c r="O62" s="173">
        <f t="shared" si="67"/>
        <v>1.6554930791255695</v>
      </c>
      <c r="P62" s="173">
        <f t="shared" si="67"/>
        <v>1.9930585391828692</v>
      </c>
      <c r="Q62" s="173">
        <f t="shared" si="67"/>
        <v>2.2188763371022753</v>
      </c>
      <c r="S62" s="68">
        <f t="shared" si="26"/>
        <v>35.416070730204083</v>
      </c>
      <c r="T62" s="69">
        <f t="shared" si="27"/>
        <v>53.861052345722349</v>
      </c>
      <c r="U62" s="69">
        <f t="shared" si="28"/>
        <v>89.277123075926426</v>
      </c>
      <c r="W62" t="str">
        <f t="shared" si="29"/>
        <v>61 Caring personal service occupations</v>
      </c>
      <c r="X62" s="173">
        <f t="shared" ref="X62:AB62" si="68">X25/X$35*100</f>
        <v>12.408112863797442</v>
      </c>
      <c r="Y62" s="173">
        <f t="shared" si="68"/>
        <v>11.892841306759196</v>
      </c>
      <c r="Z62" s="173">
        <f t="shared" si="68"/>
        <v>11.8238363457461</v>
      </c>
      <c r="AA62" s="173">
        <f t="shared" si="68"/>
        <v>12.152645720600402</v>
      </c>
      <c r="AB62" s="173">
        <f t="shared" si="68"/>
        <v>12.023946779192062</v>
      </c>
      <c r="AD62" s="68">
        <f t="shared" si="31"/>
        <v>6.6307929576630382</v>
      </c>
      <c r="AE62" s="69">
        <f t="shared" si="32"/>
        <v>61.728338619174515</v>
      </c>
      <c r="AF62" s="69">
        <f t="shared" si="33"/>
        <v>68.359131576837555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2.1838328480311646</v>
      </c>
      <c r="C63" s="173">
        <f t="shared" si="52"/>
        <v>2.34716802014835</v>
      </c>
      <c r="D63" s="173">
        <f t="shared" si="52"/>
        <v>2.2112220200775599</v>
      </c>
      <c r="E63" s="173">
        <f t="shared" si="52"/>
        <v>2.1563839950239432</v>
      </c>
      <c r="F63" s="173">
        <f t="shared" si="52"/>
        <v>2.1534738293232034</v>
      </c>
      <c r="H63" s="68">
        <f t="shared" si="21"/>
        <v>0.20517331803784439</v>
      </c>
      <c r="I63" s="69">
        <f t="shared" si="22"/>
        <v>50.639892276133693</v>
      </c>
      <c r="J63" s="69">
        <f t="shared" si="23"/>
        <v>50.845065594171537</v>
      </c>
      <c r="L63" t="str">
        <f t="shared" si="24"/>
        <v>62 Leisure, travel and related personal service occupations</v>
      </c>
      <c r="M63" s="173">
        <f t="shared" ref="M63:Q63" si="69">M26/M$35*100</f>
        <v>1.2289575881471775</v>
      </c>
      <c r="N63" s="173">
        <f t="shared" si="69"/>
        <v>1.317861217159094</v>
      </c>
      <c r="O63" s="173">
        <f t="shared" si="69"/>
        <v>1.3631266275474354</v>
      </c>
      <c r="P63" s="173">
        <f t="shared" si="69"/>
        <v>1.3267623062032456</v>
      </c>
      <c r="Q63" s="173">
        <f t="shared" si="69"/>
        <v>1.4017093151485449</v>
      </c>
      <c r="S63" s="68">
        <f t="shared" si="26"/>
        <v>3.8929879832677763</v>
      </c>
      <c r="T63" s="69">
        <f t="shared" si="27"/>
        <v>41.400848088899529</v>
      </c>
      <c r="U63" s="69">
        <f t="shared" si="28"/>
        <v>45.293836072167302</v>
      </c>
      <c r="W63" t="str">
        <f t="shared" si="29"/>
        <v>62 Leisure, travel and related personal service occupations</v>
      </c>
      <c r="X63" s="173">
        <f t="shared" ref="X63:AB63" si="70">X26/X$35*100</f>
        <v>3.2039543171834306</v>
      </c>
      <c r="Y63" s="173">
        <f t="shared" si="70"/>
        <v>3.500236788401808</v>
      </c>
      <c r="Z63" s="173">
        <f t="shared" si="70"/>
        <v>3.1071504062137252</v>
      </c>
      <c r="AA63" s="173">
        <f t="shared" si="70"/>
        <v>3.0209376208564609</v>
      </c>
      <c r="AB63" s="173">
        <f t="shared" si="70"/>
        <v>2.9186842751772399</v>
      </c>
      <c r="AD63" s="68">
        <f t="shared" si="31"/>
        <v>-1.5039429383604819</v>
      </c>
      <c r="AE63" s="69">
        <f t="shared" si="32"/>
        <v>54.921723671530451</v>
      </c>
      <c r="AF63" s="69">
        <f t="shared" si="33"/>
        <v>53.41778073316997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0.11887637753832647</v>
      </c>
      <c r="C64" s="173">
        <f t="shared" si="52"/>
        <v>0.10868481935023798</v>
      </c>
      <c r="D64" s="173">
        <f t="shared" si="52"/>
        <v>0.13401332306076141</v>
      </c>
      <c r="E64" s="173">
        <f t="shared" si="52"/>
        <v>0.11012942676513812</v>
      </c>
      <c r="F64" s="173">
        <f t="shared" si="52"/>
        <v>0.11364034607385051</v>
      </c>
      <c r="H64" s="68">
        <f t="shared" si="21"/>
        <v>-12.749591860007392</v>
      </c>
      <c r="I64" s="69">
        <f t="shared" si="22"/>
        <v>42.051552694000051</v>
      </c>
      <c r="J64" s="69">
        <f t="shared" si="23"/>
        <v>29.301960833992659</v>
      </c>
      <c r="L64" t="str">
        <f t="shared" si="24"/>
        <v>63 Community and civil enforcement occupations</v>
      </c>
      <c r="M64" s="173">
        <f t="shared" ref="M64:Q64" si="71">M27/M$35*100</f>
        <v>0.16831231571857863</v>
      </c>
      <c r="N64" s="173">
        <f t="shared" si="71"/>
        <v>0.13100322518365615</v>
      </c>
      <c r="O64" s="173">
        <f t="shared" si="71"/>
        <v>0.19710324253476014</v>
      </c>
      <c r="P64" s="173">
        <f t="shared" si="71"/>
        <v>0.12991578683991983</v>
      </c>
      <c r="Q64" s="173">
        <f t="shared" si="71"/>
        <v>0.14354699987411199</v>
      </c>
      <c r="S64" s="68">
        <f t="shared" si="26"/>
        <v>-26.419144973790164</v>
      </c>
      <c r="T64" s="69">
        <f t="shared" si="27"/>
        <v>28.280316060773576</v>
      </c>
      <c r="U64" s="69">
        <f t="shared" si="28"/>
        <v>1.8611710869834097</v>
      </c>
      <c r="W64" t="str">
        <f t="shared" si="29"/>
        <v>63 Community and civil enforcement occupations</v>
      </c>
      <c r="X64" s="173">
        <f t="shared" ref="X64:AB64" si="72">X27/X$35*100</f>
        <v>6.6062503303605524E-2</v>
      </c>
      <c r="Y64" s="173">
        <f t="shared" si="72"/>
        <v>8.3682889265851795E-2</v>
      </c>
      <c r="Z64" s="173">
        <f t="shared" si="72"/>
        <v>6.7365101370543426E-2</v>
      </c>
      <c r="AA64" s="173">
        <f t="shared" si="72"/>
        <v>8.9509944927582505E-2</v>
      </c>
      <c r="AB64" s="173">
        <f t="shared" si="72"/>
        <v>8.3198786972560806E-2</v>
      </c>
      <c r="AD64" s="68">
        <f t="shared" si="31"/>
        <v>29.501867207878053</v>
      </c>
      <c r="AE64" s="69">
        <f t="shared" si="32"/>
        <v>84.617307117694835</v>
      </c>
      <c r="AF64" s="69">
        <f t="shared" si="33"/>
        <v>114.11917432557289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9.7823006059409803</v>
      </c>
      <c r="C65" s="173">
        <f t="shared" si="73"/>
        <v>8.7621149114891761</v>
      </c>
      <c r="D65" s="173">
        <f t="shared" si="73"/>
        <v>8.9112032158625691</v>
      </c>
      <c r="E65" s="173">
        <f t="shared" si="73"/>
        <v>8.3153724329005954</v>
      </c>
      <c r="F65" s="173">
        <f t="shared" si="73"/>
        <v>7.8637016042553354</v>
      </c>
      <c r="H65" s="68">
        <f t="shared" si="21"/>
        <v>-9.2025663385340657</v>
      </c>
      <c r="I65" s="69">
        <f t="shared" si="22"/>
        <v>47.218598261695732</v>
      </c>
      <c r="J65" s="69">
        <f t="shared" si="23"/>
        <v>38.016031923161663</v>
      </c>
      <c r="L65" t="str">
        <f t="shared" si="24"/>
        <v>71 Sales occupations</v>
      </c>
      <c r="M65" s="173">
        <f t="shared" ref="M65:Q65" si="74">M28/M$35*100</f>
        <v>5.8030861723223648</v>
      </c>
      <c r="N65" s="173">
        <f t="shared" si="74"/>
        <v>5.4280867840454601</v>
      </c>
      <c r="O65" s="173">
        <f t="shared" si="74"/>
        <v>5.5348633857066591</v>
      </c>
      <c r="P65" s="173">
        <f t="shared" si="74"/>
        <v>5.173369483437174</v>
      </c>
      <c r="Q65" s="173">
        <f t="shared" si="74"/>
        <v>5.1440134696891358</v>
      </c>
      <c r="S65" s="68">
        <f t="shared" si="26"/>
        <v>-6.1012804433848791</v>
      </c>
      <c r="T65" s="69">
        <f t="shared" si="27"/>
        <v>31.93173008454588</v>
      </c>
      <c r="U65" s="69">
        <f t="shared" si="28"/>
        <v>25.830449641161003</v>
      </c>
      <c r="W65" t="str">
        <f t="shared" si="29"/>
        <v>71 Sales occupations</v>
      </c>
      <c r="X65" s="173">
        <f t="shared" ref="X65:AB65" si="75">X28/X$35*100</f>
        <v>14.033413023062439</v>
      </c>
      <c r="Y65" s="173">
        <f t="shared" si="75"/>
        <v>12.49702047615593</v>
      </c>
      <c r="Z65" s="173">
        <f t="shared" si="75"/>
        <v>12.477970258487915</v>
      </c>
      <c r="AA65" s="173">
        <f t="shared" si="75"/>
        <v>11.589672127495708</v>
      </c>
      <c r="AB65" s="173">
        <f t="shared" si="75"/>
        <v>10.632033616202087</v>
      </c>
      <c r="AD65" s="68">
        <f t="shared" si="31"/>
        <v>-10.655792998797427</v>
      </c>
      <c r="AE65" s="69">
        <f t="shared" si="32"/>
        <v>54.381847680818687</v>
      </c>
      <c r="AF65" s="69">
        <f t="shared" si="33"/>
        <v>43.726054682021257</v>
      </c>
    </row>
    <row r="66" spans="1:32" x14ac:dyDescent="0.2">
      <c r="A66" t="str">
        <f t="shared" si="19"/>
        <v>72 Customer service occupations</v>
      </c>
      <c r="B66" s="173">
        <f t="shared" si="73"/>
        <v>1.6896186267629658</v>
      </c>
      <c r="C66" s="173">
        <f t="shared" si="73"/>
        <v>1.7562723238052353</v>
      </c>
      <c r="D66" s="173">
        <f t="shared" si="73"/>
        <v>1.8562767754385496</v>
      </c>
      <c r="E66" s="173">
        <f t="shared" si="73"/>
        <v>2.3473930328907899</v>
      </c>
      <c r="F66" s="173">
        <f t="shared" si="73"/>
        <v>2.6715149248785046</v>
      </c>
      <c r="H66" s="68">
        <f t="shared" si="21"/>
        <v>48.080465014874186</v>
      </c>
      <c r="I66" s="69">
        <f t="shared" si="22"/>
        <v>61.044953830247358</v>
      </c>
      <c r="J66" s="69">
        <f t="shared" si="23"/>
        <v>109.12541884512154</v>
      </c>
      <c r="L66" t="str">
        <f t="shared" si="24"/>
        <v>72 Customer service occupations</v>
      </c>
      <c r="M66" s="173">
        <f t="shared" ref="M66:Q66" si="76">M29/M$35*100</f>
        <v>1.2745401228226343</v>
      </c>
      <c r="N66" s="173">
        <f t="shared" si="76"/>
        <v>1.1607006191577089</v>
      </c>
      <c r="O66" s="173">
        <f t="shared" si="76"/>
        <v>1.4486153018446821</v>
      </c>
      <c r="P66" s="173">
        <f t="shared" si="76"/>
        <v>1.9736491823901687</v>
      </c>
      <c r="Q66" s="173">
        <f t="shared" si="76"/>
        <v>2.3591289231749775</v>
      </c>
      <c r="S66" s="68">
        <f t="shared" si="26"/>
        <v>64.536814746170066</v>
      </c>
      <c r="T66" s="69">
        <f t="shared" si="27"/>
        <v>48.500498424371173</v>
      </c>
      <c r="U66" s="69">
        <f t="shared" si="28"/>
        <v>113.03731317054124</v>
      </c>
      <c r="W66" t="str">
        <f t="shared" si="29"/>
        <v>72 Customer service occupations</v>
      </c>
      <c r="X66" s="173">
        <f t="shared" ref="X66:AB66" si="77">X29/X$35*100</f>
        <v>2.1330592635060071</v>
      </c>
      <c r="Y66" s="173">
        <f t="shared" si="77"/>
        <v>2.42345447968933</v>
      </c>
      <c r="Z66" s="173">
        <f t="shared" si="77"/>
        <v>2.2869305548881003</v>
      </c>
      <c r="AA66" s="173">
        <f t="shared" si="77"/>
        <v>2.7368736906858344</v>
      </c>
      <c r="AB66" s="173">
        <f t="shared" si="77"/>
        <v>2.9894882092447563</v>
      </c>
      <c r="AD66" s="68">
        <f t="shared" si="31"/>
        <v>37.068566690558669</v>
      </c>
      <c r="AE66" s="69">
        <f t="shared" si="32"/>
        <v>69.439176711930003</v>
      </c>
      <c r="AF66" s="69">
        <f t="shared" si="33"/>
        <v>106.50774340248866</v>
      </c>
    </row>
    <row r="67" spans="1:32" x14ac:dyDescent="0.2">
      <c r="A67" t="str">
        <f t="shared" si="19"/>
        <v>81 Process, plant and machine operatives</v>
      </c>
      <c r="B67" s="173">
        <f t="shared" si="73"/>
        <v>4.1855502390030006</v>
      </c>
      <c r="C67" s="173">
        <f t="shared" si="73"/>
        <v>3.9096384711478422</v>
      </c>
      <c r="D67" s="173">
        <f t="shared" si="73"/>
        <v>3.4438036843251218</v>
      </c>
      <c r="E67" s="173">
        <f t="shared" si="73"/>
        <v>3.985111227240226</v>
      </c>
      <c r="F67" s="173">
        <f t="shared" si="73"/>
        <v>3.6991972443864132</v>
      </c>
      <c r="H67" s="68">
        <f t="shared" si="21"/>
        <v>10.522830427107213</v>
      </c>
      <c r="I67" s="69">
        <f t="shared" si="22"/>
        <v>42.66775779910801</v>
      </c>
      <c r="J67" s="69">
        <f t="shared" si="23"/>
        <v>53.190588226215219</v>
      </c>
      <c r="L67" t="str">
        <f t="shared" si="24"/>
        <v>81 Process, plant and machine operatives</v>
      </c>
      <c r="M67" s="173">
        <f t="shared" ref="M67:Q67" si="78">M30/M$35*100</f>
        <v>6.6907011278725781</v>
      </c>
      <c r="N67" s="173">
        <f t="shared" si="78"/>
        <v>5.9839469150536786</v>
      </c>
      <c r="O67" s="173">
        <f t="shared" si="78"/>
        <v>5.5161557238470413</v>
      </c>
      <c r="P67" s="173">
        <f t="shared" si="78"/>
        <v>6.4329704988572196</v>
      </c>
      <c r="Q67" s="173">
        <f t="shared" si="78"/>
        <v>6.0528477016972397</v>
      </c>
      <c r="S67" s="68">
        <f t="shared" si="26"/>
        <v>10.863275889689859</v>
      </c>
      <c r="T67" s="69">
        <f t="shared" si="27"/>
        <v>40.041107702068821</v>
      </c>
      <c r="U67" s="69">
        <f t="shared" si="28"/>
        <v>50.904383591758688</v>
      </c>
      <c r="W67" t="str">
        <f t="shared" si="29"/>
        <v>81 Process, plant and machine operatives</v>
      </c>
      <c r="X67" s="173">
        <f t="shared" ref="X67:AB67" si="79">X30/X$35*100</f>
        <v>1.5092234845406223</v>
      </c>
      <c r="Y67" s="173">
        <f t="shared" si="79"/>
        <v>1.5859189781394747</v>
      </c>
      <c r="Z67" s="173">
        <f t="shared" si="79"/>
        <v>1.2545699794516305</v>
      </c>
      <c r="AA67" s="173">
        <f t="shared" si="79"/>
        <v>1.4341827289598315</v>
      </c>
      <c r="AB67" s="173">
        <f t="shared" si="79"/>
        <v>1.3034497970615408</v>
      </c>
      <c r="AD67" s="68">
        <f t="shared" si="31"/>
        <v>8.9415176859497016</v>
      </c>
      <c r="AE67" s="69">
        <f t="shared" si="32"/>
        <v>54.86811210403274</v>
      </c>
      <c r="AF67" s="69">
        <f t="shared" si="33"/>
        <v>63.809629789982438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3.6304188842858807</v>
      </c>
      <c r="C68" s="173">
        <f t="shared" si="73"/>
        <v>4.411553102975871</v>
      </c>
      <c r="D68" s="173">
        <f t="shared" si="73"/>
        <v>3.9851499932326009</v>
      </c>
      <c r="E68" s="173">
        <f t="shared" si="73"/>
        <v>3.9475928639815208</v>
      </c>
      <c r="F68" s="173">
        <f t="shared" si="73"/>
        <v>3.632886123802622</v>
      </c>
      <c r="H68" s="68">
        <f t="shared" si="21"/>
        <v>-6.2027709806161919</v>
      </c>
      <c r="I68" s="69">
        <f t="shared" si="22"/>
        <v>50.479448476660913</v>
      </c>
      <c r="J68" s="69">
        <f t="shared" si="23"/>
        <v>44.276677496044719</v>
      </c>
      <c r="L68" t="str">
        <f t="shared" si="24"/>
        <v>82 Transport and mobile machine drivers and operatives</v>
      </c>
      <c r="M68" s="173">
        <f t="shared" ref="M68:Q68" si="80">M31/M$35*100</f>
        <v>6.7864319187538058</v>
      </c>
      <c r="N68" s="173">
        <f t="shared" si="80"/>
        <v>8.1116319283201062</v>
      </c>
      <c r="O68" s="173">
        <f t="shared" si="80"/>
        <v>7.5540365557170333</v>
      </c>
      <c r="P68" s="173">
        <f t="shared" si="80"/>
        <v>7.4554820217879261</v>
      </c>
      <c r="Q68" s="173">
        <f t="shared" si="80"/>
        <v>6.8986038021813361</v>
      </c>
      <c r="S68" s="68">
        <f t="shared" si="26"/>
        <v>-7.7329574942912327</v>
      </c>
      <c r="T68" s="69">
        <f t="shared" si="27"/>
        <v>49.506453775726236</v>
      </c>
      <c r="U68" s="69">
        <f t="shared" si="28"/>
        <v>41.773496281435001</v>
      </c>
      <c r="W68" t="str">
        <f t="shared" si="29"/>
        <v>82 Transport and mobile machine drivers and operatives</v>
      </c>
      <c r="X68" s="173">
        <f t="shared" ref="X68:AB68" si="81">X31/X$35*100</f>
        <v>0.2587568582153173</v>
      </c>
      <c r="Y68" s="173">
        <f t="shared" si="81"/>
        <v>0.26658357475552097</v>
      </c>
      <c r="Z68" s="173">
        <f t="shared" si="81"/>
        <v>0.21497648870417099</v>
      </c>
      <c r="AA68" s="173">
        <f t="shared" si="81"/>
        <v>0.29200100655169481</v>
      </c>
      <c r="AB68" s="173">
        <f t="shared" si="81"/>
        <v>0.30875837689893293</v>
      </c>
      <c r="AD68" s="68">
        <f t="shared" si="31"/>
        <v>50.598895827193289</v>
      </c>
      <c r="AE68" s="69">
        <f t="shared" si="32"/>
        <v>86.59773883821147</v>
      </c>
      <c r="AF68" s="69">
        <f t="shared" si="33"/>
        <v>137.19663466540476</v>
      </c>
    </row>
    <row r="69" spans="1:32" x14ac:dyDescent="0.2">
      <c r="A69" t="str">
        <f t="shared" si="19"/>
        <v>91 Elementary trades and related occupations</v>
      </c>
      <c r="B69" s="173">
        <f t="shared" si="73"/>
        <v>1.7781714968417504</v>
      </c>
      <c r="C69" s="173">
        <f t="shared" si="73"/>
        <v>1.5767671573198112</v>
      </c>
      <c r="D69" s="173">
        <f t="shared" si="73"/>
        <v>1.3978475394105287</v>
      </c>
      <c r="E69" s="173">
        <f t="shared" si="73"/>
        <v>1.1067635057886172</v>
      </c>
      <c r="F69" s="173">
        <f t="shared" si="73"/>
        <v>0.99053630212913557</v>
      </c>
      <c r="H69" s="68">
        <f t="shared" si="21"/>
        <v>-27.088927579351701</v>
      </c>
      <c r="I69" s="69">
        <f t="shared" si="22"/>
        <v>30.188091065792467</v>
      </c>
      <c r="J69" s="69">
        <f t="shared" si="23"/>
        <v>3.0991634864407649</v>
      </c>
      <c r="L69" t="str">
        <f t="shared" si="24"/>
        <v>91 Elementary trades and related occupations</v>
      </c>
      <c r="M69" s="173">
        <f t="shared" ref="M69:Q70" si="82">M32/M$35*100</f>
        <v>2.6999993815769461</v>
      </c>
      <c r="N69" s="173">
        <f t="shared" si="82"/>
        <v>2.3960044834048415</v>
      </c>
      <c r="O69" s="173">
        <f t="shared" si="82"/>
        <v>2.2527871213226343</v>
      </c>
      <c r="P69" s="173">
        <f t="shared" si="82"/>
        <v>1.7843717972618331</v>
      </c>
      <c r="Q69" s="173">
        <f t="shared" si="82"/>
        <v>1.6170139208184668</v>
      </c>
      <c r="S69" s="68">
        <f t="shared" si="26"/>
        <v>-27.479952001217502</v>
      </c>
      <c r="T69" s="69">
        <f t="shared" si="27"/>
        <v>25.727902882444226</v>
      </c>
      <c r="U69" s="69">
        <f t="shared" si="28"/>
        <v>-1.7520491187732752</v>
      </c>
      <c r="W69" t="str">
        <f t="shared" si="29"/>
        <v>91 Elementary trades and related occupations</v>
      </c>
      <c r="X69" s="173">
        <f t="shared" ref="X69:AB70" si="83">X32/X$35*100</f>
        <v>0.79335551554191408</v>
      </c>
      <c r="Y69" s="173">
        <f t="shared" si="83"/>
        <v>0.65902623522276427</v>
      </c>
      <c r="Z69" s="173">
        <f t="shared" si="83"/>
        <v>0.49468894827453075</v>
      </c>
      <c r="AA69" s="173">
        <f t="shared" si="83"/>
        <v>0.40062393255722739</v>
      </c>
      <c r="AB69" s="173">
        <f t="shared" si="83"/>
        <v>0.35285361177078173</v>
      </c>
      <c r="AD69" s="68">
        <f t="shared" si="31"/>
        <v>-25.207790593992986</v>
      </c>
      <c r="AE69" s="69">
        <f t="shared" si="32"/>
        <v>51.645126698821528</v>
      </c>
      <c r="AF69" s="69">
        <f t="shared" si="33"/>
        <v>26.437336104828539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10.551800539224748</v>
      </c>
      <c r="C70" s="173">
        <f t="shared" si="73"/>
        <v>10.087472668024951</v>
      </c>
      <c r="D70" s="173">
        <f t="shared" si="73"/>
        <v>9.6263925447670999</v>
      </c>
      <c r="E70" s="173">
        <f t="shared" si="73"/>
        <v>9.5240647309388393</v>
      </c>
      <c r="F70" s="173">
        <f t="shared" si="73"/>
        <v>9.1000573832261971</v>
      </c>
      <c r="H70" s="68">
        <f t="shared" si="21"/>
        <v>-2.7334617600686766</v>
      </c>
      <c r="I70" s="69">
        <f t="shared" si="22"/>
        <v>47.387066108442482</v>
      </c>
      <c r="J70" s="69">
        <f t="shared" si="23"/>
        <v>44.653604348373804</v>
      </c>
      <c r="L70" t="str">
        <f t="shared" si="24"/>
        <v>92 Elementary administration and service occupations</v>
      </c>
      <c r="M70" s="173">
        <f t="shared" si="82"/>
        <v>9.8569819898387916</v>
      </c>
      <c r="N70" s="173">
        <f t="shared" si="82"/>
        <v>10.00759115399044</v>
      </c>
      <c r="O70" s="173">
        <f t="shared" si="82"/>
        <v>9.8131924060721083</v>
      </c>
      <c r="P70" s="173">
        <f t="shared" si="82"/>
        <v>10.217196283728654</v>
      </c>
      <c r="Q70" s="173">
        <f t="shared" si="82"/>
        <v>9.6252594900283999</v>
      </c>
      <c r="S70" s="68">
        <f t="shared" si="26"/>
        <v>-0.90160713500429135</v>
      </c>
      <c r="T70" s="69">
        <f t="shared" si="27"/>
        <v>39.954330539499168</v>
      </c>
      <c r="U70" s="69">
        <f t="shared" si="28"/>
        <v>39.05272340449487</v>
      </c>
      <c r="W70" t="str">
        <f t="shared" si="29"/>
        <v>92 Elementary administration and service occupations</v>
      </c>
      <c r="X70" s="173">
        <f t="shared" si="83"/>
        <v>11.294095736484309</v>
      </c>
      <c r="Y70" s="173">
        <f t="shared" si="83"/>
        <v>10.176958989038761</v>
      </c>
      <c r="Z70" s="173">
        <f t="shared" si="83"/>
        <v>9.4290570802149443</v>
      </c>
      <c r="AA70" s="173">
        <f t="shared" si="83"/>
        <v>8.8017482760795236</v>
      </c>
      <c r="AB70" s="173">
        <f t="shared" si="83"/>
        <v>8.5654616012600346</v>
      </c>
      <c r="AD70" s="68">
        <f t="shared" si="31"/>
        <v>-4.7474718759246537</v>
      </c>
      <c r="AE70" s="69">
        <f t="shared" si="32"/>
        <v>55.558896132240555</v>
      </c>
      <c r="AF70" s="69">
        <f t="shared" si="33"/>
        <v>50.811424256315895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2.892304865469757</v>
      </c>
      <c r="I72" s="67">
        <f>IF(D35&gt;0,I35/D35*100,0)</f>
        <v>49.146593425686746</v>
      </c>
      <c r="J72" s="67">
        <f>IF(D35&gt;0,(J35/D35)*100,0)</f>
        <v>52.038898291156514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1.0332861492399081</v>
      </c>
      <c r="T72" s="67">
        <f t="shared" ref="T72" si="85">IF(O35&gt;0,T35/O35*100,0)</f>
        <v>39.792018510317824</v>
      </c>
      <c r="U72" s="67">
        <f t="shared" ref="U72" si="86">IF(O35&gt;0,(U35/O35)*100,0)</f>
        <v>40.825304659557702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4.8561731436123896</v>
      </c>
      <c r="AE72" s="67">
        <f t="shared" ref="AE72" si="88">IF(Z35&gt;0,AE35/Z35*100,0)</f>
        <v>59.02877092686758</v>
      </c>
      <c r="AF72" s="67">
        <f t="shared" ref="AF72" si="89">IF(Z35&gt;0,(AF35/Z35)*100,0)</f>
        <v>63.884944070479946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North East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North East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North East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3.2341695535799575</v>
      </c>
      <c r="C82" s="18">
        <f t="shared" ref="B82:E107" si="96">IF(AND(D$6-C$6 &lt;&gt; 0,C8&lt;&gt;0,D8&lt;&gt;0),(EXP(LN(D8/C8)/(D$6-C$6))-1)*100,0)</f>
        <v>2.9531962880721796</v>
      </c>
      <c r="D82" s="18">
        <f t="shared" si="96"/>
        <v>-1.8174464081448405</v>
      </c>
      <c r="E82" s="18">
        <f t="shared" si="96"/>
        <v>0.84999377532994913</v>
      </c>
      <c r="F82" s="18">
        <f t="shared" ref="F82:F107" si="97">IF(AND(F$6-D$6 &lt;&gt; 0,D8&lt;&gt;0,F8&lt;&gt;0),(EXP(LN(F8/D8)/(F$6-D$6))-1)*100,0)</f>
        <v>-4.7109400992328965E-2</v>
      </c>
      <c r="H82" s="18">
        <f t="shared" ref="H82:H107" si="98">IF($F$6-$D$6 &lt;&gt; 0,(EXP(LN(1+(H45/100))/($F$6-$D$6))-1)*100,0)</f>
        <v>-4.7109400992328965E-2</v>
      </c>
      <c r="I82" s="18">
        <f t="shared" ref="I82:I107" si="99">IF(D8&gt;0,((1+(I8/D8))^(1/($F$6-$D$6))-1)*100,0)</f>
        <v>2.6732238388089025</v>
      </c>
      <c r="J82" s="18">
        <f t="shared" ref="J82:J107" si="100">IF($F$6-$D$6 &lt;&gt; 0,(EXP(LN(1+(J45/100))/($F$6-$D$6))-1)*100,0)</f>
        <v>2.6406972861949818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2.8002774858565616</v>
      </c>
      <c r="N82" s="18">
        <f t="shared" si="102"/>
        <v>0.7135440626928613</v>
      </c>
      <c r="O82" s="18">
        <f t="shared" si="102"/>
        <v>-2.5099552894983446</v>
      </c>
      <c r="P82" s="18">
        <f t="shared" si="102"/>
        <v>0.37438065854225044</v>
      </c>
      <c r="Q82" s="18">
        <f t="shared" ref="Q82:Q107" si="103">IF(AND(Q$6-O$6 &lt;&gt; 0,O8&lt;&gt;0,Q8&lt;&gt;0),(EXP(LN(Q8/O8)/(Q$6-O$6))-1)*100,0)</f>
        <v>-0.59642384793161529</v>
      </c>
      <c r="S82" s="18">
        <f t="shared" ref="S82:S107" si="104">IF($F$6-$D$6 &lt;&gt; 0,(EXP(LN(1+(S45/100))/($F$6-$D$6))-1)*100,0)</f>
        <v>-0.59642384793161529</v>
      </c>
      <c r="T82" s="18">
        <f t="shared" ref="T82:T107" si="105">IF(O8&gt;0,((1+(T8/O8))^(1/($F$6-$D$6))-1)*100,0)</f>
        <v>2.3471492233494429</v>
      </c>
      <c r="U82" s="18">
        <f t="shared" ref="U82:U107" si="106">IF($F$6-$D$6 &lt;&gt; 0,(EXP(LN(1+(U45/100))/($F$6-$D$6))-1)*100,0)</f>
        <v>1.9214990283039191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4.1587614202218237</v>
      </c>
      <c r="Y82" s="18">
        <f t="shared" si="108"/>
        <v>7.5718128482505032</v>
      </c>
      <c r="Z82" s="18">
        <f t="shared" si="108"/>
        <v>-0.53317012832930777</v>
      </c>
      <c r="AA82" s="18">
        <f t="shared" si="108"/>
        <v>1.6350905802188231</v>
      </c>
      <c r="AB82" s="18">
        <f t="shared" ref="AB82:AB107" si="109">IF(AND(AB$6-Z$6 &lt;&gt; 0,Z8&lt;&gt;0,AB8&lt;&gt;0),(EXP(LN(AB8/Z8)/(AB$6-Z$6))-1)*100,0)</f>
        <v>0.90713552577643686</v>
      </c>
      <c r="AD82" s="18">
        <f t="shared" ref="AD82:AD107" si="110">IF($F$6-$D$6 &lt;&gt; 0,(EXP(LN(1+(AD45/100))/($F$6-$D$6))-1)*100,0)</f>
        <v>0.90713552577643686</v>
      </c>
      <c r="AE82" s="18">
        <f t="shared" ref="AE82:AE107" si="111">IF(Z8&gt;0,((1+(AE8/Z8))^(1/($F$6-$D$6))-1)*100,0)</f>
        <v>3.2645361401475448</v>
      </c>
      <c r="AF82" s="18">
        <f t="shared" ref="AF82:AF107" si="112">IF($F$6-$D$6 &lt;&gt; 0,(EXP(LN(1+(AF45/100))/($F$6-$D$6))-1)*100,0)</f>
        <v>3.8569377259577875</v>
      </c>
    </row>
    <row r="83" spans="1:32" x14ac:dyDescent="0.2">
      <c r="A83" t="str">
        <f t="shared" si="95"/>
        <v>12 Other managers and proprietors</v>
      </c>
      <c r="B83" s="18">
        <f t="shared" si="96"/>
        <v>1.7249390866562075</v>
      </c>
      <c r="C83" s="18">
        <f t="shared" si="96"/>
        <v>-2.9543510446111809</v>
      </c>
      <c r="D83" s="18">
        <f t="shared" si="96"/>
        <v>3.5709330920834725</v>
      </c>
      <c r="E83" s="18">
        <f t="shared" si="96"/>
        <v>1.4707107992975255</v>
      </c>
      <c r="F83" s="18">
        <f t="shared" si="97"/>
        <v>2.1660096790900418</v>
      </c>
      <c r="H83" s="18">
        <f t="shared" si="98"/>
        <v>2.1660096790900418</v>
      </c>
      <c r="I83" s="18">
        <f t="shared" si="99"/>
        <v>3.6116016381638749</v>
      </c>
      <c r="J83" s="18">
        <f t="shared" si="100"/>
        <v>5.0095085904807268</v>
      </c>
      <c r="L83" t="str">
        <f t="shared" si="101"/>
        <v>12 Other managers and proprietors</v>
      </c>
      <c r="M83" s="18">
        <f t="shared" si="102"/>
        <v>1.5256059571620684</v>
      </c>
      <c r="N83" s="18">
        <f t="shared" si="102"/>
        <v>-9.6159005241388762</v>
      </c>
      <c r="O83" s="18">
        <f t="shared" si="102"/>
        <v>4.1732898316376277</v>
      </c>
      <c r="P83" s="18">
        <f t="shared" si="102"/>
        <v>1.6363537928662186</v>
      </c>
      <c r="Q83" s="18">
        <f t="shared" si="103"/>
        <v>2.4750590882163248</v>
      </c>
      <c r="S83" s="18">
        <f t="shared" si="104"/>
        <v>2.4750590882163248</v>
      </c>
      <c r="T83" s="18">
        <f t="shared" si="105"/>
        <v>3.4110507389716993</v>
      </c>
      <c r="U83" s="18">
        <f t="shared" si="106"/>
        <v>5.0602773630245235</v>
      </c>
      <c r="W83" t="str">
        <f t="shared" si="107"/>
        <v>12 Other managers and proprietors</v>
      </c>
      <c r="X83" s="18">
        <f t="shared" si="108"/>
        <v>2.0518345872585497</v>
      </c>
      <c r="Y83" s="18">
        <f t="shared" si="108"/>
        <v>7.8299847007754941</v>
      </c>
      <c r="Z83" s="18">
        <f t="shared" si="108"/>
        <v>2.7304587029299388</v>
      </c>
      <c r="AA83" s="18">
        <f t="shared" si="108"/>
        <v>1.2252713913338154</v>
      </c>
      <c r="AB83" s="18">
        <f t="shared" si="109"/>
        <v>1.7245339871738041</v>
      </c>
      <c r="AD83" s="18">
        <f t="shared" si="110"/>
        <v>1.7245339871738041</v>
      </c>
      <c r="AE83" s="18">
        <f t="shared" si="111"/>
        <v>3.875335472283381</v>
      </c>
      <c r="AF83" s="18">
        <f t="shared" si="112"/>
        <v>4.940062622082797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1.0901178820918345</v>
      </c>
      <c r="C84" s="18">
        <f t="shared" si="96"/>
        <v>4.8890286922226522</v>
      </c>
      <c r="D84" s="18">
        <f t="shared" si="96"/>
        <v>0.70972428356224082</v>
      </c>
      <c r="E84" s="18">
        <f t="shared" si="96"/>
        <v>0.85488820534651566</v>
      </c>
      <c r="F84" s="18">
        <f t="shared" si="97"/>
        <v>0.80647699734308631</v>
      </c>
      <c r="H84" s="18">
        <f t="shared" si="98"/>
        <v>0.80647699734308631</v>
      </c>
      <c r="I84" s="18">
        <f t="shared" si="99"/>
        <v>2.204374523247199</v>
      </c>
      <c r="J84" s="18">
        <f t="shared" si="100"/>
        <v>2.8078528020938132</v>
      </c>
      <c r="L84" t="str">
        <f t="shared" si="101"/>
        <v>21 Science, research, engineering and technology professionals</v>
      </c>
      <c r="M84" s="18">
        <f t="shared" si="102"/>
        <v>1.3012103515382289</v>
      </c>
      <c r="N84" s="18">
        <f t="shared" si="102"/>
        <v>1.2347035091998748</v>
      </c>
      <c r="O84" s="18">
        <f t="shared" si="102"/>
        <v>0.10522167621047629</v>
      </c>
      <c r="P84" s="18">
        <f t="shared" si="102"/>
        <v>0.53743053855939138</v>
      </c>
      <c r="Q84" s="18">
        <f t="shared" si="103"/>
        <v>0.39315397226125093</v>
      </c>
      <c r="S84" s="18">
        <f t="shared" si="104"/>
        <v>0.39315397226125093</v>
      </c>
      <c r="T84" s="18">
        <f t="shared" si="105"/>
        <v>1.9191078279416462</v>
      </c>
      <c r="U84" s="18">
        <f t="shared" si="106"/>
        <v>2.2224307612940253</v>
      </c>
      <c r="W84" t="str">
        <f t="shared" si="107"/>
        <v>21 Science, research, engineering and technology professionals</v>
      </c>
      <c r="X84" s="18">
        <f t="shared" si="108"/>
        <v>-1.8302490716581854E-2</v>
      </c>
      <c r="Y84" s="18">
        <f t="shared" si="108"/>
        <v>24.718269339054654</v>
      </c>
      <c r="Z84" s="18">
        <f t="shared" si="108"/>
        <v>3.21292508936315</v>
      </c>
      <c r="AA84" s="18">
        <f t="shared" si="108"/>
        <v>1.9798925617839913</v>
      </c>
      <c r="AB84" s="18">
        <f t="shared" si="109"/>
        <v>2.3892579402795544</v>
      </c>
      <c r="AD84" s="18">
        <f t="shared" si="110"/>
        <v>2.3892579402795544</v>
      </c>
      <c r="AE84" s="18">
        <f t="shared" si="111"/>
        <v>3.3433024061205963</v>
      </c>
      <c r="AF84" s="18">
        <f t="shared" si="112"/>
        <v>4.9451783676593308</v>
      </c>
    </row>
    <row r="85" spans="1:32" x14ac:dyDescent="0.2">
      <c r="A85" t="str">
        <f t="shared" si="95"/>
        <v>22 Health professionals</v>
      </c>
      <c r="B85" s="18">
        <f t="shared" si="96"/>
        <v>0.24630571186332606</v>
      </c>
      <c r="C85" s="18">
        <f t="shared" si="96"/>
        <v>4.2464077912183873</v>
      </c>
      <c r="D85" s="18">
        <f t="shared" si="96"/>
        <v>1.6378143945306789</v>
      </c>
      <c r="E85" s="18">
        <f t="shared" si="96"/>
        <v>0.86795547643123694</v>
      </c>
      <c r="F85" s="18">
        <f t="shared" si="97"/>
        <v>1.1239250003088008</v>
      </c>
      <c r="H85" s="18">
        <f t="shared" si="98"/>
        <v>1.1239250003088008</v>
      </c>
      <c r="I85" s="18">
        <f t="shared" si="99"/>
        <v>3.2101340577784576</v>
      </c>
      <c r="J85" s="18">
        <f t="shared" si="100"/>
        <v>3.9533035474774492</v>
      </c>
      <c r="L85" t="str">
        <f t="shared" si="101"/>
        <v>22 Health professionals</v>
      </c>
      <c r="M85" s="18">
        <f t="shared" si="102"/>
        <v>0.1882986490022942</v>
      </c>
      <c r="N85" s="18">
        <f t="shared" si="102"/>
        <v>12.993804347506209</v>
      </c>
      <c r="O85" s="18">
        <f t="shared" si="102"/>
        <v>1.486797419286745</v>
      </c>
      <c r="P85" s="18">
        <f t="shared" si="102"/>
        <v>0.96826427159339978</v>
      </c>
      <c r="Q85" s="18">
        <f t="shared" si="103"/>
        <v>1.1408136086379805</v>
      </c>
      <c r="S85" s="18">
        <f t="shared" si="104"/>
        <v>1.1408136086379805</v>
      </c>
      <c r="T85" s="18">
        <f t="shared" si="105"/>
        <v>2.4147062861371582</v>
      </c>
      <c r="U85" s="18">
        <f t="shared" si="106"/>
        <v>3.250632804071607</v>
      </c>
      <c r="W85" t="str">
        <f t="shared" si="107"/>
        <v>22 Health professionals</v>
      </c>
      <c r="X85" s="18">
        <f t="shared" si="108"/>
        <v>0.26520273975627617</v>
      </c>
      <c r="Y85" s="18">
        <f t="shared" si="108"/>
        <v>1.4022199485032472</v>
      </c>
      <c r="Z85" s="18">
        <f t="shared" si="108"/>
        <v>1.6923093255776234</v>
      </c>
      <c r="AA85" s="18">
        <f t="shared" si="108"/>
        <v>0.8317579951192311</v>
      </c>
      <c r="AB85" s="18">
        <f t="shared" si="109"/>
        <v>1.1177962416670573</v>
      </c>
      <c r="AD85" s="18">
        <f t="shared" si="110"/>
        <v>1.1177962416670573</v>
      </c>
      <c r="AE85" s="18">
        <f t="shared" si="111"/>
        <v>3.4783547830465</v>
      </c>
      <c r="AF85" s="18">
        <f t="shared" si="112"/>
        <v>4.1923063879586442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-1.0136663636506338E-2</v>
      </c>
      <c r="C86" s="18">
        <f t="shared" si="96"/>
        <v>4.8331276156017067</v>
      </c>
      <c r="D86" s="18">
        <f t="shared" si="96"/>
        <v>1.7423630954812808</v>
      </c>
      <c r="E86" s="18">
        <f t="shared" si="96"/>
        <v>0.69620983633098543</v>
      </c>
      <c r="F86" s="18">
        <f t="shared" si="97"/>
        <v>1.0437268786075427</v>
      </c>
      <c r="H86" s="18">
        <f t="shared" si="98"/>
        <v>1.0437268786075649</v>
      </c>
      <c r="I86" s="18">
        <f t="shared" si="99"/>
        <v>2.978270697133012</v>
      </c>
      <c r="J86" s="18">
        <f t="shared" si="100"/>
        <v>3.6879792609999296</v>
      </c>
      <c r="L86" t="str">
        <f t="shared" si="101"/>
        <v>23 Teaching and other educational professionals</v>
      </c>
      <c r="M86" s="18">
        <f t="shared" si="102"/>
        <v>-4.4777941719176706</v>
      </c>
      <c r="N86" s="18">
        <f t="shared" si="102"/>
        <v>-2.1611165054583048</v>
      </c>
      <c r="O86" s="18">
        <f t="shared" si="102"/>
        <v>2.1514057797777708</v>
      </c>
      <c r="P86" s="18">
        <f t="shared" si="102"/>
        <v>0.44242943564778425</v>
      </c>
      <c r="Q86" s="18">
        <f t="shared" si="103"/>
        <v>1.0088875969727074</v>
      </c>
      <c r="S86" s="18">
        <f t="shared" si="104"/>
        <v>1.0088875969727074</v>
      </c>
      <c r="T86" s="18">
        <f t="shared" si="105"/>
        <v>2.6640048572622366</v>
      </c>
      <c r="U86" s="18">
        <f t="shared" si="106"/>
        <v>3.3779279982344423</v>
      </c>
      <c r="W86" t="str">
        <f t="shared" si="107"/>
        <v>23 Teaching and other educational professionals</v>
      </c>
      <c r="X86" s="18">
        <f t="shared" si="108"/>
        <v>2.9389175939733558</v>
      </c>
      <c r="Y86" s="18">
        <f t="shared" si="108"/>
        <v>8.6597699782393622</v>
      </c>
      <c r="Z86" s="18">
        <f t="shared" si="108"/>
        <v>1.5384140808540225</v>
      </c>
      <c r="AA86" s="18">
        <f t="shared" si="108"/>
        <v>0.8228781064224755</v>
      </c>
      <c r="AB86" s="18">
        <f t="shared" si="109"/>
        <v>1.0608280753559018</v>
      </c>
      <c r="AD86" s="18">
        <f t="shared" si="110"/>
        <v>1.0608280753559018</v>
      </c>
      <c r="AE86" s="18">
        <f t="shared" si="111"/>
        <v>3.1282837770423066</v>
      </c>
      <c r="AF86" s="18">
        <f t="shared" si="112"/>
        <v>3.8360735652713807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1.8665295260993586</v>
      </c>
      <c r="C87" s="18">
        <f t="shared" si="96"/>
        <v>13.40416423914823</v>
      </c>
      <c r="D87" s="18">
        <f t="shared" si="96"/>
        <v>1.6866549597249536</v>
      </c>
      <c r="E87" s="18">
        <f t="shared" si="96"/>
        <v>1.2681116805970394</v>
      </c>
      <c r="F87" s="18">
        <f t="shared" si="97"/>
        <v>1.4074343417149748</v>
      </c>
      <c r="H87" s="18">
        <f t="shared" si="98"/>
        <v>1.4074343417149748</v>
      </c>
      <c r="I87" s="18">
        <f t="shared" si="99"/>
        <v>2.9720790197655722</v>
      </c>
      <c r="J87" s="18">
        <f t="shared" si="100"/>
        <v>3.9379091724884852</v>
      </c>
      <c r="L87" t="str">
        <f t="shared" si="101"/>
        <v>24 Business, media and public service professionals</v>
      </c>
      <c r="M87" s="18">
        <f t="shared" si="102"/>
        <v>0.34776636958282481</v>
      </c>
      <c r="N87" s="18">
        <f t="shared" si="102"/>
        <v>10.116447145188069</v>
      </c>
      <c r="O87" s="18">
        <f t="shared" si="102"/>
        <v>1.7780049582139412</v>
      </c>
      <c r="P87" s="18">
        <f t="shared" si="102"/>
        <v>0.88945146632537497</v>
      </c>
      <c r="Q87" s="18">
        <f t="shared" si="103"/>
        <v>1.1847706746412001</v>
      </c>
      <c r="S87" s="18">
        <f t="shared" si="104"/>
        <v>1.1847706746412001</v>
      </c>
      <c r="T87" s="18">
        <f t="shared" si="105"/>
        <v>2.6118982904622001</v>
      </c>
      <c r="U87" s="18">
        <f t="shared" si="106"/>
        <v>3.4590571561404326</v>
      </c>
      <c r="W87" t="str">
        <f t="shared" si="107"/>
        <v>24 Business, media and public service professionals</v>
      </c>
      <c r="X87" s="18">
        <f t="shared" si="108"/>
        <v>3.5959449357907181</v>
      </c>
      <c r="Y87" s="18">
        <f t="shared" si="108"/>
        <v>16.861422100276812</v>
      </c>
      <c r="Z87" s="18">
        <f t="shared" si="108"/>
        <v>1.595813700493931</v>
      </c>
      <c r="AA87" s="18">
        <f t="shared" si="108"/>
        <v>1.6343668103148579</v>
      </c>
      <c r="AB87" s="18">
        <f t="shared" si="109"/>
        <v>1.6215141484313245</v>
      </c>
      <c r="AD87" s="18">
        <f t="shared" si="110"/>
        <v>1.6215141484313245</v>
      </c>
      <c r="AE87" s="18">
        <f t="shared" si="111"/>
        <v>3.3123790516701002</v>
      </c>
      <c r="AF87" s="18">
        <f t="shared" si="112"/>
        <v>4.3837513551520102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2.1819035419688548</v>
      </c>
      <c r="C88" s="18">
        <f t="shared" si="96"/>
        <v>8.4867477861752185</v>
      </c>
      <c r="D88" s="18">
        <f t="shared" si="96"/>
        <v>-3.1347377729232906</v>
      </c>
      <c r="E88" s="18">
        <f t="shared" si="96"/>
        <v>0.25295216507554841</v>
      </c>
      <c r="F88" s="18">
        <f t="shared" si="97"/>
        <v>-0.88924154174949699</v>
      </c>
      <c r="H88" s="18">
        <f t="shared" si="98"/>
        <v>-0.88924154174949699</v>
      </c>
      <c r="I88" s="18">
        <f t="shared" si="99"/>
        <v>1.9796719314274291</v>
      </c>
      <c r="J88" s="18">
        <f t="shared" si="100"/>
        <v>1.3148452641149611</v>
      </c>
      <c r="L88" t="str">
        <f t="shared" si="101"/>
        <v>31 Science, engineering and technology associate professionals</v>
      </c>
      <c r="M88" s="18">
        <f t="shared" si="102"/>
        <v>2.7718607565066167</v>
      </c>
      <c r="N88" s="18">
        <f t="shared" si="102"/>
        <v>5.4177916525470771</v>
      </c>
      <c r="O88" s="18">
        <f t="shared" si="102"/>
        <v>-4.1308272513700395</v>
      </c>
      <c r="P88" s="18">
        <f t="shared" si="102"/>
        <v>-0.2105093030093208</v>
      </c>
      <c r="Q88" s="18">
        <f t="shared" si="103"/>
        <v>-1.5347780864571559</v>
      </c>
      <c r="S88" s="18">
        <f t="shared" si="104"/>
        <v>-1.5347780864571559</v>
      </c>
      <c r="T88" s="18">
        <f t="shared" si="105"/>
        <v>1.7160827903007103</v>
      </c>
      <c r="U88" s="18">
        <f t="shared" si="106"/>
        <v>0.53732199167277894</v>
      </c>
      <c r="W88" t="str">
        <f t="shared" si="107"/>
        <v>31 Science, engineering and technology associate professionals</v>
      </c>
      <c r="X88" s="18">
        <f t="shared" si="108"/>
        <v>-0.45659020306122455</v>
      </c>
      <c r="Y88" s="18">
        <f t="shared" si="108"/>
        <v>23.358332572338924</v>
      </c>
      <c r="Z88" s="18">
        <f t="shared" si="108"/>
        <v>0.60589081221937846</v>
      </c>
      <c r="AA88" s="18">
        <f t="shared" si="108"/>
        <v>1.640309468161516</v>
      </c>
      <c r="AB88" s="18">
        <f t="shared" si="109"/>
        <v>1.2943268644856731</v>
      </c>
      <c r="AD88" s="18">
        <f t="shared" si="110"/>
        <v>1.2943268644856731</v>
      </c>
      <c r="AE88" s="18">
        <f t="shared" si="111"/>
        <v>2.9799897214425108</v>
      </c>
      <c r="AF88" s="18">
        <f t="shared" si="112"/>
        <v>3.8650199946502317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0.2052219206845951</v>
      </c>
      <c r="C89" s="18">
        <f t="shared" si="96"/>
        <v>6.7889416366706534</v>
      </c>
      <c r="D89" s="18">
        <f t="shared" si="96"/>
        <v>2.2621749614271103E-2</v>
      </c>
      <c r="E89" s="18">
        <f t="shared" si="96"/>
        <v>0.69976413365493428</v>
      </c>
      <c r="F89" s="18">
        <f t="shared" si="97"/>
        <v>0.47354217872870308</v>
      </c>
      <c r="H89" s="18">
        <f t="shared" si="98"/>
        <v>0.47354217872870308</v>
      </c>
      <c r="I89" s="18">
        <f t="shared" si="99"/>
        <v>3.1807307354038805</v>
      </c>
      <c r="J89" s="18">
        <f t="shared" si="100"/>
        <v>3.489971513898249</v>
      </c>
      <c r="L89" t="str">
        <f t="shared" si="101"/>
        <v>32 Health and social care associate professionals</v>
      </c>
      <c r="M89" s="18">
        <f t="shared" si="102"/>
        <v>-1.0308975914866569</v>
      </c>
      <c r="N89" s="18">
        <f t="shared" si="102"/>
        <v>11.397100229867196</v>
      </c>
      <c r="O89" s="18">
        <f t="shared" si="102"/>
        <v>-2.0590123639738001</v>
      </c>
      <c r="P89" s="18">
        <f t="shared" si="102"/>
        <v>0.53489418563676949</v>
      </c>
      <c r="Q89" s="18">
        <f>IF(AND(Q$6-O$6 &lt;&gt; 0,O15&lt;&gt;0,Q15&lt;&gt;0),(EXP(LN(Q15/O15)/(Q$6-O$6))-1)*100,0)</f>
        <v>-0.3372859593100519</v>
      </c>
      <c r="S89" s="18">
        <f t="shared" si="104"/>
        <v>-0.3372859593100519</v>
      </c>
      <c r="T89" s="18">
        <f t="shared" si="105"/>
        <v>2.489623211457892</v>
      </c>
      <c r="U89" s="18">
        <f t="shared" si="106"/>
        <v>2.252332976911009</v>
      </c>
      <c r="W89" t="str">
        <f t="shared" si="107"/>
        <v>32 Health and social care associate professionals</v>
      </c>
      <c r="X89" s="18">
        <f t="shared" si="108"/>
        <v>0.570089391444073</v>
      </c>
      <c r="Y89" s="18">
        <f t="shared" si="108"/>
        <v>5.482347045578484</v>
      </c>
      <c r="Z89" s="18">
        <f t="shared" si="108"/>
        <v>0.61350993140860677</v>
      </c>
      <c r="AA89" s="18">
        <f t="shared" si="108"/>
        <v>0.74251673604772694</v>
      </c>
      <c r="AB89" s="18">
        <f t="shared" si="109"/>
        <v>0.69949609910802124</v>
      </c>
      <c r="AD89" s="18">
        <f t="shared" si="110"/>
        <v>0.69949609910802124</v>
      </c>
      <c r="AE89" s="18">
        <f t="shared" si="111"/>
        <v>3.3756493453838354</v>
      </c>
      <c r="AF89" s="18">
        <f t="shared" si="112"/>
        <v>3.823466922897123</v>
      </c>
    </row>
    <row r="90" spans="1:32" x14ac:dyDescent="0.2">
      <c r="A90" t="str">
        <f t="shared" si="95"/>
        <v>33 Protective service occupations</v>
      </c>
      <c r="B90" s="18">
        <f t="shared" si="96"/>
        <v>1.3551038610351451</v>
      </c>
      <c r="C90" s="18">
        <f t="shared" si="96"/>
        <v>5.0761945159672806</v>
      </c>
      <c r="D90" s="18">
        <f t="shared" si="96"/>
        <v>2.5496503522915992</v>
      </c>
      <c r="E90" s="18">
        <f t="shared" si="96"/>
        <v>1.2287004853618777</v>
      </c>
      <c r="F90" s="18">
        <f t="shared" si="97"/>
        <v>1.6671156181951918</v>
      </c>
      <c r="H90" s="18">
        <f t="shared" si="98"/>
        <v>1.6671156181951918</v>
      </c>
      <c r="I90" s="18">
        <f t="shared" si="99"/>
        <v>2.3546215169747198</v>
      </c>
      <c r="J90" s="18">
        <f t="shared" si="100"/>
        <v>3.5978176387617911</v>
      </c>
      <c r="L90" t="str">
        <f t="shared" si="101"/>
        <v>33 Protective service occupations</v>
      </c>
      <c r="M90" s="18">
        <f t="shared" si="102"/>
        <v>0.74485834529876005</v>
      </c>
      <c r="N90" s="18">
        <f t="shared" si="102"/>
        <v>3.1121210748280781</v>
      </c>
      <c r="O90" s="18">
        <f t="shared" si="102"/>
        <v>1.53522764078875</v>
      </c>
      <c r="P90" s="18">
        <f t="shared" si="102"/>
        <v>0.51389839761752931</v>
      </c>
      <c r="Q90" s="18">
        <f t="shared" si="103"/>
        <v>0.85319485493577929</v>
      </c>
      <c r="S90" s="18">
        <f t="shared" si="104"/>
        <v>0.85319485493577929</v>
      </c>
      <c r="T90" s="18">
        <f t="shared" si="105"/>
        <v>1.7774459262460907</v>
      </c>
      <c r="U90" s="18">
        <f t="shared" si="106"/>
        <v>2.4531445405598706</v>
      </c>
      <c r="W90" t="str">
        <f t="shared" si="107"/>
        <v>33 Protective service occupations</v>
      </c>
      <c r="X90" s="18">
        <f t="shared" si="108"/>
        <v>3.1425253889839189</v>
      </c>
      <c r="Y90" s="18">
        <f t="shared" si="108"/>
        <v>10.50139739908753</v>
      </c>
      <c r="Z90" s="18">
        <f t="shared" si="108"/>
        <v>4.9937976852979071</v>
      </c>
      <c r="AA90" s="18">
        <f t="shared" si="108"/>
        <v>2.6457299808442691</v>
      </c>
      <c r="AB90" s="18">
        <f t="shared" si="109"/>
        <v>3.4225258005220915</v>
      </c>
      <c r="AD90" s="18">
        <f t="shared" si="110"/>
        <v>3.4225258005220915</v>
      </c>
      <c r="AE90" s="18">
        <f t="shared" si="111"/>
        <v>3.6614688838688902</v>
      </c>
      <c r="AF90" s="18">
        <f t="shared" si="112"/>
        <v>5.9261095605080971</v>
      </c>
    </row>
    <row r="91" spans="1:32" x14ac:dyDescent="0.2">
      <c r="A91" t="str">
        <f t="shared" si="95"/>
        <v>34 Culture, media and sports occupations</v>
      </c>
      <c r="B91" s="18">
        <f t="shared" si="96"/>
        <v>0.90549692422110528</v>
      </c>
      <c r="C91" s="18">
        <f t="shared" si="96"/>
        <v>-6.4164171939249171</v>
      </c>
      <c r="D91" s="18">
        <f t="shared" si="96"/>
        <v>-1.3887493863998901</v>
      </c>
      <c r="E91" s="18">
        <f t="shared" si="96"/>
        <v>1.1562442981678744</v>
      </c>
      <c r="F91" s="18">
        <f t="shared" si="97"/>
        <v>0.30069753214485573</v>
      </c>
      <c r="H91" s="18">
        <f t="shared" si="98"/>
        <v>0.30069753214485573</v>
      </c>
      <c r="I91" s="18">
        <f t="shared" si="99"/>
        <v>2.6480371655336343</v>
      </c>
      <c r="J91" s="18">
        <f t="shared" si="100"/>
        <v>2.8580065069265359</v>
      </c>
      <c r="L91" t="str">
        <f t="shared" si="101"/>
        <v>34 Culture, media and sports occupations</v>
      </c>
      <c r="M91" s="18">
        <f t="shared" si="102"/>
        <v>3.228343566113745</v>
      </c>
      <c r="N91" s="18">
        <f t="shared" si="102"/>
        <v>-15.641515263665218</v>
      </c>
      <c r="O91" s="18">
        <f t="shared" si="102"/>
        <v>-1.2260744574208227</v>
      </c>
      <c r="P91" s="18">
        <f t="shared" si="102"/>
        <v>0.86563507516550509</v>
      </c>
      <c r="Q91" s="18">
        <f t="shared" si="103"/>
        <v>0.16352259118048718</v>
      </c>
      <c r="S91" s="18">
        <f t="shared" si="104"/>
        <v>0.16352259118048718</v>
      </c>
      <c r="T91" s="18">
        <f t="shared" si="105"/>
        <v>2.2315488271324568</v>
      </c>
      <c r="U91" s="18">
        <f t="shared" si="106"/>
        <v>2.3519917859003314</v>
      </c>
      <c r="W91" t="str">
        <f t="shared" si="107"/>
        <v>34 Culture, media and sports occupations</v>
      </c>
      <c r="X91" s="18">
        <f t="shared" si="108"/>
        <v>-0.99868474747172309</v>
      </c>
      <c r="Y91" s="18">
        <f t="shared" si="108"/>
        <v>1.9784097269637257</v>
      </c>
      <c r="Z91" s="18">
        <f>IF(AND(AA$6-Z$6 &lt;&gt; 0,Z17&lt;&gt;0,AA17&lt;&gt;0),(EXP(LN(AA17/Z17)/(AA$6-Z$6))-1)*100,0)</f>
        <v>-1.5119178955879997</v>
      </c>
      <c r="AA91" s="18">
        <f t="shared" si="108"/>
        <v>1.3732443909294068</v>
      </c>
      <c r="AB91" s="18">
        <f t="shared" si="109"/>
        <v>0.40225279561914018</v>
      </c>
      <c r="AD91" s="18">
        <f t="shared" si="110"/>
        <v>0.40225279561914018</v>
      </c>
      <c r="AE91" s="18">
        <f t="shared" si="111"/>
        <v>2.9466483255811582</v>
      </c>
      <c r="AF91" s="18">
        <f t="shared" si="112"/>
        <v>3.2171635776282903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0.62405529612261645</v>
      </c>
      <c r="C92" s="18">
        <f t="shared" si="96"/>
        <v>5.2144316352526365</v>
      </c>
      <c r="D92" s="18">
        <f t="shared" si="96"/>
        <v>-1.1805116468627253</v>
      </c>
      <c r="E92" s="18">
        <f t="shared" si="96"/>
        <v>0.44645372566123331</v>
      </c>
      <c r="F92" s="18">
        <f t="shared" si="97"/>
        <v>-9.8822758130379107E-2</v>
      </c>
      <c r="H92" s="18">
        <f t="shared" si="98"/>
        <v>-9.8822758130379107E-2</v>
      </c>
      <c r="I92" s="18">
        <f t="shared" si="99"/>
        <v>2.4963311342605987</v>
      </c>
      <c r="J92" s="18">
        <f t="shared" si="100"/>
        <v>2.4265065225031801</v>
      </c>
      <c r="L92" t="str">
        <f t="shared" si="101"/>
        <v>35 Business and public service associate professionals</v>
      </c>
      <c r="M92" s="18">
        <f t="shared" si="102"/>
        <v>0.40605959220840759</v>
      </c>
      <c r="N92" s="18">
        <f t="shared" si="102"/>
        <v>4.9451653949388774</v>
      </c>
      <c r="O92" s="18">
        <f t="shared" si="102"/>
        <v>-1.8978684705688198</v>
      </c>
      <c r="P92" s="18">
        <f t="shared" si="102"/>
        <v>-4.3026811236956952E-2</v>
      </c>
      <c r="Q92" s="18">
        <f t="shared" si="103"/>
        <v>-0.66517163842686466</v>
      </c>
      <c r="S92" s="18">
        <f t="shared" si="104"/>
        <v>-0.66517163842686466</v>
      </c>
      <c r="T92" s="18">
        <f t="shared" si="105"/>
        <v>1.9985745254397669</v>
      </c>
      <c r="U92" s="18">
        <f t="shared" si="106"/>
        <v>1.5005028116220842</v>
      </c>
      <c r="W92" t="str">
        <f t="shared" si="107"/>
        <v>35 Business and public service associate professionals</v>
      </c>
      <c r="X92" s="18">
        <f t="shared" si="108"/>
        <v>0.84488633105537225</v>
      </c>
      <c r="Y92" s="18">
        <f t="shared" si="108"/>
        <v>5.4842423635075965</v>
      </c>
      <c r="Z92" s="18">
        <f t="shared" si="108"/>
        <v>-0.48552969157656944</v>
      </c>
      <c r="AA92" s="18">
        <f t="shared" si="108"/>
        <v>0.88231574773565136</v>
      </c>
      <c r="AB92" s="18">
        <f t="shared" si="109"/>
        <v>0.42429089537916465</v>
      </c>
      <c r="AD92" s="18">
        <f t="shared" si="110"/>
        <v>0.42429089537916465</v>
      </c>
      <c r="AE92" s="18">
        <f t="shared" si="111"/>
        <v>2.9609877634769077</v>
      </c>
      <c r="AF92" s="18">
        <f t="shared" si="112"/>
        <v>3.2459303315482746</v>
      </c>
    </row>
    <row r="93" spans="1:32" x14ac:dyDescent="0.2">
      <c r="A93" t="str">
        <f t="shared" si="95"/>
        <v>41 Administrative occupations</v>
      </c>
      <c r="B93" s="18">
        <f t="shared" si="96"/>
        <v>-1.9506321577671293</v>
      </c>
      <c r="C93" s="18">
        <f t="shared" si="96"/>
        <v>4.8094633401013276</v>
      </c>
      <c r="D93" s="18">
        <f t="shared" si="96"/>
        <v>-1.8963250869322157</v>
      </c>
      <c r="E93" s="18">
        <f t="shared" si="96"/>
        <v>-0.54299285629331173</v>
      </c>
      <c r="F93" s="18">
        <f t="shared" si="97"/>
        <v>-0.99616532864348351</v>
      </c>
      <c r="H93" s="18">
        <f t="shared" si="98"/>
        <v>-0.99616532864348351</v>
      </c>
      <c r="I93" s="18">
        <f t="shared" si="99"/>
        <v>2.5275973406280183</v>
      </c>
      <c r="J93" s="18">
        <f t="shared" si="100"/>
        <v>1.8408796503147862</v>
      </c>
      <c r="L93" t="str">
        <f t="shared" si="101"/>
        <v>41 Administrative occupations</v>
      </c>
      <c r="M93" s="18">
        <f t="shared" si="102"/>
        <v>-2.6709025445721735</v>
      </c>
      <c r="N93" s="18">
        <f t="shared" si="102"/>
        <v>19.699191410686211</v>
      </c>
      <c r="O93" s="18">
        <f t="shared" si="102"/>
        <v>-1.1712942312652297</v>
      </c>
      <c r="P93" s="18">
        <f t="shared" si="102"/>
        <v>0.90730074317886267</v>
      </c>
      <c r="Q93" s="18">
        <f t="shared" si="103"/>
        <v>0.20962309408838475</v>
      </c>
      <c r="S93" s="18">
        <f t="shared" si="104"/>
        <v>0.20962309408838475</v>
      </c>
      <c r="T93" s="18">
        <f t="shared" si="105"/>
        <v>2.0988643688328201</v>
      </c>
      <c r="U93" s="18">
        <f t="shared" si="106"/>
        <v>2.2562043998762826</v>
      </c>
      <c r="W93" t="str">
        <f t="shared" si="107"/>
        <v>41 Administrative occupations</v>
      </c>
      <c r="X93" s="18">
        <f t="shared" si="108"/>
        <v>-1.6491892194334556</v>
      </c>
      <c r="Y93" s="18">
        <f t="shared" si="108"/>
        <v>-1.2613377333049125</v>
      </c>
      <c r="Z93" s="18">
        <f t="shared" si="108"/>
        <v>-2.262748435800277</v>
      </c>
      <c r="AA93" s="18">
        <f t="shared" si="108"/>
        <v>-1.383736444720074</v>
      </c>
      <c r="AB93" s="18">
        <f t="shared" si="109"/>
        <v>-1.6776153381497516</v>
      </c>
      <c r="AD93" s="18">
        <f t="shared" si="110"/>
        <v>-1.6776153381497516</v>
      </c>
      <c r="AE93" s="18">
        <f t="shared" si="111"/>
        <v>2.7305775463672299</v>
      </c>
      <c r="AF93" s="18">
        <f t="shared" si="112"/>
        <v>1.6265022529622142</v>
      </c>
    </row>
    <row r="94" spans="1:32" x14ac:dyDescent="0.2">
      <c r="A94" t="str">
        <f t="shared" si="95"/>
        <v>42 Secretarial and related occupations</v>
      </c>
      <c r="B94" s="18">
        <f t="shared" si="96"/>
        <v>-3.8212698452808502</v>
      </c>
      <c r="C94" s="18">
        <f t="shared" si="96"/>
        <v>0.54883819396309708</v>
      </c>
      <c r="D94" s="18">
        <f t="shared" si="96"/>
        <v>1.6775576008879689</v>
      </c>
      <c r="E94" s="18">
        <f t="shared" si="96"/>
        <v>-1.4108434378099277</v>
      </c>
      <c r="F94" s="18">
        <f t="shared" si="97"/>
        <v>-0.39194284862599238</v>
      </c>
      <c r="H94" s="18">
        <f t="shared" si="98"/>
        <v>-0.39194284862599238</v>
      </c>
      <c r="I94" s="18">
        <f t="shared" si="99"/>
        <v>2.9889638525960827</v>
      </c>
      <c r="J94" s="18">
        <f t="shared" si="100"/>
        <v>2.7320155434991555</v>
      </c>
      <c r="L94" t="str">
        <f t="shared" si="101"/>
        <v>42 Secretarial and related occupations</v>
      </c>
      <c r="M94" s="18">
        <f t="shared" si="102"/>
        <v>-6.6158376236890142</v>
      </c>
      <c r="N94" s="18">
        <f t="shared" si="102"/>
        <v>-9.159333216718224</v>
      </c>
      <c r="O94" s="18">
        <f t="shared" si="102"/>
        <v>7.664432751257344</v>
      </c>
      <c r="P94" s="18">
        <f t="shared" si="102"/>
        <v>1.794847201273031</v>
      </c>
      <c r="Q94" s="18">
        <f t="shared" si="103"/>
        <v>3.7149308362435463</v>
      </c>
      <c r="S94" s="18">
        <f t="shared" si="104"/>
        <v>3.7149308362435463</v>
      </c>
      <c r="T94" s="18">
        <f t="shared" si="105"/>
        <v>2.745905678753191</v>
      </c>
      <c r="U94" s="18">
        <f t="shared" si="106"/>
        <v>5.4909377413702831</v>
      </c>
      <c r="W94" t="str">
        <f t="shared" si="107"/>
        <v>42 Secretarial and related occupations</v>
      </c>
      <c r="X94" s="18">
        <f t="shared" si="108"/>
        <v>-3.6296177312669209</v>
      </c>
      <c r="Y94" s="18">
        <f t="shared" si="108"/>
        <v>1.1639097214186434</v>
      </c>
      <c r="Z94" s="18">
        <f t="shared" si="108"/>
        <v>1.2914966157453023</v>
      </c>
      <c r="AA94" s="18">
        <f t="shared" si="108"/>
        <v>-1.7016376083747509</v>
      </c>
      <c r="AB94" s="18">
        <f t="shared" si="109"/>
        <v>-0.71388489508794617</v>
      </c>
      <c r="AD94" s="18">
        <f t="shared" si="110"/>
        <v>-0.71388489508794617</v>
      </c>
      <c r="AE94" s="18">
        <f t="shared" si="111"/>
        <v>3.0025529757602865</v>
      </c>
      <c r="AF94" s="18">
        <f t="shared" si="112"/>
        <v>2.5393144018392322</v>
      </c>
    </row>
    <row r="95" spans="1:32" x14ac:dyDescent="0.2">
      <c r="A95" t="str">
        <f t="shared" si="95"/>
        <v>51 Skilled agricultural and related trades</v>
      </c>
      <c r="B95" s="18">
        <f t="shared" si="96"/>
        <v>-4.1635360089834599</v>
      </c>
      <c r="C95" s="18">
        <f t="shared" si="96"/>
        <v>-9.9488795815338982E-2</v>
      </c>
      <c r="D95" s="18">
        <f t="shared" si="96"/>
        <v>0.20761834002498425</v>
      </c>
      <c r="E95" s="18">
        <f t="shared" si="96"/>
        <v>1.0459806055043597</v>
      </c>
      <c r="F95" s="18">
        <f t="shared" si="97"/>
        <v>0.76575007290091701</v>
      </c>
      <c r="H95" s="18">
        <f t="shared" si="98"/>
        <v>0.76575007290091701</v>
      </c>
      <c r="I95" s="18">
        <f t="shared" si="99"/>
        <v>3.1112073623712044</v>
      </c>
      <c r="J95" s="18">
        <f t="shared" si="100"/>
        <v>3.6195792986430719</v>
      </c>
      <c r="L95" t="str">
        <f t="shared" si="101"/>
        <v>51 Skilled agricultural and related trades</v>
      </c>
      <c r="M95" s="18">
        <f t="shared" si="102"/>
        <v>-5.1391843694570394</v>
      </c>
      <c r="N95" s="18">
        <f t="shared" si="102"/>
        <v>-10.156975207608044</v>
      </c>
      <c r="O95" s="18">
        <f t="shared" si="102"/>
        <v>-0.27133898623220576</v>
      </c>
      <c r="P95" s="18">
        <f t="shared" si="102"/>
        <v>0.86050224703049238</v>
      </c>
      <c r="Q95" s="18">
        <f t="shared" si="103"/>
        <v>0.48180171011216189</v>
      </c>
      <c r="S95" s="18">
        <f t="shared" si="104"/>
        <v>0.48180171011216189</v>
      </c>
      <c r="T95" s="18">
        <f t="shared" si="105"/>
        <v>2.8627408501604501</v>
      </c>
      <c r="U95" s="18">
        <f t="shared" si="106"/>
        <v>3.1910121896049803</v>
      </c>
      <c r="W95" t="str">
        <f t="shared" si="107"/>
        <v>51 Skilled agricultural and related trades</v>
      </c>
      <c r="X95" s="18">
        <f t="shared" si="108"/>
        <v>5.6449254019173223</v>
      </c>
      <c r="Y95" s="18">
        <f t="shared" si="108"/>
        <v>77.603522455170122</v>
      </c>
      <c r="Z95" s="18">
        <f t="shared" si="108"/>
        <v>1.9966584458346981</v>
      </c>
      <c r="AA95" s="18">
        <f t="shared" si="108"/>
        <v>1.6707861526638057</v>
      </c>
      <c r="AB95" s="18">
        <f t="shared" si="109"/>
        <v>1.7792944036472136</v>
      </c>
      <c r="AD95" s="18">
        <f t="shared" si="110"/>
        <v>1.7792944036472136</v>
      </c>
      <c r="AE95" s="18">
        <f t="shared" si="111"/>
        <v>4.0091989936114514</v>
      </c>
      <c r="AF95" s="18">
        <f t="shared" si="112"/>
        <v>5.0911895219088565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-0.49062793998131404</v>
      </c>
      <c r="C96" s="18">
        <f t="shared" si="96"/>
        <v>-14.897528988200904</v>
      </c>
      <c r="D96" s="18">
        <f t="shared" si="96"/>
        <v>-1.1406478130058906</v>
      </c>
      <c r="E96" s="18">
        <f t="shared" si="96"/>
        <v>-1.1035090900494371</v>
      </c>
      <c r="F96" s="18">
        <f t="shared" si="97"/>
        <v>-1.1158902143306393</v>
      </c>
      <c r="H96" s="18">
        <f t="shared" si="98"/>
        <v>-1.1158902143306393</v>
      </c>
      <c r="I96" s="18">
        <f t="shared" si="99"/>
        <v>1.9766954302397943</v>
      </c>
      <c r="J96" s="18">
        <f t="shared" si="100"/>
        <v>1.1456820682174795</v>
      </c>
      <c r="L96" t="str">
        <f t="shared" si="101"/>
        <v>52 Skilled metal, electrical and electronic trades</v>
      </c>
      <c r="M96" s="18">
        <f t="shared" si="102"/>
        <v>-0.63145853386429307</v>
      </c>
      <c r="N96" s="18">
        <f t="shared" si="102"/>
        <v>-14.833931012047962</v>
      </c>
      <c r="O96" s="18">
        <f t="shared" si="102"/>
        <v>-1.5406196949364515</v>
      </c>
      <c r="P96" s="18">
        <f t="shared" si="102"/>
        <v>-1.2685412743700053</v>
      </c>
      <c r="Q96" s="18">
        <f t="shared" si="103"/>
        <v>-1.359317517659997</v>
      </c>
      <c r="S96" s="18">
        <f t="shared" si="104"/>
        <v>-1.359317517659997</v>
      </c>
      <c r="T96" s="18">
        <f t="shared" si="105"/>
        <v>1.9008716135975545</v>
      </c>
      <c r="U96" s="18">
        <f t="shared" si="106"/>
        <v>0.8819934030061205</v>
      </c>
      <c r="W96" t="str">
        <f t="shared" si="107"/>
        <v>52 Skilled metal, electrical and electronic trades</v>
      </c>
      <c r="X96" s="18">
        <f t="shared" si="108"/>
        <v>12.442909208178898</v>
      </c>
      <c r="Y96" s="18">
        <f t="shared" si="108"/>
        <v>-19.225650932290318</v>
      </c>
      <c r="Z96" s="18">
        <f t="shared" si="108"/>
        <v>18.16540233482835</v>
      </c>
      <c r="AA96" s="18">
        <f t="shared" si="108"/>
        <v>2.8320309968867141</v>
      </c>
      <c r="AB96" s="18">
        <f t="shared" si="109"/>
        <v>7.7082711505028101</v>
      </c>
      <c r="AD96" s="18">
        <f t="shared" si="110"/>
        <v>7.7082711505028101</v>
      </c>
      <c r="AE96" s="18">
        <f t="shared" si="111"/>
        <v>6.0368587064210333</v>
      </c>
      <c r="AF96" s="18">
        <f t="shared" si="112"/>
        <v>10.473308559974548</v>
      </c>
    </row>
    <row r="97" spans="1:32" x14ac:dyDescent="0.2">
      <c r="A97" t="str">
        <f t="shared" si="95"/>
        <v>53 Skilled construction and building trades</v>
      </c>
      <c r="B97" s="18">
        <f t="shared" si="96"/>
        <v>2.3984331921068414</v>
      </c>
      <c r="C97" s="18">
        <f t="shared" si="96"/>
        <v>-19.045756474517304</v>
      </c>
      <c r="D97" s="18">
        <f t="shared" si="96"/>
        <v>-0.33068842632623108</v>
      </c>
      <c r="E97" s="18">
        <f t="shared" si="96"/>
        <v>-1.0622070063655342</v>
      </c>
      <c r="F97" s="18">
        <f t="shared" si="97"/>
        <v>-0.81896598386120845</v>
      </c>
      <c r="H97" s="18">
        <f t="shared" si="98"/>
        <v>-0.81896598386120845</v>
      </c>
      <c r="I97" s="18">
        <f t="shared" si="99"/>
        <v>2.2503761853130522</v>
      </c>
      <c r="J97" s="18">
        <f t="shared" si="100"/>
        <v>1.6606078971135974</v>
      </c>
      <c r="L97" t="str">
        <f t="shared" si="101"/>
        <v>53 Skilled construction and building trades</v>
      </c>
      <c r="M97" s="18">
        <f t="shared" si="102"/>
        <v>2.8611120105631604</v>
      </c>
      <c r="N97" s="18">
        <f t="shared" si="102"/>
        <v>-19.810374942309561</v>
      </c>
      <c r="O97" s="18">
        <f t="shared" si="102"/>
        <v>-0.38097205243068366</v>
      </c>
      <c r="P97" s="18">
        <f t="shared" si="102"/>
        <v>-1.1417035396629305</v>
      </c>
      <c r="Q97" s="18">
        <f t="shared" si="103"/>
        <v>-0.8887740506131947</v>
      </c>
      <c r="S97" s="18">
        <f t="shared" si="104"/>
        <v>-0.8887740506131947</v>
      </c>
      <c r="T97" s="18">
        <f t="shared" si="105"/>
        <v>2.220173147841864</v>
      </c>
      <c r="U97" s="18">
        <f t="shared" si="106"/>
        <v>1.5782978175038265</v>
      </c>
      <c r="W97" t="str">
        <f t="shared" si="107"/>
        <v>53 Skilled construction and building trades</v>
      </c>
      <c r="X97" s="18">
        <f t="shared" si="108"/>
        <v>-13.171315344249789</v>
      </c>
      <c r="Y97" s="18">
        <f t="shared" si="108"/>
        <v>20.92725648384841</v>
      </c>
      <c r="Z97" s="18">
        <f t="shared" si="108"/>
        <v>1.3528896595964124</v>
      </c>
      <c r="AA97" s="18">
        <f t="shared" si="108"/>
        <v>1.2075337768573391</v>
      </c>
      <c r="AB97" s="18">
        <f t="shared" si="109"/>
        <v>1.255962560432855</v>
      </c>
      <c r="AD97" s="18">
        <f t="shared" si="110"/>
        <v>1.255962560432855</v>
      </c>
      <c r="AE97" s="18">
        <f t="shared" si="111"/>
        <v>3.2271614707060081</v>
      </c>
      <c r="AF97" s="18">
        <f t="shared" si="112"/>
        <v>4.0585230278313844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-4.0402262165520568</v>
      </c>
      <c r="C98" s="18">
        <f t="shared" si="96"/>
        <v>-5.8324330615832531</v>
      </c>
      <c r="D98" s="18">
        <f t="shared" si="96"/>
        <v>-0.44259852566974622</v>
      </c>
      <c r="E98" s="18">
        <f t="shared" si="96"/>
        <v>-0.52417170741000385</v>
      </c>
      <c r="F98" s="18">
        <f t="shared" si="97"/>
        <v>-0.49698807594252825</v>
      </c>
      <c r="H98" s="18">
        <f t="shared" si="98"/>
        <v>-0.49698807594252825</v>
      </c>
      <c r="I98" s="18">
        <f t="shared" si="99"/>
        <v>2.4217718229027518</v>
      </c>
      <c r="J98" s="18">
        <f t="shared" si="100"/>
        <v>2.0700345618913873</v>
      </c>
      <c r="L98" t="str">
        <f t="shared" si="101"/>
        <v>54 Textiles, printing and other skilled trades</v>
      </c>
      <c r="M98" s="18">
        <f t="shared" si="102"/>
        <v>-3.7719820688538963</v>
      </c>
      <c r="N98" s="18">
        <f t="shared" si="102"/>
        <v>-16.160287904168726</v>
      </c>
      <c r="O98" s="18">
        <f t="shared" si="102"/>
        <v>-0.60174555141171426</v>
      </c>
      <c r="P98" s="18">
        <f t="shared" si="102"/>
        <v>-0.56977094201529077</v>
      </c>
      <c r="Q98" s="18">
        <f t="shared" si="103"/>
        <v>-0.58043028783405504</v>
      </c>
      <c r="S98" s="18">
        <f t="shared" si="104"/>
        <v>-0.58043028783405504</v>
      </c>
      <c r="T98" s="18">
        <f t="shared" si="105"/>
        <v>1.7530536615023795</v>
      </c>
      <c r="U98" s="18">
        <f t="shared" si="106"/>
        <v>1.3022955994116403</v>
      </c>
      <c r="W98" t="str">
        <f t="shared" si="107"/>
        <v>54 Textiles, printing and other skilled trades</v>
      </c>
      <c r="X98" s="18">
        <f t="shared" si="108"/>
        <v>-4.4353290342507119</v>
      </c>
      <c r="Y98" s="18">
        <f t="shared" si="108"/>
        <v>9.6451424312201652</v>
      </c>
      <c r="Z98" s="18">
        <f t="shared" si="108"/>
        <v>-0.26147160884150145</v>
      </c>
      <c r="AA98" s="18">
        <f t="shared" si="108"/>
        <v>-0.47302836841567331</v>
      </c>
      <c r="AB98" s="18">
        <f t="shared" si="109"/>
        <v>-0.40255935516845254</v>
      </c>
      <c r="AD98" s="18">
        <f t="shared" si="110"/>
        <v>-0.40255935516845254</v>
      </c>
      <c r="AE98" s="18">
        <f t="shared" si="111"/>
        <v>3.1197202905676846</v>
      </c>
      <c r="AF98" s="18">
        <f t="shared" si="112"/>
        <v>2.8606178618780564</v>
      </c>
    </row>
    <row r="99" spans="1:32" x14ac:dyDescent="0.2">
      <c r="A99" t="str">
        <f t="shared" si="95"/>
        <v>61 Caring personal service occupations</v>
      </c>
      <c r="B99" s="18">
        <f t="shared" si="96"/>
        <v>-1.7206837088918792</v>
      </c>
      <c r="C99" s="18">
        <f t="shared" si="96"/>
        <v>0.80570061625602207</v>
      </c>
      <c r="D99" s="18">
        <f t="shared" si="96"/>
        <v>1.2516887794959297</v>
      </c>
      <c r="E99" s="18">
        <f t="shared" si="96"/>
        <v>0.36264301694333145</v>
      </c>
      <c r="F99" s="18">
        <f t="shared" si="97"/>
        <v>0.65812083404137578</v>
      </c>
      <c r="H99" s="18">
        <f t="shared" si="98"/>
        <v>0.65812083404137578</v>
      </c>
      <c r="I99" s="18">
        <f t="shared" si="99"/>
        <v>3.2136239443255166</v>
      </c>
      <c r="J99" s="18">
        <f t="shared" si="100"/>
        <v>3.6435527107088861</v>
      </c>
      <c r="L99" t="str">
        <f t="shared" si="101"/>
        <v>61 Caring personal service occupations</v>
      </c>
      <c r="M99" s="18">
        <f t="shared" si="102"/>
        <v>-4.9499641431527408E-3</v>
      </c>
      <c r="N99" s="18">
        <f t="shared" si="102"/>
        <v>-3.7756869342973065</v>
      </c>
      <c r="O99" s="18">
        <f t="shared" si="102"/>
        <v>3.8082880553525378</v>
      </c>
      <c r="P99" s="18">
        <f t="shared" si="102"/>
        <v>1.1698267585150246</v>
      </c>
      <c r="Q99" s="18">
        <f t="shared" si="103"/>
        <v>2.0417772048893834</v>
      </c>
      <c r="S99" s="18">
        <f t="shared" si="104"/>
        <v>2.0417772048893834</v>
      </c>
      <c r="T99" s="18">
        <f t="shared" si="105"/>
        <v>2.9141867641342634</v>
      </c>
      <c r="U99" s="18">
        <f t="shared" si="106"/>
        <v>4.3453760186181301</v>
      </c>
      <c r="W99" t="str">
        <f t="shared" si="107"/>
        <v>61 Caring personal service occupations</v>
      </c>
      <c r="X99" s="18">
        <f t="shared" si="108"/>
        <v>-1.9754764222242871</v>
      </c>
      <c r="Y99" s="18">
        <f t="shared" si="108"/>
        <v>1.5206315277927152</v>
      </c>
      <c r="Z99" s="18">
        <f t="shared" si="108"/>
        <v>0.85079547828654789</v>
      </c>
      <c r="AA99" s="18">
        <f t="shared" si="108"/>
        <v>0.21866189678119152</v>
      </c>
      <c r="AB99" s="18">
        <f t="shared" si="109"/>
        <v>0.42893161320789464</v>
      </c>
      <c r="AD99" s="18">
        <f t="shared" si="110"/>
        <v>0.42893161320789464</v>
      </c>
      <c r="AE99" s="18">
        <f t="shared" si="111"/>
        <v>3.2568982372181754</v>
      </c>
      <c r="AF99" s="18">
        <f t="shared" si="112"/>
        <v>3.5338693536568044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1.4991000564731349</v>
      </c>
      <c r="C100" s="18">
        <f t="shared" si="96"/>
        <v>-6.6976149749273457</v>
      </c>
      <c r="D100" s="18">
        <f t="shared" si="96"/>
        <v>-0.34256539469244007</v>
      </c>
      <c r="E100" s="18">
        <f t="shared" si="96"/>
        <v>0.1922576376641949</v>
      </c>
      <c r="F100" s="18">
        <f t="shared" si="97"/>
        <v>1.3665141931684666E-2</v>
      </c>
      <c r="H100" s="18">
        <f t="shared" si="98"/>
        <v>1.3665141931684666E-2</v>
      </c>
      <c r="I100" s="18">
        <f t="shared" si="99"/>
        <v>2.769126791131038</v>
      </c>
      <c r="J100" s="18">
        <f t="shared" si="100"/>
        <v>2.778452383052965</v>
      </c>
      <c r="L100" t="str">
        <f t="shared" si="101"/>
        <v>62 Leisure, travel and related personal service occupations</v>
      </c>
      <c r="M100" s="18">
        <f t="shared" si="102"/>
        <v>2.0173982217412512</v>
      </c>
      <c r="N100" s="18">
        <f t="shared" si="102"/>
        <v>-0.39840903835779429</v>
      </c>
      <c r="O100" s="18">
        <f t="shared" si="102"/>
        <v>-0.51333411044695021</v>
      </c>
      <c r="P100" s="18">
        <f t="shared" si="102"/>
        <v>0.6412878166964564</v>
      </c>
      <c r="Q100" s="18">
        <f t="shared" si="103"/>
        <v>0.25493254652566577</v>
      </c>
      <c r="S100" s="18">
        <f t="shared" si="104"/>
        <v>0.25493254652566577</v>
      </c>
      <c r="T100" s="18">
        <f t="shared" si="105"/>
        <v>2.3363997723074625</v>
      </c>
      <c r="U100" s="18">
        <f t="shared" si="106"/>
        <v>2.5218606113168285</v>
      </c>
      <c r="W100" t="str">
        <f t="shared" si="107"/>
        <v>62 Leisure, travel and related personal service occupations</v>
      </c>
      <c r="X100" s="18">
        <f t="shared" si="108"/>
        <v>1.2843966822433606</v>
      </c>
      <c r="Y100" s="18">
        <f t="shared" si="108"/>
        <v>-9.3544734744170128</v>
      </c>
      <c r="Z100" s="18">
        <f t="shared" si="108"/>
        <v>-0.26381801491921486</v>
      </c>
      <c r="AA100" s="18">
        <f t="shared" si="108"/>
        <v>-1.9451478420373647E-2</v>
      </c>
      <c r="AB100" s="18">
        <f t="shared" si="109"/>
        <v>-0.10097344375821216</v>
      </c>
      <c r="AD100" s="18">
        <f t="shared" si="110"/>
        <v>-0.10097344375821216</v>
      </c>
      <c r="AE100" s="18">
        <f t="shared" si="111"/>
        <v>2.9613325533492052</v>
      </c>
      <c r="AF100" s="18">
        <f t="shared" si="112"/>
        <v>2.8943938476068354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-2.5236347522452962</v>
      </c>
      <c r="C101" s="18">
        <f t="shared" si="96"/>
        <v>22.11911904710302</v>
      </c>
      <c r="D101" s="18">
        <f t="shared" si="96"/>
        <v>-3.6965082530247328</v>
      </c>
      <c r="E101" s="18">
        <f t="shared" si="96"/>
        <v>0.52075219362901493</v>
      </c>
      <c r="F101" s="18">
        <f t="shared" si="97"/>
        <v>-0.90513177589852667</v>
      </c>
      <c r="H101" s="18">
        <f t="shared" si="98"/>
        <v>-0.90513177589852667</v>
      </c>
      <c r="I101" s="18">
        <f t="shared" si="99"/>
        <v>2.3677282896400698</v>
      </c>
      <c r="J101" s="18">
        <f t="shared" si="100"/>
        <v>1.7279612319162085</v>
      </c>
      <c r="L101" t="str">
        <f t="shared" si="101"/>
        <v>63 Community and civil enforcement occupations</v>
      </c>
      <c r="M101" s="18">
        <f t="shared" si="102"/>
        <v>-5.8365046794001119</v>
      </c>
      <c r="N101" s="18">
        <f t="shared" si="102"/>
        <v>44.881032641614759</v>
      </c>
      <c r="O101" s="18">
        <f t="shared" si="102"/>
        <v>-7.9747250402075531</v>
      </c>
      <c r="P101" s="18">
        <f t="shared" si="102"/>
        <v>1.0934274785037834</v>
      </c>
      <c r="Q101" s="18">
        <f t="shared" si="103"/>
        <v>-2.0244623605908063</v>
      </c>
      <c r="S101" s="18">
        <f t="shared" si="104"/>
        <v>-2.0244623605908063</v>
      </c>
      <c r="T101" s="18">
        <f t="shared" si="105"/>
        <v>1.6741775582575391</v>
      </c>
      <c r="U101" s="18">
        <f t="shared" si="106"/>
        <v>0.12301314869844759</v>
      </c>
      <c r="W101" t="str">
        <f t="shared" si="107"/>
        <v>63 Community and civil enforcement occupations</v>
      </c>
      <c r="X101" s="18">
        <f t="shared" si="108"/>
        <v>5.1018058324283855</v>
      </c>
      <c r="Y101" s="18">
        <f t="shared" si="108"/>
        <v>-17.798484237939817</v>
      </c>
      <c r="Z101" s="18">
        <f t="shared" si="108"/>
        <v>6.1656705481210272</v>
      </c>
      <c r="AA101" s="18">
        <f t="shared" si="108"/>
        <v>-0.40545554996320732</v>
      </c>
      <c r="AB101" s="18">
        <f t="shared" si="109"/>
        <v>1.7384387271898616</v>
      </c>
      <c r="AD101" s="18">
        <f t="shared" si="110"/>
        <v>1.7384387271898616</v>
      </c>
      <c r="AE101" s="18">
        <f t="shared" si="111"/>
        <v>4.1721179800145114</v>
      </c>
      <c r="AF101" s="18">
        <f t="shared" si="112"/>
        <v>5.2067740367420789</v>
      </c>
    </row>
    <row r="102" spans="1:32" x14ac:dyDescent="0.2">
      <c r="A102" t="str">
        <f t="shared" si="95"/>
        <v>71 Sales occupations</v>
      </c>
      <c r="B102" s="18">
        <f t="shared" si="96"/>
        <v>-3.0220542633868197</v>
      </c>
      <c r="C102" s="18">
        <f t="shared" si="96"/>
        <v>0.72377110682004808</v>
      </c>
      <c r="D102" s="18">
        <f t="shared" si="96"/>
        <v>-1.2174973000866562</v>
      </c>
      <c r="E102" s="18">
        <f t="shared" si="96"/>
        <v>-0.35228490488190545</v>
      </c>
      <c r="F102" s="18">
        <f t="shared" si="97"/>
        <v>-0.64152779647695946</v>
      </c>
      <c r="H102" s="18">
        <f t="shared" si="98"/>
        <v>-0.64152779647695946</v>
      </c>
      <c r="I102" s="18">
        <f t="shared" si="99"/>
        <v>2.6118486447177292</v>
      </c>
      <c r="J102" s="18">
        <f t="shared" si="100"/>
        <v>2.1712333120654348</v>
      </c>
      <c r="L102" t="str">
        <f t="shared" si="101"/>
        <v>71 Sales occupations</v>
      </c>
      <c r="M102" s="18">
        <f t="shared" si="102"/>
        <v>-1.4088372366329316</v>
      </c>
      <c r="N102" s="18">
        <f t="shared" si="102"/>
        <v>-1.8116696859262427</v>
      </c>
      <c r="O102" s="18">
        <f t="shared" si="102"/>
        <v>-1.3159851123232369</v>
      </c>
      <c r="P102" s="18">
        <f t="shared" si="102"/>
        <v>3.2831488413909149E-2</v>
      </c>
      <c r="Q102" s="18">
        <f t="shared" si="103"/>
        <v>-0.41881010815701947</v>
      </c>
      <c r="S102" s="18">
        <f t="shared" si="104"/>
        <v>-0.41881010815701947</v>
      </c>
      <c r="T102" s="18">
        <f t="shared" si="105"/>
        <v>1.8645999279697678</v>
      </c>
      <c r="U102" s="18">
        <f t="shared" si="106"/>
        <v>1.543559540617534</v>
      </c>
      <c r="W102" t="str">
        <f t="shared" si="107"/>
        <v>71 Sales occupations</v>
      </c>
      <c r="X102" s="18">
        <f t="shared" si="108"/>
        <v>-3.7611196934622781</v>
      </c>
      <c r="Y102" s="18">
        <f t="shared" si="108"/>
        <v>1.9574556982276947</v>
      </c>
      <c r="Z102" s="18">
        <f t="shared" si="108"/>
        <v>-1.1714818754209211</v>
      </c>
      <c r="AA102" s="18">
        <f t="shared" si="108"/>
        <v>-0.53609676372788906</v>
      </c>
      <c r="AB102" s="18">
        <f t="shared" si="109"/>
        <v>-0.74834439745794512</v>
      </c>
      <c r="AD102" s="18">
        <f t="shared" si="110"/>
        <v>-0.74834439745794512</v>
      </c>
      <c r="AE102" s="18">
        <f t="shared" si="111"/>
        <v>2.9373733774172406</v>
      </c>
      <c r="AF102" s="18">
        <f t="shared" si="112"/>
        <v>2.4477363802141827</v>
      </c>
    </row>
    <row r="103" spans="1:32" x14ac:dyDescent="0.2">
      <c r="A103" t="str">
        <f t="shared" si="95"/>
        <v>72 Customer service occupations</v>
      </c>
      <c r="B103" s="18">
        <f t="shared" si="96"/>
        <v>0.65417360068151797</v>
      </c>
      <c r="C103" s="18">
        <f t="shared" si="96"/>
        <v>4.678007577262866</v>
      </c>
      <c r="D103" s="18">
        <f t="shared" si="96"/>
        <v>4.9734738767228892</v>
      </c>
      <c r="E103" s="18">
        <f t="shared" si="96"/>
        <v>1.5102721684321807</v>
      </c>
      <c r="F103" s="18">
        <f t="shared" si="97"/>
        <v>2.6517879076727313</v>
      </c>
      <c r="H103" s="18">
        <f t="shared" si="98"/>
        <v>2.6517879076727313</v>
      </c>
      <c r="I103" s="18">
        <f t="shared" si="99"/>
        <v>3.2277531823373673</v>
      </c>
      <c r="J103" s="18">
        <f t="shared" si="100"/>
        <v>5.0413887504846544</v>
      </c>
      <c r="L103" t="str">
        <f t="shared" si="101"/>
        <v>72 Customer service occupations</v>
      </c>
      <c r="M103" s="18">
        <f t="shared" si="102"/>
        <v>-2.0661734386489772</v>
      </c>
      <c r="N103" s="18">
        <f t="shared" si="102"/>
        <v>20.1801118493375</v>
      </c>
      <c r="O103" s="18">
        <f t="shared" si="102"/>
        <v>6.4086344879503487</v>
      </c>
      <c r="P103" s="18">
        <f t="shared" si="102"/>
        <v>1.8914807057799576</v>
      </c>
      <c r="Q103" s="18">
        <f t="shared" si="103"/>
        <v>3.3754799828926263</v>
      </c>
      <c r="S103" s="18">
        <f t="shared" si="104"/>
        <v>3.3754799828926263</v>
      </c>
      <c r="T103" s="18">
        <f t="shared" si="105"/>
        <v>2.671173858832776</v>
      </c>
      <c r="U103" s="18">
        <f t="shared" si="106"/>
        <v>5.1712522696320873</v>
      </c>
      <c r="W103" t="str">
        <f t="shared" si="107"/>
        <v>72 Customer service occupations</v>
      </c>
      <c r="X103" s="18">
        <f t="shared" si="108"/>
        <v>2.2816567910199703</v>
      </c>
      <c r="Y103" s="18">
        <f t="shared" si="108"/>
        <v>-3.6393690784924937</v>
      </c>
      <c r="Z103" s="18">
        <f t="shared" si="108"/>
        <v>3.9674035631411586</v>
      </c>
      <c r="AA103" s="18">
        <f t="shared" si="108"/>
        <v>1.2150719177386415</v>
      </c>
      <c r="AB103" s="18">
        <f t="shared" si="109"/>
        <v>2.1243232099924736</v>
      </c>
      <c r="AD103" s="18">
        <f t="shared" si="110"/>
        <v>2.1243232099924736</v>
      </c>
      <c r="AE103" s="18">
        <f t="shared" si="111"/>
        <v>3.5780161986396664</v>
      </c>
      <c r="AF103" s="18">
        <f t="shared" si="112"/>
        <v>4.9532172555206477</v>
      </c>
    </row>
    <row r="104" spans="1:32" x14ac:dyDescent="0.2">
      <c r="A104" t="str">
        <f t="shared" si="95"/>
        <v>81 Process, plant and machine operatives</v>
      </c>
      <c r="B104" s="18">
        <f t="shared" si="96"/>
        <v>-1.9997902107428467</v>
      </c>
      <c r="C104" s="18">
        <f t="shared" si="96"/>
        <v>-12.76186731408262</v>
      </c>
      <c r="D104" s="18">
        <f t="shared" si="96"/>
        <v>3.1267581538858114</v>
      </c>
      <c r="E104" s="18">
        <f t="shared" si="96"/>
        <v>-0.53746657819412347</v>
      </c>
      <c r="F104" s="18">
        <f t="shared" si="97"/>
        <v>0.66924231029923398</v>
      </c>
      <c r="H104" s="18">
        <f t="shared" si="98"/>
        <v>0.66924231029923398</v>
      </c>
      <c r="I104" s="18">
        <f t="shared" si="99"/>
        <v>2.3972725765595282</v>
      </c>
      <c r="J104" s="18">
        <f t="shared" si="100"/>
        <v>2.8842285739532958</v>
      </c>
      <c r="L104" t="str">
        <f t="shared" si="101"/>
        <v>81 Process, plant and machine operatives</v>
      </c>
      <c r="M104" s="18">
        <f t="shared" si="102"/>
        <v>-2.5077545275989044</v>
      </c>
      <c r="N104" s="18">
        <f t="shared" si="102"/>
        <v>-11.233614218111132</v>
      </c>
      <c r="O104" s="18">
        <f t="shared" si="102"/>
        <v>3.1498261312355558</v>
      </c>
      <c r="P104" s="18">
        <f t="shared" si="102"/>
        <v>-0.51799706737931661</v>
      </c>
      <c r="Q104" s="18">
        <f t="shared" si="103"/>
        <v>0.68988553745348291</v>
      </c>
      <c r="S104" s="18">
        <f t="shared" si="104"/>
        <v>0.68988553745348291</v>
      </c>
      <c r="T104" s="18">
        <f t="shared" si="105"/>
        <v>2.2704976301036739</v>
      </c>
      <c r="U104" s="18">
        <f t="shared" si="106"/>
        <v>2.7811463142749959</v>
      </c>
      <c r="W104" t="str">
        <f t="shared" si="107"/>
        <v>81 Process, plant and machine operatives</v>
      </c>
      <c r="X104" s="18">
        <f t="shared" si="108"/>
        <v>0.30477970803886034</v>
      </c>
      <c r="Y104" s="18">
        <f t="shared" si="108"/>
        <v>-19.221567865999557</v>
      </c>
      <c r="Z104" s="18">
        <f t="shared" si="108"/>
        <v>3.0193397332801242</v>
      </c>
      <c r="AA104" s="18">
        <f t="shared" si="108"/>
        <v>-0.62893117423254985</v>
      </c>
      <c r="AB104" s="18">
        <f t="shared" si="109"/>
        <v>0.57257308444402799</v>
      </c>
      <c r="AD104" s="18">
        <f t="shared" si="110"/>
        <v>0.57257308444402799</v>
      </c>
      <c r="AE104" s="18">
        <f t="shared" si="111"/>
        <v>2.9589568116199727</v>
      </c>
      <c r="AF104" s="18">
        <f t="shared" si="112"/>
        <v>3.3449585138380034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4.6621588713240625</v>
      </c>
      <c r="C105" s="18">
        <f t="shared" si="96"/>
        <v>-10.53405884111671</v>
      </c>
      <c r="D105" s="18">
        <f t="shared" si="96"/>
        <v>-3.0276686640062778E-2</v>
      </c>
      <c r="E105" s="18">
        <f t="shared" si="96"/>
        <v>-0.62325772334363982</v>
      </c>
      <c r="F105" s="18">
        <f t="shared" si="97"/>
        <v>-0.42598922609481393</v>
      </c>
      <c r="H105" s="18">
        <f t="shared" si="98"/>
        <v>-0.42598922609481393</v>
      </c>
      <c r="I105" s="18">
        <f t="shared" si="99"/>
        <v>2.7618259936026401</v>
      </c>
      <c r="J105" s="18">
        <f t="shared" si="100"/>
        <v>2.4738552621333731</v>
      </c>
      <c r="L105" t="str">
        <f t="shared" si="101"/>
        <v>82 Transport and mobile machine drivers and operatives</v>
      </c>
      <c r="M105" s="18">
        <f t="shared" si="102"/>
        <v>4.8232770438072281</v>
      </c>
      <c r="N105" s="18">
        <f t="shared" si="102"/>
        <v>-10.325162623923978</v>
      </c>
      <c r="O105" s="18">
        <f t="shared" si="102"/>
        <v>-0.23623723731452939</v>
      </c>
      <c r="P105" s="18">
        <f t="shared" si="102"/>
        <v>-0.68422188580797849</v>
      </c>
      <c r="Q105" s="18">
        <f t="shared" si="103"/>
        <v>-0.53511763409389568</v>
      </c>
      <c r="S105" s="18">
        <f t="shared" si="104"/>
        <v>-0.53511763409389568</v>
      </c>
      <c r="T105" s="18">
        <f t="shared" si="105"/>
        <v>2.7173948187853902</v>
      </c>
      <c r="U105" s="18">
        <f t="shared" si="106"/>
        <v>2.3543575395731153</v>
      </c>
      <c r="W105" t="str">
        <f t="shared" si="107"/>
        <v>82 Transport and mobile machine drivers and operatives</v>
      </c>
      <c r="X105" s="18">
        <f t="shared" si="108"/>
        <v>-0.18974905142529197</v>
      </c>
      <c r="Y105" s="18">
        <f t="shared" si="108"/>
        <v>-17.654645728479</v>
      </c>
      <c r="Z105" s="18">
        <f t="shared" si="108"/>
        <v>6.6339555099551806</v>
      </c>
      <c r="AA105" s="18">
        <f t="shared" si="108"/>
        <v>0.88681675024411266</v>
      </c>
      <c r="AB105" s="18">
        <f t="shared" si="109"/>
        <v>2.7672619887544103</v>
      </c>
      <c r="AD105" s="18">
        <f t="shared" si="110"/>
        <v>2.7672619887544103</v>
      </c>
      <c r="AE105" s="18">
        <f t="shared" si="111"/>
        <v>4.2462461244371807</v>
      </c>
      <c r="AF105" s="18">
        <f t="shared" si="112"/>
        <v>5.9271371319855826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-3.2659267018210869</v>
      </c>
      <c r="C106" s="18">
        <f t="shared" si="96"/>
        <v>-12.199535166424925</v>
      </c>
      <c r="D106" s="18">
        <f t="shared" si="96"/>
        <v>-4.4105509908484279</v>
      </c>
      <c r="E106" s="18">
        <f t="shared" si="96"/>
        <v>-0.89983684911365547</v>
      </c>
      <c r="F106" s="18">
        <f t="shared" si="97"/>
        <v>-2.084172380804461</v>
      </c>
      <c r="H106" s="18">
        <f t="shared" si="98"/>
        <v>-2.084172380804461</v>
      </c>
      <c r="I106" s="18">
        <f t="shared" si="99"/>
        <v>1.7742906111830603</v>
      </c>
      <c r="J106" s="18">
        <f t="shared" si="100"/>
        <v>0.20368109128952039</v>
      </c>
      <c r="L106" t="str">
        <f t="shared" si="101"/>
        <v>91 Elementary trades and related occupations</v>
      </c>
      <c r="M106" s="18">
        <f t="shared" si="102"/>
        <v>-2.6979392333415841</v>
      </c>
      <c r="N106" s="18">
        <f t="shared" si="102"/>
        <v>-9.4617116194223421</v>
      </c>
      <c r="O106" s="18">
        <f t="shared" si="102"/>
        <v>-4.5300860632787376</v>
      </c>
      <c r="P106" s="18">
        <f t="shared" si="102"/>
        <v>-0.89112583660205802</v>
      </c>
      <c r="Q106" s="18">
        <f t="shared" si="103"/>
        <v>-2.1192686837664954</v>
      </c>
      <c r="S106" s="18">
        <f t="shared" si="104"/>
        <v>-2.1192686837664954</v>
      </c>
      <c r="T106" s="18">
        <f t="shared" si="105"/>
        <v>1.5380405133805564</v>
      </c>
      <c r="U106" s="18">
        <f t="shared" si="106"/>
        <v>-0.11776920841882754</v>
      </c>
      <c r="W106" t="str">
        <f t="shared" si="107"/>
        <v>91 Elementary trades and related occupations</v>
      </c>
      <c r="X106" s="18">
        <f t="shared" si="108"/>
        <v>-5.4201801133950456</v>
      </c>
      <c r="Y106" s="18">
        <f t="shared" si="108"/>
        <v>-23.350199509285652</v>
      </c>
      <c r="Z106" s="18">
        <f t="shared" si="108"/>
        <v>-3.8436921944275615</v>
      </c>
      <c r="AA106" s="18">
        <f t="shared" si="108"/>
        <v>-0.94035967593291137</v>
      </c>
      <c r="AB106" s="18">
        <f t="shared" si="109"/>
        <v>-1.9177490496468996</v>
      </c>
      <c r="AD106" s="18">
        <f t="shared" si="110"/>
        <v>-1.9177490496468996</v>
      </c>
      <c r="AE106" s="18">
        <f t="shared" si="111"/>
        <v>2.8147042404785161</v>
      </c>
      <c r="AF106" s="18">
        <f t="shared" si="112"/>
        <v>1.5761362540944734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-1.4299572856518838</v>
      </c>
      <c r="C107" s="18">
        <f t="shared" si="96"/>
        <v>-5.4882574337761998</v>
      </c>
      <c r="D107" s="18">
        <f t="shared" si="96"/>
        <v>-5.4623648987794926E-2</v>
      </c>
      <c r="E107" s="18">
        <f t="shared" si="96"/>
        <v>-0.24952048151944961</v>
      </c>
      <c r="F107" s="18">
        <f t="shared" si="97"/>
        <v>-0.18459713568840241</v>
      </c>
      <c r="H107" s="18">
        <f t="shared" si="98"/>
        <v>-0.18459713568840241</v>
      </c>
      <c r="I107" s="18">
        <f t="shared" si="99"/>
        <v>2.6196726436898077</v>
      </c>
      <c r="J107" s="18">
        <f t="shared" si="100"/>
        <v>2.4916812598461568</v>
      </c>
      <c r="L107" t="str">
        <f t="shared" si="101"/>
        <v>92 Elementary administration and service occupations</v>
      </c>
      <c r="M107" s="18">
        <f t="shared" si="102"/>
        <v>0.63231088193147489</v>
      </c>
      <c r="N107" s="18">
        <f t="shared" si="102"/>
        <v>-5.5764093976612639</v>
      </c>
      <c r="O107" s="18">
        <f t="shared" si="102"/>
        <v>0.83650311008416356</v>
      </c>
      <c r="P107" s="18">
        <f t="shared" si="102"/>
        <v>-0.5057980390334671</v>
      </c>
      <c r="Q107" s="18">
        <f t="shared" si="103"/>
        <v>-6.036152236180703E-2</v>
      </c>
      <c r="S107" s="18">
        <f t="shared" si="104"/>
        <v>-6.036152236180703E-2</v>
      </c>
      <c r="T107" s="18">
        <f t="shared" si="105"/>
        <v>2.2662715800531252</v>
      </c>
      <c r="U107" s="18">
        <f t="shared" si="106"/>
        <v>2.222217993706721</v>
      </c>
      <c r="W107" t="str">
        <f t="shared" si="107"/>
        <v>92 Elementary administration and service occupations</v>
      </c>
      <c r="X107" s="18">
        <f t="shared" si="108"/>
        <v>-3.476867467420941</v>
      </c>
      <c r="Y107" s="18">
        <f t="shared" si="108"/>
        <v>-5.3911496845267415</v>
      </c>
      <c r="Z107" s="18">
        <f t="shared" si="108"/>
        <v>-1.0725126795884665</v>
      </c>
      <c r="AA107" s="18">
        <f t="shared" si="108"/>
        <v>5.2780397267326862E-2</v>
      </c>
      <c r="AB107" s="18">
        <f t="shared" si="109"/>
        <v>-0.32373238867221543</v>
      </c>
      <c r="AD107" s="18">
        <f t="shared" si="110"/>
        <v>-0.32373238867221543</v>
      </c>
      <c r="AE107" s="18">
        <f t="shared" si="111"/>
        <v>2.9895095967056085</v>
      </c>
      <c r="AF107" s="18">
        <f t="shared" si="112"/>
        <v>2.7769241198064787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-0.31472867268407256</v>
      </c>
      <c r="C109" s="26">
        <f>IF(AND(D$6-C$6 &lt;&gt; 0,C35&lt;&gt;0,D35&lt;&gt;0),(EXP(LN(D35/C35)/(D$6-C$6))-1)*100,0)</f>
        <v>-0.96138137827631587</v>
      </c>
      <c r="D109" s="26">
        <f>IF(AND(E$6-D$6 &lt;&gt; 0,D35&lt;&gt;0,E35&lt;&gt;0),(EXP(LN(E35/D35)/(E$6-D$6))-1)*100,0)</f>
        <v>0.15922454414900589</v>
      </c>
      <c r="E109" s="26">
        <f>IF(AND(F$6-E$6 &lt;&gt; 0,E35&lt;&gt;0,F35&lt;&gt;0),(EXP(LN(F35/E35)/(F$6-E$6))-1)*100,0)</f>
        <v>0.20578921188203481</v>
      </c>
      <c r="F109" s="26">
        <f t="shared" ref="F109" si="113">IF(AND(F$6-D$6 &lt;&gt; 0,D35&lt;&gt;0,F35&lt;&gt;0),(EXP(LN(F35/D35)/(F$6-D$6))-1)*100,0)</f>
        <v>0.1902652511108327</v>
      </c>
      <c r="H109" s="26">
        <f t="shared" ref="H109" si="114">IF($F$6-$D$6 &lt;&gt; 0,(EXP(LN(1+(H72/100))/($F$6-$D$6))-1)*100,0)</f>
        <v>0.1902652511108327</v>
      </c>
      <c r="I109" s="26">
        <f>IF(D35&gt;0,((1+(I35/D35))^(1/($F$6-$D$6))-1)*100,0)</f>
        <v>2.7008936348872803</v>
      </c>
      <c r="J109" s="26">
        <f t="shared" ref="J109" si="115">IF($F$6-$D$6 &lt;&gt; 0,(EXP(LN(1+(J72/100))/($F$6-$D$6))-1)*100,0)</f>
        <v>2.8324810651020105</v>
      </c>
      <c r="L109" s="24" t="str">
        <f>L35</f>
        <v>All occupations</v>
      </c>
      <c r="M109" s="26">
        <f>IF(AND(N$6-M$6 &lt;&gt; 0,M35&lt;&gt;0,N35&lt;&gt;0),(EXP(LN(N35/M35)/(N$6-M$6))-1)*100,0)</f>
        <v>0.25153889159139631</v>
      </c>
      <c r="N109" s="26">
        <f>IF(AND(O$6-N$6 &lt;&gt; 0,N35&lt;&gt;0,O35&lt;&gt;0),(EXP(LN(O35/N35)/(O$6-N$6))-1)*100,0)</f>
        <v>-3.7058837799540556</v>
      </c>
      <c r="O109" s="26">
        <f>IF(AND(P$6-O$6 &lt;&gt; 0,O35&lt;&gt;0,P35&lt;&gt;0),(EXP(LN(P35/O35)/(P$6-O$6))-1)*100,0)</f>
        <v>2.6135894873813292E-2</v>
      </c>
      <c r="P109" s="26">
        <f>IF(AND(Q$6-P$6 &lt;&gt; 0,P35&lt;&gt;0,Q35&lt;&gt;0),(EXP(LN(Q35/P35)/(Q$6-P$6))-1)*100,0)</f>
        <v>8.9772455270153984E-2</v>
      </c>
      <c r="Q109" s="26">
        <f t="shared" ref="Q109" si="116">IF(AND(Q$6-O$6 &lt;&gt; 0,O35&lt;&gt;0,Q35&lt;&gt;0),(EXP(LN(Q35/O35)/(Q$6-O$6))-1)*100,0)</f>
        <v>6.8555771349854133E-2</v>
      </c>
      <c r="S109" s="26">
        <f t="shared" ref="S109" si="117">IF($F$6-$D$6 &lt;&gt; 0,(EXP(LN(1+(S72/100))/($F$6-$D$6))-1)*100,0)</f>
        <v>6.8555771349854133E-2</v>
      </c>
      <c r="T109" s="26">
        <f t="shared" ref="T109" si="118">IF(O35&gt;0,((1+(T35/O35))^(1/($F$6-$D$6))-1)*100,0)</f>
        <v>2.2583604105580024</v>
      </c>
      <c r="U109" s="26">
        <f t="shared" ref="U109" si="119">IF($F$6-$D$6 &lt;&gt; 0,(EXP(LN(1+(U72/100))/($F$6-$D$6))-1)*100,0)</f>
        <v>2.3085775846827916</v>
      </c>
      <c r="W109" s="24" t="str">
        <f>W35</f>
        <v>All occupations</v>
      </c>
      <c r="X109" s="26">
        <f>IF(AND(Y$6-X$6 &lt;&gt; 0,X35&lt;&gt;0,Y35&lt;&gt;0),(EXP(LN(Y35/X35)/(Y$6-X$6))-1)*100,0)</f>
        <v>-0.93054633179929791</v>
      </c>
      <c r="Y109" s="26">
        <f>IF(AND(Z$6-Y$6 &lt;&gt; 0,Y35&lt;&gt;0,Z35&lt;&gt;0),(EXP(LN(Z35/Y35)/(Z$6-Y$6))-1)*100,0)</f>
        <v>2.1131149668180305</v>
      </c>
      <c r="Z109" s="26">
        <f>IF(AND(AA$6-Z$6 &lt;&gt; 0,Z35&lt;&gt;0,AA35&lt;&gt;0),(EXP(LN(AA35/Z35)/(AA$6-Z$6))-1)*100,0)</f>
        <v>0.29905534062655281</v>
      </c>
      <c r="AA109" s="26">
        <f>IF(AND(AB$6-AA$6 &lt;&gt; 0,AA35&lt;&gt;0,AB35&lt;&gt;0),(EXP(LN(AB35/AA35)/(AB$6-AA$6))-1)*100,0)</f>
        <v>0.3254182652938642</v>
      </c>
      <c r="AB109" s="26">
        <f t="shared" ref="AB109" si="120">IF(AND(AB$6-Z$6 &lt;&gt; 0,Z35&lt;&gt;0,AB35&lt;&gt;0),(EXP(LN(AB35/Z35)/(AB$6-Z$6))-1)*100,0)</f>
        <v>0.31662985390408238</v>
      </c>
      <c r="AD109" s="26">
        <f t="shared" ref="AD109" si="121">IF($F$6-$D$6 &lt;&gt; 0,(EXP(LN(1+(AD72/100))/($F$6-$D$6))-1)*100,0)</f>
        <v>0.31662985390408238</v>
      </c>
      <c r="AE109" s="26">
        <f t="shared" ref="AE109" si="122">IF(Z35&gt;0,((1+(AE35/Z35))^(1/($F$6-$D$6))-1)*100,0)</f>
        <v>3.1410892299380322</v>
      </c>
      <c r="AF109" s="26">
        <f t="shared" ref="AF109" si="123">IF($F$6-$D$6 &lt;&gt; 0,(EXP(LN(1+(AF72/100))/($F$6-$D$6))-1)*100,0)</f>
        <v>3.3481254752748768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North East (Continued)</v>
      </c>
      <c r="L112" s="19" t="str">
        <f>CONCATENATE(L$1," (Continued)")</f>
        <v>Occupation Table 2.1  Males: Employment Change by Occupation (SOC 2020) and Replacement Demand, 2015-2035, North East (Continued)</v>
      </c>
      <c r="W112" s="19" t="str">
        <f>CONCATENATE(W$1," (Continued)")</f>
        <v>Occupation Table 2.2  Females: Employment Change by Occupation (SOC 2020) and Replacement Demand, 2015-2035, North East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2.9508527880197484</v>
      </c>
      <c r="C119" s="27">
        <f t="shared" si="125"/>
        <v>0.72895512695983555</v>
      </c>
      <c r="D119" s="27">
        <f t="shared" si="125"/>
        <v>-2.2268690159628939</v>
      </c>
      <c r="E119" s="27">
        <f t="shared" si="125"/>
        <v>2.0478844576868376</v>
      </c>
      <c r="F119" s="27">
        <f t="shared" ref="F119:F144" si="126">F8-D8</f>
        <v>-0.1789845582760563</v>
      </c>
      <c r="L119" t="str">
        <f t="shared" ref="L119:L144" si="127">L8</f>
        <v>11 Corporate managers and directors</v>
      </c>
      <c r="M119" s="27">
        <f t="shared" ref="M119:P144" si="128">N8-M8</f>
        <v>1.7385542352209704</v>
      </c>
      <c r="N119" s="27">
        <f t="shared" si="128"/>
        <v>0.11861146892430341</v>
      </c>
      <c r="O119" s="27">
        <f t="shared" si="128"/>
        <v>-1.9981628719600106</v>
      </c>
      <c r="P119" s="27">
        <f t="shared" si="128"/>
        <v>0.56135356755618027</v>
      </c>
      <c r="Q119" s="27">
        <f t="shared" ref="Q119:Q144" si="129">Q8-O8</f>
        <v>-1.4368093044038304</v>
      </c>
      <c r="W119" t="str">
        <f t="shared" ref="W119:W144" si="130">W8</f>
        <v>11 Corporate managers and directors</v>
      </c>
      <c r="X119" s="27">
        <f t="shared" ref="X119:AA144" si="131">Y8-X8</f>
        <v>1.2122985527987797</v>
      </c>
      <c r="Y119" s="27">
        <f t="shared" si="131"/>
        <v>0.61034365803559787</v>
      </c>
      <c r="Z119" s="27">
        <f t="shared" si="131"/>
        <v>-0.22870614400293299</v>
      </c>
      <c r="AA119" s="27">
        <f t="shared" si="131"/>
        <v>1.4865308901307372</v>
      </c>
      <c r="AB119" s="27">
        <f t="shared" ref="AB119:AB144" si="132">AB8-Z8</f>
        <v>1.2578247461278043</v>
      </c>
    </row>
    <row r="120" spans="1:28" x14ac:dyDescent="0.2">
      <c r="A120" t="str">
        <f t="shared" si="124"/>
        <v>12 Other managers and proprietors</v>
      </c>
      <c r="B120" s="27">
        <f t="shared" si="125"/>
        <v>1.0106099220086318</v>
      </c>
      <c r="C120" s="27">
        <f t="shared" si="125"/>
        <v>-0.45154507449431769</v>
      </c>
      <c r="D120" s="27">
        <f t="shared" si="125"/>
        <v>2.8443109747208482</v>
      </c>
      <c r="E120" s="27">
        <f t="shared" si="125"/>
        <v>2.7787326747099463</v>
      </c>
      <c r="F120" s="27">
        <f t="shared" si="126"/>
        <v>5.6230436494307945</v>
      </c>
      <c r="L120" t="str">
        <f t="shared" si="127"/>
        <v>12 Other managers and proprietors</v>
      </c>
      <c r="M120" s="27">
        <f t="shared" si="128"/>
        <v>0.55521988890568785</v>
      </c>
      <c r="N120" s="27">
        <f t="shared" si="128"/>
        <v>-0.90850926843920199</v>
      </c>
      <c r="O120" s="27">
        <f t="shared" si="128"/>
        <v>1.9369502375186354</v>
      </c>
      <c r="P120" s="27">
        <f t="shared" si="128"/>
        <v>1.8462190956556501</v>
      </c>
      <c r="Q120" s="27">
        <f t="shared" si="129"/>
        <v>3.7831693331742855</v>
      </c>
      <c r="W120" t="str">
        <f t="shared" si="130"/>
        <v>12 Other managers and proprietors</v>
      </c>
      <c r="X120" s="27">
        <f t="shared" si="131"/>
        <v>0.45539003310294568</v>
      </c>
      <c r="Y120" s="27">
        <f t="shared" si="131"/>
        <v>0.45696419394488785</v>
      </c>
      <c r="Z120" s="27">
        <f t="shared" si="131"/>
        <v>0.90736073720225097</v>
      </c>
      <c r="AA120" s="27">
        <f t="shared" si="131"/>
        <v>0.93251357905429177</v>
      </c>
      <c r="AB120" s="27">
        <f t="shared" si="132"/>
        <v>1.8398743162565427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0.94966395033037898</v>
      </c>
      <c r="C121" s="27">
        <f t="shared" si="125"/>
        <v>1.0939536792718592</v>
      </c>
      <c r="D121" s="27">
        <f t="shared" si="125"/>
        <v>0.84475469787053825</v>
      </c>
      <c r="E121" s="27">
        <f t="shared" si="125"/>
        <v>2.1604233595659075</v>
      </c>
      <c r="F121" s="27">
        <f t="shared" si="126"/>
        <v>3.0051780574364457</v>
      </c>
      <c r="L121" t="str">
        <f t="shared" si="127"/>
        <v>21 Science, research, engineering and technology professionals</v>
      </c>
      <c r="M121" s="27">
        <f t="shared" si="128"/>
        <v>0.95221423362572111</v>
      </c>
      <c r="N121" s="27">
        <f t="shared" si="128"/>
        <v>0.23328191442458746</v>
      </c>
      <c r="O121" s="27">
        <f t="shared" si="128"/>
        <v>0.10084095906476165</v>
      </c>
      <c r="P121" s="27">
        <f t="shared" si="128"/>
        <v>1.0587179719441977</v>
      </c>
      <c r="Q121" s="27">
        <f t="shared" si="129"/>
        <v>1.1595589310089593</v>
      </c>
      <c r="W121" t="str">
        <f t="shared" si="130"/>
        <v>21 Science, research, engineering and technology professionals</v>
      </c>
      <c r="X121" s="27">
        <f t="shared" si="131"/>
        <v>-2.5502832953216981E-3</v>
      </c>
      <c r="Y121" s="27">
        <f t="shared" si="131"/>
        <v>0.86067176484725705</v>
      </c>
      <c r="Z121" s="27">
        <f t="shared" si="131"/>
        <v>0.74391373880582812</v>
      </c>
      <c r="AA121" s="27">
        <f t="shared" si="131"/>
        <v>1.1017053876216387</v>
      </c>
      <c r="AB121" s="27">
        <f t="shared" si="132"/>
        <v>1.8456191264274668</v>
      </c>
    </row>
    <row r="122" spans="1:28" x14ac:dyDescent="0.2">
      <c r="A122" t="str">
        <f t="shared" si="124"/>
        <v>22 Health professionals</v>
      </c>
      <c r="B122" s="27">
        <f t="shared" si="125"/>
        <v>0.27265770761804831</v>
      </c>
      <c r="C122" s="27">
        <f t="shared" si="125"/>
        <v>1.1824269021494906</v>
      </c>
      <c r="D122" s="27">
        <f t="shared" si="125"/>
        <v>2.4562560424425186</v>
      </c>
      <c r="E122" s="27">
        <f t="shared" si="125"/>
        <v>2.8419145002006907</v>
      </c>
      <c r="F122" s="27">
        <f t="shared" si="126"/>
        <v>5.2981705426432093</v>
      </c>
      <c r="L122" t="str">
        <f t="shared" si="127"/>
        <v>22 Health professionals</v>
      </c>
      <c r="M122" s="27">
        <f t="shared" si="128"/>
        <v>5.1219310743793933E-2</v>
      </c>
      <c r="N122" s="27">
        <f t="shared" si="128"/>
        <v>0.88777804632313106</v>
      </c>
      <c r="O122" s="27">
        <f t="shared" si="128"/>
        <v>0.59123236331708728</v>
      </c>
      <c r="P122" s="27">
        <f t="shared" si="128"/>
        <v>0.84074190326002807</v>
      </c>
      <c r="Q122" s="27">
        <f t="shared" si="129"/>
        <v>1.4319742665771154</v>
      </c>
      <c r="W122" t="str">
        <f t="shared" si="130"/>
        <v>22 Health professionals</v>
      </c>
      <c r="X122" s="27">
        <f t="shared" si="131"/>
        <v>0.22143839687427302</v>
      </c>
      <c r="Y122" s="27">
        <f t="shared" si="131"/>
        <v>0.2946488558263276</v>
      </c>
      <c r="Z122" s="27">
        <f t="shared" si="131"/>
        <v>1.8650236791254109</v>
      </c>
      <c r="AA122" s="27">
        <f t="shared" si="131"/>
        <v>2.0011725969406342</v>
      </c>
      <c r="AB122" s="27">
        <f t="shared" si="132"/>
        <v>3.8661962760660451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-8.5431810981013712E-3</v>
      </c>
      <c r="C123" s="27">
        <f t="shared" si="125"/>
        <v>1.0180820548508187</v>
      </c>
      <c r="D123" s="27">
        <f t="shared" si="125"/>
        <v>1.9920257439351303</v>
      </c>
      <c r="E123" s="27">
        <f t="shared" si="125"/>
        <v>1.7296076930981208</v>
      </c>
      <c r="F123" s="27">
        <f t="shared" si="126"/>
        <v>3.7216334370332511</v>
      </c>
      <c r="L123" t="str">
        <f t="shared" si="127"/>
        <v>23 Teaching and other educational professionals</v>
      </c>
      <c r="M123" s="27">
        <f t="shared" si="128"/>
        <v>-1.4981051645737518</v>
      </c>
      <c r="N123" s="27">
        <f t="shared" si="128"/>
        <v>-0.16098586078462684</v>
      </c>
      <c r="O123" s="27">
        <f t="shared" si="128"/>
        <v>0.81846257835218061</v>
      </c>
      <c r="P123" s="27">
        <f t="shared" si="128"/>
        <v>0.36588882395469824</v>
      </c>
      <c r="Q123" s="27">
        <f t="shared" si="129"/>
        <v>1.1843514023068789</v>
      </c>
      <c r="W123" t="str">
        <f t="shared" si="130"/>
        <v>23 Teaching and other educational professionals</v>
      </c>
      <c r="X123" s="27">
        <f t="shared" si="131"/>
        <v>1.4895619834756157</v>
      </c>
      <c r="Y123" s="27">
        <f t="shared" si="131"/>
        <v>1.179067915635434</v>
      </c>
      <c r="Z123" s="27">
        <f t="shared" si="131"/>
        <v>1.1735631655829994</v>
      </c>
      <c r="AA123" s="27">
        <f t="shared" si="131"/>
        <v>1.3637188691434208</v>
      </c>
      <c r="AB123" s="27">
        <f t="shared" si="132"/>
        <v>2.5372820347264202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1.5396504342889443</v>
      </c>
      <c r="C124" s="27">
        <f t="shared" si="125"/>
        <v>2.8943627757291495</v>
      </c>
      <c r="D124" s="27">
        <f t="shared" si="125"/>
        <v>2.1359342962689958</v>
      </c>
      <c r="E124" s="27">
        <f t="shared" si="125"/>
        <v>3.5754538408576551</v>
      </c>
      <c r="F124" s="27">
        <f t="shared" si="126"/>
        <v>5.7113881371266508</v>
      </c>
      <c r="L124" t="str">
        <f t="shared" si="127"/>
        <v>24 Business, media and public service professionals</v>
      </c>
      <c r="M124" s="27">
        <f t="shared" si="128"/>
        <v>0.15263222115797248</v>
      </c>
      <c r="N124" s="27">
        <f t="shared" si="128"/>
        <v>1.1196767798355189</v>
      </c>
      <c r="O124" s="27">
        <f t="shared" si="128"/>
        <v>1.1226970137671461</v>
      </c>
      <c r="P124" s="27">
        <f t="shared" si="128"/>
        <v>1.2324098481421757</v>
      </c>
      <c r="Q124" s="27">
        <f t="shared" si="129"/>
        <v>2.3551068619093218</v>
      </c>
      <c r="W124" t="str">
        <f t="shared" si="130"/>
        <v>24 Business, media and public service professionals</v>
      </c>
      <c r="X124" s="27">
        <f t="shared" si="131"/>
        <v>1.3870182131309949</v>
      </c>
      <c r="Y124" s="27">
        <f t="shared" si="131"/>
        <v>1.7746859958936234</v>
      </c>
      <c r="Z124" s="27">
        <f t="shared" si="131"/>
        <v>1.0132372825018425</v>
      </c>
      <c r="AA124" s="27">
        <f t="shared" si="131"/>
        <v>2.3430439927154509</v>
      </c>
      <c r="AB124" s="27">
        <f t="shared" si="132"/>
        <v>3.3562812752172935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0.81656982813531265</v>
      </c>
      <c r="C125" s="27">
        <f t="shared" si="125"/>
        <v>0.83781399203538776</v>
      </c>
      <c r="D125" s="27">
        <f t="shared" si="125"/>
        <v>-1.5766336144338524</v>
      </c>
      <c r="E125" s="27">
        <f t="shared" si="125"/>
        <v>0.23367400201622068</v>
      </c>
      <c r="F125" s="27">
        <f t="shared" si="126"/>
        <v>-1.3429596124176317</v>
      </c>
      <c r="L125" t="str">
        <f t="shared" si="127"/>
        <v>31 Science, engineering and technology associate professionals</v>
      </c>
      <c r="M125" s="27">
        <f t="shared" si="128"/>
        <v>0.84776751845567677</v>
      </c>
      <c r="N125" s="27">
        <f t="shared" si="128"/>
        <v>0.4433536939715701</v>
      </c>
      <c r="O125" s="27">
        <f t="shared" si="128"/>
        <v>-1.6405124500543922</v>
      </c>
      <c r="P125" s="27">
        <f t="shared" si="128"/>
        <v>-0.14567925817244998</v>
      </c>
      <c r="Q125" s="27">
        <f t="shared" si="129"/>
        <v>-1.7861917082268421</v>
      </c>
      <c r="W125" t="str">
        <f t="shared" si="130"/>
        <v>31 Science, engineering and technology associate professionals</v>
      </c>
      <c r="X125" s="27">
        <f t="shared" si="131"/>
        <v>-3.1197690320381222E-2</v>
      </c>
      <c r="Y125" s="27">
        <f t="shared" si="131"/>
        <v>0.39446029806384297</v>
      </c>
      <c r="Z125" s="27">
        <f t="shared" si="131"/>
        <v>6.3878835620528207E-2</v>
      </c>
      <c r="AA125" s="27">
        <f t="shared" si="131"/>
        <v>0.37935326018868709</v>
      </c>
      <c r="AB125" s="27">
        <f t="shared" si="132"/>
        <v>0.4432320958092153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7.9560530313255384E-2</v>
      </c>
      <c r="C126" s="27">
        <f t="shared" si="125"/>
        <v>0.661364302357212</v>
      </c>
      <c r="D126" s="27">
        <f t="shared" si="125"/>
        <v>1.1772200290911528E-2</v>
      </c>
      <c r="E126" s="27">
        <f t="shared" si="125"/>
        <v>0.75218203151108298</v>
      </c>
      <c r="F126" s="27">
        <f t="shared" si="126"/>
        <v>0.76395423180199451</v>
      </c>
      <c r="L126" t="str">
        <f t="shared" si="127"/>
        <v>32 Health and social care associate professionals</v>
      </c>
      <c r="M126" s="27">
        <f t="shared" si="128"/>
        <v>-9.1074854893197887E-2</v>
      </c>
      <c r="N126" s="27">
        <f t="shared" si="128"/>
        <v>0.24526595667184914</v>
      </c>
      <c r="O126" s="27">
        <f t="shared" si="128"/>
        <v>-0.23684415632594025</v>
      </c>
      <c r="P126" s="27">
        <f t="shared" si="128"/>
        <v>0.1183814779462522</v>
      </c>
      <c r="Q126" s="27">
        <f t="shared" si="129"/>
        <v>-0.11846267837968805</v>
      </c>
      <c r="W126" t="str">
        <f t="shared" si="130"/>
        <v>32 Health and social care associate professionals</v>
      </c>
      <c r="X126" s="27">
        <f t="shared" si="131"/>
        <v>0.17063538520646127</v>
      </c>
      <c r="Y126" s="27">
        <f t="shared" si="131"/>
        <v>0.41609834568537174</v>
      </c>
      <c r="Z126" s="27">
        <f t="shared" si="131"/>
        <v>0.24861635661685177</v>
      </c>
      <c r="AA126" s="27">
        <f t="shared" si="131"/>
        <v>0.6338005535648179</v>
      </c>
      <c r="AB126" s="27">
        <f t="shared" si="132"/>
        <v>0.88241691018166968</v>
      </c>
    </row>
    <row r="127" spans="1:28" x14ac:dyDescent="0.2">
      <c r="A127" t="str">
        <f t="shared" si="124"/>
        <v>33 Protective service occupations</v>
      </c>
      <c r="B127" s="27">
        <f t="shared" si="125"/>
        <v>0.35165860305642749</v>
      </c>
      <c r="C127" s="27">
        <f t="shared" si="125"/>
        <v>0.34055856754130165</v>
      </c>
      <c r="D127" s="27">
        <f t="shared" si="125"/>
        <v>0.94569728269435505</v>
      </c>
      <c r="E127" s="27">
        <f t="shared" si="125"/>
        <v>1.0385046762994188</v>
      </c>
      <c r="F127" s="27">
        <f t="shared" si="126"/>
        <v>1.9842019589937738</v>
      </c>
      <c r="L127" t="str">
        <f t="shared" si="127"/>
        <v>33 Protective service occupations</v>
      </c>
      <c r="M127" s="27">
        <f t="shared" si="128"/>
        <v>0.14406518198375462</v>
      </c>
      <c r="N127" s="27">
        <f t="shared" si="128"/>
        <v>0.15329363261554363</v>
      </c>
      <c r="O127" s="27">
        <f t="shared" si="128"/>
        <v>0.4020262733140445</v>
      </c>
      <c r="P127" s="27">
        <f t="shared" si="128"/>
        <v>0.28827232142135095</v>
      </c>
      <c r="Q127" s="27">
        <f t="shared" si="129"/>
        <v>0.69029859473539545</v>
      </c>
      <c r="W127" t="str">
        <f t="shared" si="130"/>
        <v>33 Protective service occupations</v>
      </c>
      <c r="X127" s="27">
        <f t="shared" si="131"/>
        <v>0.20759342107267309</v>
      </c>
      <c r="Y127" s="27">
        <f t="shared" si="131"/>
        <v>0.18726493492576379</v>
      </c>
      <c r="Z127" s="27">
        <f t="shared" si="131"/>
        <v>0.54367100938029922</v>
      </c>
      <c r="AA127" s="27">
        <f t="shared" si="131"/>
        <v>0.75023235487806694</v>
      </c>
      <c r="AB127" s="27">
        <f t="shared" si="132"/>
        <v>1.2939033642583662</v>
      </c>
    </row>
    <row r="128" spans="1:28" x14ac:dyDescent="0.2">
      <c r="A128" t="str">
        <f t="shared" si="124"/>
        <v>34 Culture, media and sports occupations</v>
      </c>
      <c r="B128" s="27">
        <f t="shared" si="125"/>
        <v>0.21649311580405328</v>
      </c>
      <c r="C128" s="27">
        <f t="shared" si="125"/>
        <v>-0.39224256691591197</v>
      </c>
      <c r="D128" s="27">
        <f t="shared" si="125"/>
        <v>-0.38636123698385383</v>
      </c>
      <c r="E128" s="27">
        <f t="shared" si="125"/>
        <v>0.64990159547074811</v>
      </c>
      <c r="F128" s="27">
        <f t="shared" si="126"/>
        <v>0.26354035848689428</v>
      </c>
      <c r="L128" t="str">
        <f t="shared" si="127"/>
        <v>34 Culture, media and sports occupations</v>
      </c>
      <c r="M128" s="27">
        <f t="shared" si="128"/>
        <v>0.34760510519039167</v>
      </c>
      <c r="N128" s="27">
        <f t="shared" si="128"/>
        <v>-0.45556320804718586</v>
      </c>
      <c r="O128" s="27">
        <f t="shared" si="128"/>
        <v>-0.14697252675652095</v>
      </c>
      <c r="P128" s="27">
        <f t="shared" si="128"/>
        <v>0.20793261084337944</v>
      </c>
      <c r="Q128" s="27">
        <f t="shared" si="129"/>
        <v>6.096008408685849E-2</v>
      </c>
      <c r="W128" t="str">
        <f t="shared" si="130"/>
        <v>34 Culture, media and sports occupations</v>
      </c>
      <c r="X128" s="27">
        <f t="shared" si="131"/>
        <v>-0.13111198938634105</v>
      </c>
      <c r="Y128" s="27">
        <f t="shared" si="131"/>
        <v>6.3320641131264566E-2</v>
      </c>
      <c r="Z128" s="27">
        <f t="shared" si="131"/>
        <v>-0.23938871022732799</v>
      </c>
      <c r="AA128" s="27">
        <f t="shared" si="131"/>
        <v>0.44196898462736778</v>
      </c>
      <c r="AB128" s="27">
        <f t="shared" si="132"/>
        <v>0.20258027440003978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0.51843403618244821</v>
      </c>
      <c r="C129" s="27">
        <f t="shared" si="125"/>
        <v>1.0999209000288914</v>
      </c>
      <c r="D129" s="27">
        <f t="shared" si="125"/>
        <v>-1.2794299603099333</v>
      </c>
      <c r="E129" s="27">
        <f t="shared" si="125"/>
        <v>0.95270958124994465</v>
      </c>
      <c r="F129" s="27">
        <f t="shared" si="126"/>
        <v>-0.32672037905998863</v>
      </c>
      <c r="L129" t="str">
        <f t="shared" si="127"/>
        <v>35 Business and public service associate professionals</v>
      </c>
      <c r="M129" s="27">
        <f t="shared" si="128"/>
        <v>0.16975294864617041</v>
      </c>
      <c r="N129" s="27">
        <f t="shared" si="128"/>
        <v>0.5220880280325968</v>
      </c>
      <c r="O129" s="27">
        <f t="shared" si="128"/>
        <v>-1.0122267015848099</v>
      </c>
      <c r="P129" s="27">
        <f t="shared" si="128"/>
        <v>-4.3233062037852932E-2</v>
      </c>
      <c r="Q129" s="27">
        <f t="shared" si="129"/>
        <v>-1.0554597636226628</v>
      </c>
      <c r="W129" t="str">
        <f t="shared" si="130"/>
        <v>35 Business and public service associate professionals</v>
      </c>
      <c r="X129" s="27">
        <f t="shared" si="131"/>
        <v>0.34868108753628313</v>
      </c>
      <c r="Y129" s="27">
        <f t="shared" si="131"/>
        <v>0.57783287199630529</v>
      </c>
      <c r="Z129" s="27">
        <f t="shared" si="131"/>
        <v>-0.26720325872511808</v>
      </c>
      <c r="AA129" s="27">
        <f t="shared" si="131"/>
        <v>0.99594264328782778</v>
      </c>
      <c r="AB129" s="27">
        <f t="shared" si="132"/>
        <v>0.7287393845627097</v>
      </c>
    </row>
    <row r="130" spans="1:28" x14ac:dyDescent="0.2">
      <c r="A130" t="str">
        <f t="shared" si="124"/>
        <v>41 Administrative occupations</v>
      </c>
      <c r="B130" s="27">
        <f t="shared" si="125"/>
        <v>-3.4537819421058202</v>
      </c>
      <c r="C130" s="27">
        <f t="shared" si="125"/>
        <v>2.0261091223407135</v>
      </c>
      <c r="D130" s="27">
        <f t="shared" si="125"/>
        <v>-4.0306884723062666</v>
      </c>
      <c r="E130" s="27">
        <f t="shared" si="125"/>
        <v>-2.1261776677724527</v>
      </c>
      <c r="F130" s="27">
        <f t="shared" si="126"/>
        <v>-6.1568661400787192</v>
      </c>
      <c r="L130" t="str">
        <f t="shared" si="127"/>
        <v>41 Administrative occupations</v>
      </c>
      <c r="M130" s="27">
        <f t="shared" si="128"/>
        <v>-1.3954689594034821</v>
      </c>
      <c r="N130" s="27">
        <f t="shared" si="128"/>
        <v>2.403578847958725</v>
      </c>
      <c r="O130" s="27">
        <f t="shared" si="128"/>
        <v>-0.83553317930485527</v>
      </c>
      <c r="P130" s="27">
        <f t="shared" si="128"/>
        <v>1.3015647633694076</v>
      </c>
      <c r="Q130" s="27">
        <f t="shared" si="129"/>
        <v>0.46603158406455236</v>
      </c>
      <c r="W130" t="str">
        <f t="shared" si="130"/>
        <v>41 Administrative occupations</v>
      </c>
      <c r="X130" s="27">
        <f t="shared" si="131"/>
        <v>-2.0583129827023541</v>
      </c>
      <c r="Y130" s="27">
        <f t="shared" si="131"/>
        <v>-0.37746972561800618</v>
      </c>
      <c r="Z130" s="27">
        <f t="shared" si="131"/>
        <v>-3.1951552930013598</v>
      </c>
      <c r="AA130" s="27">
        <f t="shared" si="131"/>
        <v>-3.4277424311418301</v>
      </c>
      <c r="AB130" s="27">
        <f t="shared" si="132"/>
        <v>-6.6228977241431899</v>
      </c>
    </row>
    <row r="131" spans="1:28" x14ac:dyDescent="0.2">
      <c r="A131" t="str">
        <f t="shared" si="124"/>
        <v>42 Secretarial and related occupations</v>
      </c>
      <c r="B131" s="27">
        <f t="shared" si="125"/>
        <v>-1.4004323206291236</v>
      </c>
      <c r="C131" s="27">
        <f t="shared" si="125"/>
        <v>4.5574760266624992E-2</v>
      </c>
      <c r="D131" s="27">
        <f t="shared" si="125"/>
        <v>0.72422743430116832</v>
      </c>
      <c r="E131" s="27">
        <f t="shared" si="125"/>
        <v>-1.2018610925153039</v>
      </c>
      <c r="F131" s="27">
        <f t="shared" si="126"/>
        <v>-0.47763365821413561</v>
      </c>
      <c r="L131" t="str">
        <f t="shared" si="127"/>
        <v>42 Secretarial and related occupations</v>
      </c>
      <c r="M131" s="27">
        <f t="shared" si="128"/>
        <v>-0.15581963320575554</v>
      </c>
      <c r="N131" s="27">
        <f t="shared" si="128"/>
        <v>-4.5316191234367698E-2</v>
      </c>
      <c r="O131" s="27">
        <f t="shared" si="128"/>
        <v>0.20073823690209158</v>
      </c>
      <c r="P131" s="27">
        <f t="shared" si="128"/>
        <v>0.12658768904493989</v>
      </c>
      <c r="Q131" s="27">
        <f t="shared" si="129"/>
        <v>0.32732592594703147</v>
      </c>
      <c r="W131" t="str">
        <f t="shared" si="130"/>
        <v>42 Secretarial and related occupations</v>
      </c>
      <c r="X131" s="27">
        <f t="shared" si="131"/>
        <v>-1.244612687423361</v>
      </c>
      <c r="Y131" s="27">
        <f t="shared" si="131"/>
        <v>9.0890951500994355E-2</v>
      </c>
      <c r="Z131" s="27">
        <f t="shared" si="131"/>
        <v>0.52348919739907895</v>
      </c>
      <c r="AA131" s="27">
        <f t="shared" si="131"/>
        <v>-1.328448781560243</v>
      </c>
      <c r="AB131" s="27">
        <f t="shared" si="132"/>
        <v>-0.80495958416116409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-0.72646270303384597</v>
      </c>
      <c r="C132" s="27">
        <f t="shared" si="125"/>
        <v>-3.8976367363607878E-3</v>
      </c>
      <c r="D132" s="27">
        <f t="shared" si="125"/>
        <v>4.0797538757541219E-2</v>
      </c>
      <c r="E132" s="27">
        <f t="shared" si="125"/>
        <v>0.43366250480162449</v>
      </c>
      <c r="F132" s="27">
        <f t="shared" si="126"/>
        <v>0.47446004355916571</v>
      </c>
      <c r="L132" t="str">
        <f t="shared" si="127"/>
        <v>51 Skilled agricultural and related trades</v>
      </c>
      <c r="M132" s="27">
        <f t="shared" si="128"/>
        <v>-0.81500123523921353</v>
      </c>
      <c r="N132" s="27">
        <f t="shared" si="128"/>
        <v>-0.35231436424533547</v>
      </c>
      <c r="O132" s="27">
        <f t="shared" si="128"/>
        <v>-4.2050939939625831E-2</v>
      </c>
      <c r="P132" s="27">
        <f t="shared" si="128"/>
        <v>0.27502922951405662</v>
      </c>
      <c r="Q132" s="27">
        <f t="shared" si="129"/>
        <v>0.23297828957443079</v>
      </c>
      <c r="W132" t="str">
        <f t="shared" si="130"/>
        <v>51 Skilled agricultural and related trades</v>
      </c>
      <c r="X132" s="27">
        <f t="shared" si="131"/>
        <v>8.853853220536767E-2</v>
      </c>
      <c r="Y132" s="27">
        <f t="shared" si="131"/>
        <v>0.34841672750897379</v>
      </c>
      <c r="Z132" s="27">
        <f t="shared" si="131"/>
        <v>8.2848478697165051E-2</v>
      </c>
      <c r="AA132" s="27">
        <f t="shared" si="131"/>
        <v>0.15863327528757365</v>
      </c>
      <c r="AB132" s="27">
        <f t="shared" si="132"/>
        <v>0.2414817539847387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-0.46261402803730078</v>
      </c>
      <c r="C133" s="27">
        <f t="shared" si="125"/>
        <v>-3.4687593208852832</v>
      </c>
      <c r="D133" s="27">
        <f t="shared" si="125"/>
        <v>-1.1046287704148199</v>
      </c>
      <c r="E133" s="27">
        <f t="shared" si="125"/>
        <v>-1.9651755201297121</v>
      </c>
      <c r="F133" s="27">
        <f t="shared" si="126"/>
        <v>-3.069804290544532</v>
      </c>
      <c r="L133" t="str">
        <f t="shared" si="127"/>
        <v>52 Skilled metal, electrical and electronic trades</v>
      </c>
      <c r="M133" s="27">
        <f t="shared" si="128"/>
        <v>-0.58886835046725139</v>
      </c>
      <c r="N133" s="27">
        <f t="shared" si="128"/>
        <v>-3.4039332587339501</v>
      </c>
      <c r="O133" s="27">
        <f t="shared" si="128"/>
        <v>-1.4597406921911222</v>
      </c>
      <c r="P133" s="27">
        <f t="shared" si="128"/>
        <v>-2.1673218483532199</v>
      </c>
      <c r="Q133" s="27">
        <f t="shared" si="129"/>
        <v>-3.6270625405443422</v>
      </c>
      <c r="W133" t="str">
        <f t="shared" si="130"/>
        <v>52 Skilled metal, electrical and electronic trades</v>
      </c>
      <c r="X133" s="27">
        <f t="shared" si="131"/>
        <v>0.1262543224299594</v>
      </c>
      <c r="Y133" s="27">
        <f t="shared" si="131"/>
        <v>-6.48260621513293E-2</v>
      </c>
      <c r="Z133" s="27">
        <f t="shared" si="131"/>
        <v>0.35511192177631329</v>
      </c>
      <c r="AA133" s="27">
        <f t="shared" si="131"/>
        <v>0.20214632822352196</v>
      </c>
      <c r="AB133" s="27">
        <f t="shared" si="132"/>
        <v>0.55725824999983531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1.7974669304145543</v>
      </c>
      <c r="C134" s="27">
        <f t="shared" si="125"/>
        <v>-3.7848818960096118</v>
      </c>
      <c r="D134" s="27">
        <f t="shared" si="125"/>
        <v>-0.26424720719677275</v>
      </c>
      <c r="E134" s="27">
        <f t="shared" si="125"/>
        <v>-1.6026712182728762</v>
      </c>
      <c r="F134" s="27">
        <f t="shared" si="126"/>
        <v>-1.8669184254696489</v>
      </c>
      <c r="L134" t="str">
        <f t="shared" si="127"/>
        <v>53 Skilled construction and building trades</v>
      </c>
      <c r="M134" s="27">
        <f t="shared" si="128"/>
        <v>2.0806929944716472</v>
      </c>
      <c r="N134" s="27">
        <f t="shared" si="128"/>
        <v>-3.8629395349993452</v>
      </c>
      <c r="O134" s="27">
        <f t="shared" si="128"/>
        <v>-0.29559524706595219</v>
      </c>
      <c r="P134" s="27">
        <f t="shared" si="128"/>
        <v>-1.664192182957617</v>
      </c>
      <c r="Q134" s="27">
        <f t="shared" si="129"/>
        <v>-1.9597874300235691</v>
      </c>
      <c r="W134" t="str">
        <f t="shared" si="130"/>
        <v>53 Skilled construction and building trades</v>
      </c>
      <c r="X134" s="27">
        <f t="shared" si="131"/>
        <v>-0.28322606405711009</v>
      </c>
      <c r="Y134" s="27">
        <f t="shared" si="131"/>
        <v>7.8057638989727174E-2</v>
      </c>
      <c r="Z134" s="27">
        <f t="shared" si="131"/>
        <v>3.1348039869184385E-2</v>
      </c>
      <c r="AA134" s="27">
        <f t="shared" si="131"/>
        <v>6.152096468473367E-2</v>
      </c>
      <c r="AB134" s="27">
        <f t="shared" si="132"/>
        <v>9.2869004553918055E-2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-1.6053626906671603</v>
      </c>
      <c r="C135" s="27">
        <f t="shared" si="125"/>
        <v>-0.52205798408542314</v>
      </c>
      <c r="D135" s="27">
        <f t="shared" si="125"/>
        <v>-0.1848868172194269</v>
      </c>
      <c r="E135" s="27">
        <f t="shared" si="125"/>
        <v>-0.42207554045302054</v>
      </c>
      <c r="F135" s="27">
        <f t="shared" si="126"/>
        <v>-0.60696235767244744</v>
      </c>
      <c r="L135" t="str">
        <f t="shared" si="127"/>
        <v>54 Textiles, printing and other skilled trades</v>
      </c>
      <c r="M135" s="27">
        <f t="shared" si="128"/>
        <v>-0.89256070008456145</v>
      </c>
      <c r="N135" s="27">
        <f t="shared" si="128"/>
        <v>-0.86758073099746902</v>
      </c>
      <c r="O135" s="27">
        <f t="shared" si="128"/>
        <v>-0.13380329586733808</v>
      </c>
      <c r="P135" s="27">
        <f t="shared" si="128"/>
        <v>-0.24254712810917578</v>
      </c>
      <c r="Q135" s="27">
        <f t="shared" si="129"/>
        <v>-0.37635042397651386</v>
      </c>
      <c r="W135" t="str">
        <f t="shared" si="130"/>
        <v>54 Textiles, printing and other skilled trades</v>
      </c>
      <c r="X135" s="27">
        <f t="shared" si="131"/>
        <v>-0.71280199058259663</v>
      </c>
      <c r="Y135" s="27">
        <f t="shared" si="131"/>
        <v>0.34552274691204721</v>
      </c>
      <c r="Z135" s="27">
        <f t="shared" si="131"/>
        <v>-5.1083521352096817E-2</v>
      </c>
      <c r="AA135" s="27">
        <f t="shared" si="131"/>
        <v>-0.17952841234384254</v>
      </c>
      <c r="AB135" s="27">
        <f t="shared" si="132"/>
        <v>-0.23061193369593935</v>
      </c>
    </row>
    <row r="136" spans="1:28" x14ac:dyDescent="0.2">
      <c r="A136" t="str">
        <f t="shared" si="124"/>
        <v>61 Caring personal service occupations</v>
      </c>
      <c r="B136" s="27">
        <f t="shared" si="125"/>
        <v>-2.2543916320743342</v>
      </c>
      <c r="C136" s="27">
        <f t="shared" si="125"/>
        <v>0.25264782930966945</v>
      </c>
      <c r="D136" s="27">
        <f t="shared" si="125"/>
        <v>2.0284536104099828</v>
      </c>
      <c r="E136" s="27">
        <f t="shared" si="125"/>
        <v>1.2399824626687987</v>
      </c>
      <c r="F136" s="27">
        <f t="shared" si="126"/>
        <v>3.2684360730787816</v>
      </c>
      <c r="L136" t="str">
        <f t="shared" si="127"/>
        <v>61 Caring personal service occupations</v>
      </c>
      <c r="M136" s="27">
        <f t="shared" si="128"/>
        <v>-8.3819998645484617E-4</v>
      </c>
      <c r="N136" s="27">
        <f t="shared" si="128"/>
        <v>-0.15981878941858785</v>
      </c>
      <c r="O136" s="27">
        <f t="shared" si="128"/>
        <v>0.83692594365016948</v>
      </c>
      <c r="P136" s="27">
        <f t="shared" si="128"/>
        <v>0.60557815342931942</v>
      </c>
      <c r="Q136" s="27">
        <f t="shared" si="129"/>
        <v>1.4425040970794889</v>
      </c>
      <c r="W136" t="str">
        <f t="shared" si="130"/>
        <v>61 Caring personal service occupations</v>
      </c>
      <c r="X136" s="27">
        <f t="shared" si="131"/>
        <v>-2.2535534320878874</v>
      </c>
      <c r="Y136" s="27">
        <f t="shared" si="131"/>
        <v>0.41246661872829549</v>
      </c>
      <c r="Z136" s="27">
        <f t="shared" si="131"/>
        <v>1.1915276667597396</v>
      </c>
      <c r="AA136" s="27">
        <f t="shared" si="131"/>
        <v>0.63440430923957436</v>
      </c>
      <c r="AB136" s="27">
        <f t="shared" si="132"/>
        <v>1.825931975999314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0.65584807501048203</v>
      </c>
      <c r="C137" s="27">
        <f t="shared" si="125"/>
        <v>-0.76020058155572379</v>
      </c>
      <c r="D137" s="27">
        <f t="shared" si="125"/>
        <v>-0.18015187205862304</v>
      </c>
      <c r="E137" s="27">
        <f t="shared" si="125"/>
        <v>0.20187996684425791</v>
      </c>
      <c r="F137" s="27">
        <f t="shared" si="126"/>
        <v>2.1728094785634866E-2</v>
      </c>
      <c r="L137" t="str">
        <f t="shared" si="127"/>
        <v>62 Leisure, travel and related personal service occupations</v>
      </c>
      <c r="M137" s="27">
        <f t="shared" si="128"/>
        <v>0.25854344328610779</v>
      </c>
      <c r="N137" s="27">
        <f t="shared" si="128"/>
        <v>-1.3414930213073717E-2</v>
      </c>
      <c r="O137" s="27">
        <f t="shared" si="128"/>
        <v>-8.5199470382578024E-2</v>
      </c>
      <c r="P137" s="27">
        <f t="shared" si="128"/>
        <v>0.21575899922309194</v>
      </c>
      <c r="Q137" s="27">
        <f t="shared" si="129"/>
        <v>0.13055952884051392</v>
      </c>
      <c r="W137" t="str">
        <f t="shared" si="130"/>
        <v>62 Leisure, travel and related personal service occupations</v>
      </c>
      <c r="X137" s="27">
        <f t="shared" si="131"/>
        <v>0.39730463172437336</v>
      </c>
      <c r="Y137" s="27">
        <f t="shared" si="131"/>
        <v>-0.74678565134264741</v>
      </c>
      <c r="Z137" s="27">
        <f t="shared" si="131"/>
        <v>-9.495240167606056E-2</v>
      </c>
      <c r="AA137" s="27">
        <f t="shared" si="131"/>
        <v>-1.3879032378803835E-2</v>
      </c>
      <c r="AB137" s="27">
        <f t="shared" si="132"/>
        <v>-0.1088314340548644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-5.6578082033800992E-2</v>
      </c>
      <c r="C138" s="27">
        <f t="shared" si="125"/>
        <v>0.11625203242906923</v>
      </c>
      <c r="D138" s="27">
        <f t="shared" si="125"/>
        <v>-0.11017373859901058</v>
      </c>
      <c r="E138" s="27">
        <f t="shared" si="125"/>
        <v>2.8343715572827111E-2</v>
      </c>
      <c r="F138" s="27">
        <f t="shared" si="126"/>
        <v>-8.1830023026183474E-2</v>
      </c>
      <c r="L138" t="str">
        <f t="shared" si="127"/>
        <v>63 Community and civil enforcement occupations</v>
      </c>
      <c r="M138" s="27">
        <f t="shared" si="128"/>
        <v>-9.1024666150900435E-2</v>
      </c>
      <c r="N138" s="27">
        <f t="shared" si="128"/>
        <v>0.15022229288500694</v>
      </c>
      <c r="O138" s="27">
        <f t="shared" si="128"/>
        <v>-0.16488385756451102</v>
      </c>
      <c r="P138" s="27">
        <f t="shared" si="128"/>
        <v>3.6768310185809339E-2</v>
      </c>
      <c r="Q138" s="27">
        <f t="shared" si="129"/>
        <v>-0.12811554737870168</v>
      </c>
      <c r="W138" t="str">
        <f t="shared" si="130"/>
        <v>63 Community and civil enforcement occupations</v>
      </c>
      <c r="X138" s="27">
        <f t="shared" si="131"/>
        <v>3.4446584117099083E-2</v>
      </c>
      <c r="Y138" s="27">
        <f t="shared" si="131"/>
        <v>-3.397026045593704E-2</v>
      </c>
      <c r="Z138" s="27">
        <f t="shared" si="131"/>
        <v>5.4710118965499738E-2</v>
      </c>
      <c r="AA138" s="27">
        <f t="shared" si="131"/>
        <v>-8.4245946129812566E-3</v>
      </c>
      <c r="AB138" s="27">
        <f t="shared" si="132"/>
        <v>4.6285524352518481E-2</v>
      </c>
    </row>
    <row r="139" spans="1:28" x14ac:dyDescent="0.2">
      <c r="A139" t="str">
        <f t="shared" si="124"/>
        <v>71 Sales occupations</v>
      </c>
      <c r="B139" s="27">
        <f t="shared" si="125"/>
        <v>-5.5336049371258724</v>
      </c>
      <c r="C139" s="27">
        <f t="shared" si="125"/>
        <v>0.30667193036821061</v>
      </c>
      <c r="D139" s="27">
        <f t="shared" si="125"/>
        <v>-2.5355255400500383</v>
      </c>
      <c r="E139" s="27">
        <f t="shared" si="125"/>
        <v>-1.3919520821346012</v>
      </c>
      <c r="F139" s="27">
        <f t="shared" si="126"/>
        <v>-3.9274776221846395</v>
      </c>
      <c r="L139" t="str">
        <f t="shared" si="127"/>
        <v>71 Sales occupations</v>
      </c>
      <c r="M139" s="27">
        <f t="shared" si="128"/>
        <v>-0.80987282066683441</v>
      </c>
      <c r="N139" s="27">
        <f t="shared" si="128"/>
        <v>-0.251255373107929</v>
      </c>
      <c r="O139" s="27">
        <f t="shared" si="128"/>
        <v>-0.87274431185526424</v>
      </c>
      <c r="P139" s="27">
        <f t="shared" si="128"/>
        <v>4.1904683007231824E-2</v>
      </c>
      <c r="Q139" s="27">
        <f t="shared" si="129"/>
        <v>-0.83083962884803242</v>
      </c>
      <c r="W139" t="str">
        <f t="shared" si="130"/>
        <v>71 Sales occupations</v>
      </c>
      <c r="X139" s="27">
        <f t="shared" si="131"/>
        <v>-4.7237321164589474</v>
      </c>
      <c r="Y139" s="27">
        <f t="shared" si="131"/>
        <v>0.55792730347616271</v>
      </c>
      <c r="Z139" s="27">
        <f t="shared" si="131"/>
        <v>-1.6627812281947953</v>
      </c>
      <c r="AA139" s="27">
        <f t="shared" si="131"/>
        <v>-1.4338567651418899</v>
      </c>
      <c r="AB139" s="27">
        <f t="shared" si="132"/>
        <v>-3.0966379933366852</v>
      </c>
    </row>
    <row r="140" spans="1:28" x14ac:dyDescent="0.2">
      <c r="A140" t="str">
        <f t="shared" si="124"/>
        <v>72 Customer service occupations</v>
      </c>
      <c r="B140" s="27">
        <f t="shared" si="125"/>
        <v>0.21864561653397629</v>
      </c>
      <c r="C140" s="27">
        <f t="shared" si="125"/>
        <v>0.39729821969566537</v>
      </c>
      <c r="D140" s="27">
        <f t="shared" si="125"/>
        <v>2.4418712306737813</v>
      </c>
      <c r="E140" s="27">
        <f t="shared" si="125"/>
        <v>1.8325744763071796</v>
      </c>
      <c r="F140" s="27">
        <f t="shared" si="126"/>
        <v>4.2744457069809609</v>
      </c>
      <c r="L140" t="str">
        <f t="shared" si="127"/>
        <v>72 Customer service occupations</v>
      </c>
      <c r="M140" s="27">
        <f t="shared" si="128"/>
        <v>-0.25829918741298474</v>
      </c>
      <c r="N140" s="27">
        <f t="shared" si="128"/>
        <v>0.5984575399905232</v>
      </c>
      <c r="O140" s="27">
        <f t="shared" si="128"/>
        <v>1.2980933826031653</v>
      </c>
      <c r="P140" s="27">
        <f t="shared" si="128"/>
        <v>1.002023494542315</v>
      </c>
      <c r="Q140" s="27">
        <f t="shared" si="129"/>
        <v>2.3001168771454803</v>
      </c>
      <c r="W140" t="str">
        <f t="shared" si="130"/>
        <v>72 Customer service occupations</v>
      </c>
      <c r="X140" s="27">
        <f t="shared" si="131"/>
        <v>0.47694480394697258</v>
      </c>
      <c r="Y140" s="27">
        <f t="shared" si="131"/>
        <v>-0.20115932029484984</v>
      </c>
      <c r="Z140" s="27">
        <f t="shared" si="131"/>
        <v>1.1437778480706102</v>
      </c>
      <c r="AA140" s="27">
        <f t="shared" si="131"/>
        <v>0.83055098176487263</v>
      </c>
      <c r="AB140" s="27">
        <f t="shared" si="132"/>
        <v>1.9743288298354829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-1.5910656940708172</v>
      </c>
      <c r="C141" s="27">
        <f t="shared" si="125"/>
        <v>-2.412763003662235</v>
      </c>
      <c r="D141" s="27">
        <f t="shared" si="125"/>
        <v>2.7448930674235221</v>
      </c>
      <c r="E141" s="27">
        <f t="shared" si="125"/>
        <v>-1.0093341036719856</v>
      </c>
      <c r="F141" s="27">
        <f t="shared" si="126"/>
        <v>1.7355589637515365</v>
      </c>
      <c r="L141" t="str">
        <f t="shared" si="127"/>
        <v>81 Process, plant and machine operatives</v>
      </c>
      <c r="M141" s="27">
        <f t="shared" si="128"/>
        <v>-1.6348284507261432</v>
      </c>
      <c r="N141" s="27">
        <f t="shared" si="128"/>
        <v>-1.7175001965921783</v>
      </c>
      <c r="O141" s="27">
        <f t="shared" si="128"/>
        <v>2.2763394088247662</v>
      </c>
      <c r="P141" s="27">
        <f t="shared" si="128"/>
        <v>-0.80203679058042709</v>
      </c>
      <c r="Q141" s="27">
        <f t="shared" si="129"/>
        <v>1.4743026182443391</v>
      </c>
      <c r="W141" t="str">
        <f t="shared" si="130"/>
        <v>81 Process, plant and machine operatives</v>
      </c>
      <c r="X141" s="27">
        <f t="shared" si="131"/>
        <v>4.3762756655294943E-2</v>
      </c>
      <c r="Y141" s="27">
        <f t="shared" si="131"/>
        <v>-0.69526280707003441</v>
      </c>
      <c r="Z141" s="27">
        <f t="shared" si="131"/>
        <v>0.46855365859877152</v>
      </c>
      <c r="AA141" s="27">
        <f t="shared" si="131"/>
        <v>-0.20729731309155586</v>
      </c>
      <c r="AB141" s="27">
        <f t="shared" si="132"/>
        <v>0.26125634550721566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3.554607295290328</v>
      </c>
      <c r="C142" s="27">
        <f t="shared" si="125"/>
        <v>-2.2472484611263894</v>
      </c>
      <c r="D142" s="27">
        <f t="shared" si="125"/>
        <v>-2.8875429789746221E-2</v>
      </c>
      <c r="E142" s="27">
        <f t="shared" si="125"/>
        <v>-1.1549804436473465</v>
      </c>
      <c r="F142" s="27">
        <f t="shared" si="126"/>
        <v>-1.1838558734370928</v>
      </c>
      <c r="L142" t="str">
        <f t="shared" si="127"/>
        <v>82 Transport and mobile machine drivers and operatives</v>
      </c>
      <c r="M142" s="27">
        <f t="shared" si="128"/>
        <v>3.5592440625207651</v>
      </c>
      <c r="N142" s="27">
        <f t="shared" si="128"/>
        <v>-2.1399059906193258</v>
      </c>
      <c r="O142" s="27">
        <f t="shared" si="128"/>
        <v>-0.21849163897200441</v>
      </c>
      <c r="P142" s="27">
        <f t="shared" si="128"/>
        <v>-1.218697791703665</v>
      </c>
      <c r="Q142" s="27">
        <f t="shared" si="129"/>
        <v>-1.4371894306756694</v>
      </c>
      <c r="W142" t="str">
        <f t="shared" si="130"/>
        <v>82 Transport and mobile machine drivers and operatives</v>
      </c>
      <c r="X142" s="27">
        <f t="shared" si="131"/>
        <v>-4.6367672304752361E-3</v>
      </c>
      <c r="Y142" s="27">
        <f t="shared" si="131"/>
        <v>-0.10734247050704881</v>
      </c>
      <c r="Z142" s="27">
        <f t="shared" si="131"/>
        <v>0.18961620918224631</v>
      </c>
      <c r="AA142" s="27">
        <f t="shared" si="131"/>
        <v>6.371734805636986E-2</v>
      </c>
      <c r="AB142" s="27">
        <f t="shared" si="132"/>
        <v>0.25333355723861617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-1.0830496378894319</v>
      </c>
      <c r="C143" s="27">
        <f t="shared" si="125"/>
        <v>-0.93019647441200348</v>
      </c>
      <c r="D143" s="27">
        <f t="shared" si="125"/>
        <v>-1.3517434147676646</v>
      </c>
      <c r="E143" s="27">
        <f t="shared" si="125"/>
        <v>-0.46176691292369565</v>
      </c>
      <c r="F143" s="27">
        <f t="shared" si="126"/>
        <v>-1.8135103276913602</v>
      </c>
      <c r="L143" t="str">
        <f t="shared" si="127"/>
        <v>91 Elementary trades and related occupations</v>
      </c>
      <c r="M143" s="27">
        <f t="shared" si="128"/>
        <v>-0.70772943894051554</v>
      </c>
      <c r="N143" s="27">
        <f t="shared" si="128"/>
        <v>-0.57922445751738305</v>
      </c>
      <c r="O143" s="27">
        <f t="shared" si="128"/>
        <v>-1.1467055575053999</v>
      </c>
      <c r="P143" s="27">
        <f t="shared" si="128"/>
        <v>-0.37638397715653404</v>
      </c>
      <c r="Q143" s="27">
        <f t="shared" si="129"/>
        <v>-1.523089534661934</v>
      </c>
      <c r="W143" t="str">
        <f t="shared" si="130"/>
        <v>91 Elementary trades and related occupations</v>
      </c>
      <c r="X143" s="27">
        <f t="shared" si="131"/>
        <v>-0.37532019894893875</v>
      </c>
      <c r="Y143" s="27">
        <f t="shared" si="131"/>
        <v>-0.35097201689461088</v>
      </c>
      <c r="Z143" s="27">
        <f t="shared" si="131"/>
        <v>-0.20503785726227453</v>
      </c>
      <c r="AA143" s="27">
        <f t="shared" si="131"/>
        <v>-8.5382935767160273E-2</v>
      </c>
      <c r="AB143" s="27">
        <f t="shared" si="132"/>
        <v>-0.2904207930294348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-2.8928319842412762</v>
      </c>
      <c r="C144" s="27">
        <f t="shared" si="125"/>
        <v>-2.6771991954503491</v>
      </c>
      <c r="D144" s="27">
        <f t="shared" si="125"/>
        <v>-0.12577902969674426</v>
      </c>
      <c r="E144" s="27">
        <f t="shared" si="125"/>
        <v>-1.1344369573401707</v>
      </c>
      <c r="F144" s="27">
        <f t="shared" si="126"/>
        <v>-1.260215987036915</v>
      </c>
      <c r="L144" t="str">
        <f t="shared" si="127"/>
        <v>92 Elementary administration and service occupations</v>
      </c>
      <c r="M144" s="27">
        <f t="shared" si="128"/>
        <v>0.63661509112951364</v>
      </c>
      <c r="N144" s="27">
        <f t="shared" si="128"/>
        <v>-1.4258497470249374</v>
      </c>
      <c r="O144" s="27">
        <f t="shared" si="128"/>
        <v>1.0268402347535819</v>
      </c>
      <c r="P144" s="27">
        <f t="shared" si="128"/>
        <v>-1.244519450208319</v>
      </c>
      <c r="Q144" s="27">
        <f t="shared" si="129"/>
        <v>-0.21767921545473712</v>
      </c>
      <c r="W144" t="str">
        <f t="shared" si="130"/>
        <v>92 Elementary administration and service occupations</v>
      </c>
      <c r="X144" s="27">
        <f t="shared" si="131"/>
        <v>-3.5294470753708147</v>
      </c>
      <c r="Y144" s="27">
        <f t="shared" si="131"/>
        <v>-1.2513494484254579</v>
      </c>
      <c r="Z144" s="27">
        <f t="shared" si="131"/>
        <v>-1.1526192644502764</v>
      </c>
      <c r="AA144" s="27">
        <f t="shared" si="131"/>
        <v>0.11008249286809857</v>
      </c>
      <c r="AB144" s="27">
        <f t="shared" si="132"/>
        <v>-1.0425367715821778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-6.1360000000002515</v>
      </c>
      <c r="C146" s="29">
        <f t="shared" ref="C146" si="133">D35-C35</f>
        <v>-4.6489999999997167</v>
      </c>
      <c r="D146" s="29">
        <f>E35-D35</f>
        <v>3.8249999999997044</v>
      </c>
      <c r="E146" s="29">
        <f>F35-E35</f>
        <v>10.026999999999987</v>
      </c>
      <c r="F146" s="29">
        <f t="shared" ref="F146" si="134">F35-D35</f>
        <v>13.851999999999691</v>
      </c>
      <c r="L146" s="24" t="str">
        <f>L35</f>
        <v>All occupations</v>
      </c>
      <c r="M146" s="29">
        <f>N35-M35</f>
        <v>2.5546345735871512</v>
      </c>
      <c r="N146" s="29">
        <f t="shared" ref="N146" si="135">O35-N35</f>
        <v>-9.4685037003415289</v>
      </c>
      <c r="O146" s="29">
        <f>P35-O35</f>
        <v>0.32167973473735856</v>
      </c>
      <c r="P146" s="29">
        <f>Q35-P35</f>
        <v>2.2205214537608242</v>
      </c>
      <c r="Q146" s="29">
        <f t="shared" ref="Q146" si="136">Q35-O35</f>
        <v>2.5422011884981828</v>
      </c>
      <c r="W146" s="24" t="str">
        <f>W35</f>
        <v>All occupations</v>
      </c>
      <c r="X146" s="29">
        <f>Y35-X35</f>
        <v>-8.6906345735873742</v>
      </c>
      <c r="Y146" s="29">
        <f t="shared" ref="Y146" si="137">Z35-Y35</f>
        <v>4.819503700341869</v>
      </c>
      <c r="Z146" s="29">
        <f>AA35-Z35</f>
        <v>3.5033202652624311</v>
      </c>
      <c r="AA146" s="29">
        <f>AB35-AA35</f>
        <v>7.8064785462393615</v>
      </c>
      <c r="AB146" s="29">
        <f t="shared" ref="AB146" si="138">AB35-Z35</f>
        <v>11.309798811501793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21.732746128315462</v>
      </c>
      <c r="C153" s="11">
        <f t="shared" ref="C153:F153" si="143">C8</f>
        <v>24.68359891633521</v>
      </c>
      <c r="D153" s="11">
        <f t="shared" si="143"/>
        <v>25.412554043295046</v>
      </c>
      <c r="E153" s="11">
        <f t="shared" si="143"/>
        <v>23.185685027332152</v>
      </c>
      <c r="F153" s="11">
        <f t="shared" si="143"/>
        <v>25.23356948501899</v>
      </c>
      <c r="H153" s="40">
        <f>IF(D$151-B$151 &lt;&gt; 0,(EXP(LN(D153/B153)/(D$151-B$151))-1)*100,0)</f>
        <v>3.1779136222073401</v>
      </c>
      <c r="I153" s="40">
        <f>IF(F$151-D$151 &lt;&gt; 0,(EXP(LN(F153/D153)/(F$151-D$151))-1)*100,0)</f>
        <v>-4.7109400992328965E-2</v>
      </c>
      <c r="L153" s="10" t="str">
        <f>L8</f>
        <v>11 Corporate managers and directors</v>
      </c>
      <c r="M153" s="11">
        <f>M8</f>
        <v>14.884311138596459</v>
      </c>
      <c r="N153" s="11">
        <f t="shared" ref="N153:Q153" si="144">N8</f>
        <v>16.622865373817429</v>
      </c>
      <c r="O153" s="11">
        <f t="shared" si="144"/>
        <v>16.741476842741733</v>
      </c>
      <c r="P153" s="11">
        <f t="shared" si="144"/>
        <v>14.743313970781722</v>
      </c>
      <c r="Q153" s="11">
        <f t="shared" si="144"/>
        <v>15.304667538337902</v>
      </c>
      <c r="S153" s="40">
        <f>IF(O$151-M$151 &lt;&gt; 0,(EXP(LN(O153/M153)/(O$151-M$151))-1)*100,0)</f>
        <v>2.3795002609098725</v>
      </c>
      <c r="T153" s="40">
        <f>IF(Q$151-O$151 &lt;&gt; 0,(EXP(LN(Q153/O153)/(Q$151-O$151))-1)*100,0)</f>
        <v>-0.59642384793161529</v>
      </c>
      <c r="W153" s="10" t="str">
        <f>W8</f>
        <v>11 Corporate managers and directors</v>
      </c>
      <c r="X153" s="11">
        <f>X8</f>
        <v>6.848434989718978</v>
      </c>
      <c r="Y153" s="11">
        <f t="shared" ref="Y153:AB153" si="145">Y8</f>
        <v>8.0607335425177578</v>
      </c>
      <c r="Z153" s="11">
        <f t="shared" si="145"/>
        <v>8.6710772005533556</v>
      </c>
      <c r="AA153" s="11">
        <f t="shared" si="145"/>
        <v>8.4423710565504226</v>
      </c>
      <c r="AB153" s="11">
        <f t="shared" si="145"/>
        <v>9.9289019466811599</v>
      </c>
      <c r="AD153" s="40">
        <f>IF(Z$151-X$151 &lt;&gt; 0,(EXP(LN(Z153/X153)/(Z$151-X$151))-1)*100,0)</f>
        <v>4.8325966243137675</v>
      </c>
      <c r="AE153" s="40">
        <f>IF(AB$151-Z$151 &lt;&gt; 0,(EXP(LN(AB153/Z153)/(AB$151-Z$151))-1)*100,0)</f>
        <v>0.90713552577643686</v>
      </c>
    </row>
    <row r="154" spans="1:31" x14ac:dyDescent="0.2">
      <c r="A154" s="10" t="str">
        <f t="shared" si="142"/>
        <v>12 Other managers and proprietors</v>
      </c>
      <c r="B154" s="11">
        <f t="shared" si="142"/>
        <v>14.273459833951772</v>
      </c>
      <c r="C154" s="11">
        <f t="shared" ref="C154:F178" si="146">C9</f>
        <v>15.284069755960404</v>
      </c>
      <c r="D154" s="11">
        <f t="shared" si="146"/>
        <v>14.832524681466086</v>
      </c>
      <c r="E154" s="11">
        <f t="shared" si="146"/>
        <v>17.676835656186935</v>
      </c>
      <c r="F154" s="11">
        <f t="shared" si="146"/>
        <v>20.455568330896881</v>
      </c>
      <c r="H154" s="40">
        <f t="shared" ref="H154:H177" si="147">IF(D$151-B$151 &lt;&gt; 0,(EXP(LN(D154/B154)/(D$151-B$151))-1)*100,0)</f>
        <v>0.77137036970995609</v>
      </c>
      <c r="I154" s="40">
        <f t="shared" ref="I154:I180" si="148">IF(F$151-D$151 &lt;&gt; 0,(EXP(LN(F154/D154)/(F$151-D$151))-1)*100,0)</f>
        <v>2.1660096790900418</v>
      </c>
      <c r="L154" s="10" t="str">
        <f t="shared" ref="L154:Q154" si="149">L9</f>
        <v>12 Other managers and proprietors</v>
      </c>
      <c r="M154" s="11">
        <f t="shared" si="149"/>
        <v>8.8927695756126237</v>
      </c>
      <c r="N154" s="11">
        <f t="shared" si="149"/>
        <v>9.4479894645183116</v>
      </c>
      <c r="O154" s="11">
        <f t="shared" si="149"/>
        <v>8.5394801960791096</v>
      </c>
      <c r="P154" s="11">
        <f t="shared" si="149"/>
        <v>10.476430433597745</v>
      </c>
      <c r="Q154" s="11">
        <f t="shared" si="149"/>
        <v>12.322649529253395</v>
      </c>
      <c r="S154" s="40">
        <f t="shared" ref="S154:S177" si="150">IF(O$151-M$151 &lt;&gt; 0,(EXP(LN(O154/M154)/(O$151-M$151))-1)*100,0)</f>
        <v>-0.80749014766062777</v>
      </c>
      <c r="T154" s="40">
        <f t="shared" ref="T154:T177" si="151">IF(Q$151-O$151 &lt;&gt; 0,(EXP(LN(Q154/O154)/(Q$151-O$151))-1)*100,0)</f>
        <v>2.4750590882163248</v>
      </c>
      <c r="W154" s="10" t="str">
        <f t="shared" ref="W154:AB154" si="152">W9</f>
        <v>12 Other managers and proprietors</v>
      </c>
      <c r="X154" s="11">
        <f t="shared" si="152"/>
        <v>5.3806902583391292</v>
      </c>
      <c r="Y154" s="11">
        <f t="shared" si="152"/>
        <v>5.8360802914420749</v>
      </c>
      <c r="Z154" s="11">
        <f t="shared" si="152"/>
        <v>6.2930444853869627</v>
      </c>
      <c r="AA154" s="11">
        <f t="shared" si="152"/>
        <v>7.2004052225892137</v>
      </c>
      <c r="AB154" s="11">
        <f t="shared" si="152"/>
        <v>8.1329188016435054</v>
      </c>
      <c r="AD154" s="40">
        <f t="shared" ref="AD154:AD177" si="153">IF(Z$151-X$151 &lt;&gt; 0,(EXP(LN(Z154/X154)/(Z$151-X$151))-1)*100,0)</f>
        <v>3.182147356100562</v>
      </c>
      <c r="AE154" s="40">
        <f t="shared" ref="AE154:AE177" si="154">IF(AB$151-Z$151 &lt;&gt; 0,(EXP(LN(AB154/Z154)/(AB$151-Z$151))-1)*100,0)</f>
        <v>1.7245339871738041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21.426021449350184</v>
      </c>
      <c r="C155" s="11">
        <f t="shared" si="146"/>
        <v>22.375685399680563</v>
      </c>
      <c r="D155" s="11">
        <f t="shared" si="146"/>
        <v>23.469639078952422</v>
      </c>
      <c r="E155" s="11">
        <f t="shared" si="146"/>
        <v>24.314393776822961</v>
      </c>
      <c r="F155" s="11">
        <f t="shared" si="146"/>
        <v>26.474817136388868</v>
      </c>
      <c r="H155" s="40">
        <f t="shared" si="147"/>
        <v>1.8387300943991436</v>
      </c>
      <c r="I155" s="40">
        <f t="shared" si="148"/>
        <v>0.80647699734308631</v>
      </c>
      <c r="L155" s="10" t="str">
        <f t="shared" ref="L155:Q155" si="155">L10</f>
        <v>21 Science, research, engineering and technology professionals</v>
      </c>
      <c r="M155" s="11">
        <f t="shared" si="155"/>
        <v>17.941545497871417</v>
      </c>
      <c r="N155" s="11">
        <f t="shared" si="155"/>
        <v>18.893759731497138</v>
      </c>
      <c r="O155" s="11">
        <f t="shared" si="155"/>
        <v>19.127041645921725</v>
      </c>
      <c r="P155" s="11">
        <f t="shared" si="155"/>
        <v>19.227882604986487</v>
      </c>
      <c r="Q155" s="11">
        <f t="shared" si="155"/>
        <v>20.286600576930685</v>
      </c>
      <c r="S155" s="40">
        <f t="shared" si="150"/>
        <v>1.2879054886181462</v>
      </c>
      <c r="T155" s="40">
        <f t="shared" si="151"/>
        <v>0.39315397226125093</v>
      </c>
      <c r="W155" s="10" t="str">
        <f t="shared" ref="W155:AB155" si="156">W10</f>
        <v>21 Science, research, engineering and technology professionals</v>
      </c>
      <c r="X155" s="11">
        <f t="shared" si="156"/>
        <v>3.484475951478744</v>
      </c>
      <c r="Y155" s="11">
        <f t="shared" si="156"/>
        <v>3.4819256681834223</v>
      </c>
      <c r="Z155" s="11">
        <f t="shared" si="156"/>
        <v>4.3425974330306794</v>
      </c>
      <c r="AA155" s="11">
        <f t="shared" si="156"/>
        <v>5.0865111718365075</v>
      </c>
      <c r="AB155" s="11">
        <f t="shared" si="156"/>
        <v>6.1882165594581462</v>
      </c>
      <c r="AD155" s="40">
        <f t="shared" si="153"/>
        <v>4.5014748936794025</v>
      </c>
      <c r="AE155" s="40">
        <f t="shared" si="154"/>
        <v>2.3892579402795544</v>
      </c>
    </row>
    <row r="156" spans="1:31" x14ac:dyDescent="0.2">
      <c r="A156" s="10" t="str">
        <f t="shared" si="142"/>
        <v>22 Health professionals</v>
      </c>
      <c r="B156" s="11">
        <f t="shared" si="142"/>
        <v>27.572687353088558</v>
      </c>
      <c r="C156" s="11">
        <f t="shared" si="146"/>
        <v>27.845345060706606</v>
      </c>
      <c r="D156" s="11">
        <f t="shared" si="146"/>
        <v>29.027771962856097</v>
      </c>
      <c r="E156" s="11">
        <f t="shared" si="146"/>
        <v>31.484028005298615</v>
      </c>
      <c r="F156" s="11">
        <f t="shared" si="146"/>
        <v>34.325942505499306</v>
      </c>
      <c r="H156" s="40">
        <f t="shared" si="147"/>
        <v>1.0338543531010158</v>
      </c>
      <c r="I156" s="40">
        <f t="shared" si="148"/>
        <v>1.1239250003088008</v>
      </c>
      <c r="L156" s="10" t="str">
        <f t="shared" ref="L156:Q156" si="157">L11</f>
        <v>22 Health professionals</v>
      </c>
      <c r="M156" s="11">
        <f t="shared" si="157"/>
        <v>6.7810987893322174</v>
      </c>
      <c r="N156" s="11">
        <f t="shared" si="157"/>
        <v>6.8323181000760114</v>
      </c>
      <c r="O156" s="11">
        <f t="shared" si="157"/>
        <v>7.7200961463991424</v>
      </c>
      <c r="P156" s="11">
        <f t="shared" si="157"/>
        <v>8.3113285097162297</v>
      </c>
      <c r="Q156" s="11">
        <f t="shared" si="157"/>
        <v>9.1520704129762578</v>
      </c>
      <c r="S156" s="40">
        <f t="shared" si="150"/>
        <v>2.6276838243364464</v>
      </c>
      <c r="T156" s="40">
        <f t="shared" si="151"/>
        <v>1.1408136086379805</v>
      </c>
      <c r="W156" s="10" t="str">
        <f t="shared" ref="W156:AB156" si="158">W11</f>
        <v>22 Health professionals</v>
      </c>
      <c r="X156" s="11">
        <f t="shared" si="158"/>
        <v>20.791588563756338</v>
      </c>
      <c r="Y156" s="11">
        <f t="shared" si="158"/>
        <v>21.013026960630611</v>
      </c>
      <c r="Z156" s="11">
        <f t="shared" si="158"/>
        <v>21.307675816456939</v>
      </c>
      <c r="AA156" s="11">
        <f t="shared" si="158"/>
        <v>23.17269949558235</v>
      </c>
      <c r="AB156" s="11">
        <f t="shared" si="158"/>
        <v>25.173872092522984</v>
      </c>
      <c r="AD156" s="40">
        <f t="shared" si="153"/>
        <v>0.4915816338180834</v>
      </c>
      <c r="AE156" s="40">
        <f t="shared" si="154"/>
        <v>1.1177962416670573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21.073206393473654</v>
      </c>
      <c r="C157" s="11">
        <f t="shared" si="146"/>
        <v>21.064663212375553</v>
      </c>
      <c r="D157" s="11">
        <f t="shared" si="146"/>
        <v>22.082745267226372</v>
      </c>
      <c r="E157" s="11">
        <f t="shared" si="146"/>
        <v>24.074771011161502</v>
      </c>
      <c r="F157" s="11">
        <f t="shared" si="146"/>
        <v>25.804378704259623</v>
      </c>
      <c r="H157" s="40">
        <f t="shared" si="147"/>
        <v>0.94027612040923358</v>
      </c>
      <c r="I157" s="40">
        <f t="shared" si="148"/>
        <v>1.0437268786075427</v>
      </c>
      <c r="L157" s="10" t="str">
        <f t="shared" ref="L157:Q157" si="159">L12</f>
        <v>23 Teaching and other educational professionals</v>
      </c>
      <c r="M157" s="11">
        <f t="shared" si="159"/>
        <v>8.947303779179995</v>
      </c>
      <c r="N157" s="11">
        <f t="shared" si="159"/>
        <v>7.4491986146062432</v>
      </c>
      <c r="O157" s="11">
        <f t="shared" si="159"/>
        <v>7.2882127538216164</v>
      </c>
      <c r="P157" s="11">
        <f t="shared" si="159"/>
        <v>8.106675332173797</v>
      </c>
      <c r="Q157" s="11">
        <f t="shared" si="159"/>
        <v>8.4725641561284952</v>
      </c>
      <c r="S157" s="40">
        <f t="shared" si="150"/>
        <v>-4.0188891884256339</v>
      </c>
      <c r="T157" s="40">
        <f t="shared" si="151"/>
        <v>1.0088875969727074</v>
      </c>
      <c r="W157" s="10" t="str">
        <f t="shared" ref="W157:AB157" si="160">W12</f>
        <v>23 Teaching and other educational professionals</v>
      </c>
      <c r="X157" s="11">
        <f t="shared" si="160"/>
        <v>12.125902614293683</v>
      </c>
      <c r="Y157" s="11">
        <f t="shared" si="160"/>
        <v>13.615464597769298</v>
      </c>
      <c r="Z157" s="11">
        <f t="shared" si="160"/>
        <v>14.794532513404732</v>
      </c>
      <c r="AA157" s="11">
        <f t="shared" si="160"/>
        <v>15.968095678987732</v>
      </c>
      <c r="AB157" s="11">
        <f t="shared" si="160"/>
        <v>17.331814548131153</v>
      </c>
      <c r="AD157" s="40">
        <f t="shared" si="153"/>
        <v>4.0584695364596302</v>
      </c>
      <c r="AE157" s="40">
        <f t="shared" si="154"/>
        <v>1.0608280753559018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20.053361439408231</v>
      </c>
      <c r="C158" s="11">
        <f t="shared" si="146"/>
        <v>21.593011873697176</v>
      </c>
      <c r="D158" s="11">
        <f t="shared" si="146"/>
        <v>24.487374649426325</v>
      </c>
      <c r="E158" s="11">
        <f t="shared" si="146"/>
        <v>26.623308945695321</v>
      </c>
      <c r="F158" s="11">
        <f t="shared" si="146"/>
        <v>30.198762786552976</v>
      </c>
      <c r="H158" s="40">
        <f t="shared" si="147"/>
        <v>4.0760997932378196</v>
      </c>
      <c r="I158" s="40">
        <f t="shared" si="148"/>
        <v>1.4074343417149748</v>
      </c>
      <c r="L158" s="10" t="str">
        <f t="shared" ref="L158:Q158" si="161">L13</f>
        <v>24 Business, media and public service professionals</v>
      </c>
      <c r="M158" s="11">
        <f t="shared" si="161"/>
        <v>10.915253211012727</v>
      </c>
      <c r="N158" s="11">
        <f t="shared" si="161"/>
        <v>11.0678854321707</v>
      </c>
      <c r="O158" s="11">
        <f t="shared" si="161"/>
        <v>12.187562212006219</v>
      </c>
      <c r="P158" s="11">
        <f t="shared" si="161"/>
        <v>13.310259225773365</v>
      </c>
      <c r="Q158" s="11">
        <f t="shared" si="161"/>
        <v>14.54266907391554</v>
      </c>
      <c r="S158" s="40">
        <f t="shared" si="150"/>
        <v>2.2295869672043889</v>
      </c>
      <c r="T158" s="40">
        <f t="shared" si="151"/>
        <v>1.1847706746412001</v>
      </c>
      <c r="W158" s="10" t="str">
        <f t="shared" ref="W158:AB158" si="162">W13</f>
        <v>24 Business, media and public service professionals</v>
      </c>
      <c r="X158" s="11">
        <f t="shared" si="162"/>
        <v>9.1381082283954846</v>
      </c>
      <c r="Y158" s="11">
        <f t="shared" si="162"/>
        <v>10.52512644152648</v>
      </c>
      <c r="Z158" s="11">
        <f t="shared" si="162"/>
        <v>12.299812437420103</v>
      </c>
      <c r="AA158" s="11">
        <f t="shared" si="162"/>
        <v>13.313049719921946</v>
      </c>
      <c r="AB158" s="11">
        <f t="shared" si="162"/>
        <v>15.656093712637396</v>
      </c>
      <c r="AD158" s="40">
        <f t="shared" si="153"/>
        <v>6.1227360215540871</v>
      </c>
      <c r="AE158" s="40">
        <f t="shared" si="154"/>
        <v>1.6215141484313245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9.0554566906705691</v>
      </c>
      <c r="C159" s="11">
        <f t="shared" si="146"/>
        <v>9.8720265188058818</v>
      </c>
      <c r="D159" s="11">
        <f t="shared" si="146"/>
        <v>10.70984051084127</v>
      </c>
      <c r="E159" s="11">
        <f t="shared" si="146"/>
        <v>9.1332068964074171</v>
      </c>
      <c r="F159" s="11">
        <f t="shared" si="146"/>
        <v>9.3668808984236378</v>
      </c>
      <c r="H159" s="40">
        <f t="shared" si="147"/>
        <v>3.4128552192368877</v>
      </c>
      <c r="I159" s="40">
        <f t="shared" si="148"/>
        <v>-0.88924154174949699</v>
      </c>
      <c r="L159" s="10" t="str">
        <f t="shared" ref="L159:Q159" si="163">L14</f>
        <v>31 Science, engineering and technology associate professionals</v>
      </c>
      <c r="M159" s="11">
        <f t="shared" si="163"/>
        <v>7.3355241694617623</v>
      </c>
      <c r="N159" s="11">
        <f t="shared" si="163"/>
        <v>8.1832916879174391</v>
      </c>
      <c r="O159" s="11">
        <f t="shared" si="163"/>
        <v>8.6266453818890092</v>
      </c>
      <c r="P159" s="11">
        <f t="shared" si="163"/>
        <v>6.986132931834617</v>
      </c>
      <c r="Q159" s="11">
        <f t="shared" si="163"/>
        <v>6.8404536736621671</v>
      </c>
      <c r="S159" s="40">
        <f t="shared" si="150"/>
        <v>3.2956799293072603</v>
      </c>
      <c r="T159" s="40">
        <f t="shared" si="151"/>
        <v>-1.5347780864571559</v>
      </c>
      <c r="W159" s="10" t="str">
        <f t="shared" ref="W159:AB159" si="164">W14</f>
        <v>31 Science, engineering and technology associate professionals</v>
      </c>
      <c r="X159" s="11">
        <f t="shared" si="164"/>
        <v>1.7199325212088039</v>
      </c>
      <c r="Y159" s="11">
        <f t="shared" si="164"/>
        <v>1.6887348308884227</v>
      </c>
      <c r="Z159" s="11">
        <f t="shared" si="164"/>
        <v>2.0831951289522657</v>
      </c>
      <c r="AA159" s="11">
        <f t="shared" si="164"/>
        <v>2.1470739645727939</v>
      </c>
      <c r="AB159" s="11">
        <f t="shared" si="164"/>
        <v>2.526427224761481</v>
      </c>
      <c r="AD159" s="40">
        <f t="shared" si="153"/>
        <v>3.9067374267275357</v>
      </c>
      <c r="AE159" s="40">
        <f t="shared" si="154"/>
        <v>1.2943268644856731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9.6622274795413947</v>
      </c>
      <c r="C160" s="11">
        <f t="shared" si="146"/>
        <v>9.7417880098546501</v>
      </c>
      <c r="D160" s="11">
        <f t="shared" si="146"/>
        <v>10.403152312211862</v>
      </c>
      <c r="E160" s="11">
        <f t="shared" si="146"/>
        <v>10.414924512502774</v>
      </c>
      <c r="F160" s="11">
        <f t="shared" si="146"/>
        <v>11.167106544013857</v>
      </c>
      <c r="H160" s="40">
        <f t="shared" si="147"/>
        <v>1.4886650136358037</v>
      </c>
      <c r="I160" s="40">
        <f t="shared" si="148"/>
        <v>0.47354217872870308</v>
      </c>
      <c r="L160" s="10" t="str">
        <f t="shared" ref="L160:Q160" si="165">L15</f>
        <v>32 Health and social care associate professionals</v>
      </c>
      <c r="M160" s="11">
        <f t="shared" si="165"/>
        <v>2.2430780111794433</v>
      </c>
      <c r="N160" s="11">
        <f t="shared" si="165"/>
        <v>2.1520031562862454</v>
      </c>
      <c r="O160" s="11">
        <f t="shared" si="165"/>
        <v>2.3972691129580945</v>
      </c>
      <c r="P160" s="11">
        <f t="shared" si="165"/>
        <v>2.1604249566321543</v>
      </c>
      <c r="Q160" s="11">
        <f t="shared" si="165"/>
        <v>2.2788064345784065</v>
      </c>
      <c r="S160" s="40">
        <f t="shared" si="150"/>
        <v>1.3385025061774192</v>
      </c>
      <c r="T160" s="40">
        <f>IF(Q$151-O$151 &lt;&gt; 0,(EXP(LN(Q160/O160)/(Q$151-O$151))-1)*100,0)</f>
        <v>-0.3372859593100519</v>
      </c>
      <c r="W160" s="10" t="str">
        <f t="shared" ref="W160:AB160" si="166">W15</f>
        <v>32 Health and social care associate professionals</v>
      </c>
      <c r="X160" s="11">
        <f t="shared" si="166"/>
        <v>7.419149468361951</v>
      </c>
      <c r="Y160" s="11">
        <f t="shared" si="166"/>
        <v>7.5897848535684123</v>
      </c>
      <c r="Z160" s="11">
        <f t="shared" si="166"/>
        <v>8.005883199253784</v>
      </c>
      <c r="AA160" s="11">
        <f t="shared" si="166"/>
        <v>8.2544995558706358</v>
      </c>
      <c r="AB160" s="11">
        <f t="shared" si="166"/>
        <v>8.8883001094354537</v>
      </c>
      <c r="AD160" s="40">
        <f t="shared" si="153"/>
        <v>1.5338901149162254</v>
      </c>
      <c r="AE160" s="40">
        <f t="shared" si="154"/>
        <v>0.69949609910802124</v>
      </c>
    </row>
    <row r="161" spans="1:31" x14ac:dyDescent="0.2">
      <c r="A161" s="10" t="str">
        <f t="shared" si="142"/>
        <v>33 Protective service occupations</v>
      </c>
      <c r="B161" s="11">
        <f t="shared" si="142"/>
        <v>6.3572759436806443</v>
      </c>
      <c r="C161" s="11">
        <f t="shared" si="146"/>
        <v>6.7089345467370718</v>
      </c>
      <c r="D161" s="11">
        <f t="shared" si="146"/>
        <v>7.0494931142783734</v>
      </c>
      <c r="E161" s="11">
        <f t="shared" si="146"/>
        <v>7.9951903969727285</v>
      </c>
      <c r="F161" s="11">
        <f t="shared" si="146"/>
        <v>9.0336950732721473</v>
      </c>
      <c r="H161" s="40">
        <f t="shared" si="147"/>
        <v>2.0886276078930344</v>
      </c>
      <c r="I161" s="40">
        <f t="shared" si="148"/>
        <v>1.6671156181951918</v>
      </c>
      <c r="L161" s="10" t="str">
        <f t="shared" ref="L161:Q161" si="167">L16</f>
        <v>33 Protective service occupations</v>
      </c>
      <c r="M161" s="11">
        <f t="shared" si="167"/>
        <v>4.7816311174126795</v>
      </c>
      <c r="N161" s="11">
        <f t="shared" si="167"/>
        <v>4.9256962993964342</v>
      </c>
      <c r="O161" s="11">
        <f t="shared" si="167"/>
        <v>5.0789899320119778</v>
      </c>
      <c r="P161" s="11">
        <f t="shared" si="167"/>
        <v>5.4810162053260223</v>
      </c>
      <c r="Q161" s="11">
        <f t="shared" si="167"/>
        <v>5.7692885267473732</v>
      </c>
      <c r="S161" s="40">
        <f t="shared" si="150"/>
        <v>1.2139226158832228</v>
      </c>
      <c r="T161" s="40">
        <f t="shared" si="151"/>
        <v>0.85319485493577929</v>
      </c>
      <c r="W161" s="10" t="str">
        <f t="shared" ref="W161:AB161" si="168">W16</f>
        <v>33 Protective service occupations</v>
      </c>
      <c r="X161" s="11">
        <f t="shared" si="168"/>
        <v>1.5756448262679652</v>
      </c>
      <c r="Y161" s="11">
        <f t="shared" si="168"/>
        <v>1.7832382473406383</v>
      </c>
      <c r="Z161" s="11">
        <f t="shared" si="168"/>
        <v>1.9705031822664021</v>
      </c>
      <c r="AA161" s="11">
        <f t="shared" si="168"/>
        <v>2.5141741916467013</v>
      </c>
      <c r="AB161" s="11">
        <f t="shared" si="168"/>
        <v>3.2644065465247682</v>
      </c>
      <c r="AD161" s="40">
        <f t="shared" si="153"/>
        <v>4.5740101795185062</v>
      </c>
      <c r="AE161" s="40">
        <f t="shared" si="154"/>
        <v>3.4225258005220915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5.8966157276684097</v>
      </c>
      <c r="C162" s="11">
        <f t="shared" si="146"/>
        <v>6.113108843472463</v>
      </c>
      <c r="D162" s="11">
        <f t="shared" si="146"/>
        <v>5.720866276556551</v>
      </c>
      <c r="E162" s="11">
        <f t="shared" si="146"/>
        <v>5.3345050395726972</v>
      </c>
      <c r="F162" s="11">
        <f t="shared" si="146"/>
        <v>5.9844066350434453</v>
      </c>
      <c r="H162" s="40">
        <f t="shared" si="147"/>
        <v>-0.6033393535862186</v>
      </c>
      <c r="I162" s="40">
        <f t="shared" si="148"/>
        <v>0.30069753214485573</v>
      </c>
      <c r="L162" s="10" t="str">
        <f t="shared" ref="L162:Q162" si="169">L17</f>
        <v>34 Culture, media and sports occupations</v>
      </c>
      <c r="M162" s="11">
        <f t="shared" si="169"/>
        <v>2.5649209536208399</v>
      </c>
      <c r="N162" s="11">
        <f t="shared" si="169"/>
        <v>2.9125260588112316</v>
      </c>
      <c r="O162" s="11">
        <f t="shared" si="169"/>
        <v>2.4569628507640457</v>
      </c>
      <c r="P162" s="11">
        <f t="shared" si="169"/>
        <v>2.3099903240075248</v>
      </c>
      <c r="Q162" s="11">
        <f t="shared" si="169"/>
        <v>2.5179229348509042</v>
      </c>
      <c r="S162" s="40">
        <f t="shared" si="150"/>
        <v>-0.85634603273428977</v>
      </c>
      <c r="T162" s="40">
        <f t="shared" si="151"/>
        <v>0.16352259118048718</v>
      </c>
      <c r="W162" s="10" t="str">
        <f t="shared" ref="W162:AB162" si="170">W17</f>
        <v>34 Culture, media and sports occupations</v>
      </c>
      <c r="X162" s="11">
        <f t="shared" si="170"/>
        <v>3.3316947740475733</v>
      </c>
      <c r="Y162" s="11">
        <f t="shared" si="170"/>
        <v>3.2005827846612322</v>
      </c>
      <c r="Z162" s="11">
        <f t="shared" si="170"/>
        <v>3.2639034257924968</v>
      </c>
      <c r="AA162" s="11">
        <f t="shared" si="170"/>
        <v>3.0245147155651688</v>
      </c>
      <c r="AB162" s="11">
        <f t="shared" si="170"/>
        <v>3.4664837001925366</v>
      </c>
      <c r="AD162" s="40">
        <f t="shared" si="153"/>
        <v>-0.41030128878136729</v>
      </c>
      <c r="AE162" s="40">
        <f t="shared" si="154"/>
        <v>0.40225279561914018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20.575349082820939</v>
      </c>
      <c r="C163" s="11">
        <f t="shared" si="146"/>
        <v>21.093783119003387</v>
      </c>
      <c r="D163" s="11">
        <f t="shared" si="146"/>
        <v>22.193704019032278</v>
      </c>
      <c r="E163" s="11">
        <f t="shared" si="146"/>
        <v>20.914274058722345</v>
      </c>
      <c r="F163" s="11">
        <f t="shared" si="146"/>
        <v>21.86698363997229</v>
      </c>
      <c r="H163" s="40">
        <f t="shared" si="147"/>
        <v>1.5258222585743164</v>
      </c>
      <c r="I163" s="40">
        <f t="shared" si="148"/>
        <v>-9.8822758130379107E-2</v>
      </c>
      <c r="L163" s="10" t="str">
        <f t="shared" ref="L163:Q163" si="171">L18</f>
        <v>35 Business and public service associate professionals</v>
      </c>
      <c r="M163" s="11">
        <f t="shared" si="171"/>
        <v>10.387791366594064</v>
      </c>
      <c r="N163" s="11">
        <f t="shared" si="171"/>
        <v>10.557544315240234</v>
      </c>
      <c r="O163" s="11">
        <f t="shared" si="171"/>
        <v>11.079632343272831</v>
      </c>
      <c r="P163" s="11">
        <f t="shared" si="171"/>
        <v>10.067405641688021</v>
      </c>
      <c r="Q163" s="11">
        <f t="shared" si="171"/>
        <v>10.024172579650168</v>
      </c>
      <c r="S163" s="40">
        <f t="shared" si="150"/>
        <v>1.2978962822050022</v>
      </c>
      <c r="T163" s="40">
        <f t="shared" si="151"/>
        <v>-0.66517163842686466</v>
      </c>
      <c r="W163" s="10" t="str">
        <f t="shared" ref="W163:AB163" si="172">W18</f>
        <v>35 Business and public service associate professionals</v>
      </c>
      <c r="X163" s="11">
        <f t="shared" si="172"/>
        <v>10.187557716226868</v>
      </c>
      <c r="Y163" s="11">
        <f t="shared" si="172"/>
        <v>10.536238803763151</v>
      </c>
      <c r="Z163" s="11">
        <f t="shared" si="172"/>
        <v>11.114071675759456</v>
      </c>
      <c r="AA163" s="11">
        <f t="shared" si="172"/>
        <v>10.846868417034338</v>
      </c>
      <c r="AB163" s="11">
        <f t="shared" si="172"/>
        <v>11.842811060322166</v>
      </c>
      <c r="AD163" s="40">
        <f t="shared" si="153"/>
        <v>1.7561395433064675</v>
      </c>
      <c r="AE163" s="40">
        <f t="shared" si="154"/>
        <v>0.42429089537916465</v>
      </c>
    </row>
    <row r="164" spans="1:31" x14ac:dyDescent="0.2">
      <c r="A164" s="10" t="str">
        <f t="shared" si="142"/>
        <v>41 Administrative occupations</v>
      </c>
      <c r="B164" s="11">
        <f t="shared" si="142"/>
        <v>45.581332961093828</v>
      </c>
      <c r="C164" s="11">
        <f t="shared" si="146"/>
        <v>42.127551018988008</v>
      </c>
      <c r="D164" s="11">
        <f t="shared" si="146"/>
        <v>44.153660141328722</v>
      </c>
      <c r="E164" s="11">
        <f t="shared" si="146"/>
        <v>40.122971669022455</v>
      </c>
      <c r="F164" s="11">
        <f t="shared" si="146"/>
        <v>37.996794001250002</v>
      </c>
      <c r="H164" s="40">
        <f t="shared" si="147"/>
        <v>-0.63442779025502105</v>
      </c>
      <c r="I164" s="40">
        <f t="shared" si="148"/>
        <v>-0.99616532864348351</v>
      </c>
      <c r="L164" s="10" t="str">
        <f t="shared" ref="L164:Q164" si="173">L19</f>
        <v>41 Administrative occupations</v>
      </c>
      <c r="M164" s="11">
        <f t="shared" si="173"/>
        <v>13.596877625623438</v>
      </c>
      <c r="N164" s="11">
        <f t="shared" si="173"/>
        <v>12.201408666219956</v>
      </c>
      <c r="O164" s="11">
        <f t="shared" si="173"/>
        <v>14.604987514178681</v>
      </c>
      <c r="P164" s="11">
        <f t="shared" si="173"/>
        <v>13.769454334873826</v>
      </c>
      <c r="Q164" s="11">
        <f t="shared" si="173"/>
        <v>15.071019098243234</v>
      </c>
      <c r="S164" s="40">
        <f t="shared" si="150"/>
        <v>1.4407380274356285</v>
      </c>
      <c r="T164" s="40">
        <f t="shared" si="151"/>
        <v>0.20962309408838475</v>
      </c>
      <c r="W164" s="10" t="str">
        <f t="shared" ref="W164:AB164" si="174">W19</f>
        <v>41 Administrative occupations</v>
      </c>
      <c r="X164" s="11">
        <f t="shared" si="174"/>
        <v>31.984455335470361</v>
      </c>
      <c r="Y164" s="11">
        <f t="shared" si="174"/>
        <v>29.926142352768007</v>
      </c>
      <c r="Z164" s="11">
        <f t="shared" si="174"/>
        <v>29.548672627150001</v>
      </c>
      <c r="AA164" s="11">
        <f t="shared" si="174"/>
        <v>26.353517334148641</v>
      </c>
      <c r="AB164" s="11">
        <f t="shared" si="174"/>
        <v>22.925774903006811</v>
      </c>
      <c r="AD164" s="40">
        <f t="shared" si="153"/>
        <v>-1.5717409944668748</v>
      </c>
      <c r="AE164" s="40">
        <f t="shared" si="154"/>
        <v>-1.6776153381497516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9.7042932340862489</v>
      </c>
      <c r="C165" s="11">
        <f t="shared" si="146"/>
        <v>8.3038609134571253</v>
      </c>
      <c r="D165" s="11">
        <f t="shared" si="146"/>
        <v>8.3494356737237503</v>
      </c>
      <c r="E165" s="11">
        <f t="shared" si="146"/>
        <v>9.0736631080249186</v>
      </c>
      <c r="F165" s="11">
        <f t="shared" si="146"/>
        <v>7.8718020155096147</v>
      </c>
      <c r="H165" s="40">
        <f t="shared" si="147"/>
        <v>-2.9627137766229161</v>
      </c>
      <c r="I165" s="40">
        <f t="shared" si="148"/>
        <v>-0.39194284862599238</v>
      </c>
      <c r="L165" s="10" t="str">
        <f t="shared" ref="L165:Q165" si="175">L20</f>
        <v>42 Secretarial and related occupations</v>
      </c>
      <c r="M165" s="11">
        <f t="shared" si="175"/>
        <v>0.650573892736936</v>
      </c>
      <c r="N165" s="11">
        <f t="shared" si="175"/>
        <v>0.49475425953118046</v>
      </c>
      <c r="O165" s="11">
        <f t="shared" si="175"/>
        <v>0.44943806829681276</v>
      </c>
      <c r="P165" s="11">
        <f t="shared" si="175"/>
        <v>0.65017630519890435</v>
      </c>
      <c r="Q165" s="11">
        <f t="shared" si="175"/>
        <v>0.77676399424384424</v>
      </c>
      <c r="S165" s="40">
        <f>IF(O$151-M$151 &lt;&gt; 0,(EXP(LN(O165/M165)/(O$151-M$151))-1)*100,0)</f>
        <v>-7.1301712322488058</v>
      </c>
      <c r="T165" s="40">
        <f t="shared" si="151"/>
        <v>3.7149308362435463</v>
      </c>
      <c r="W165" s="10" t="str">
        <f t="shared" ref="W165:AB165" si="176">W20</f>
        <v>42 Secretarial and related occupations</v>
      </c>
      <c r="X165" s="11">
        <f t="shared" si="176"/>
        <v>9.0537193413493053</v>
      </c>
      <c r="Y165" s="11">
        <f t="shared" si="176"/>
        <v>7.8091066539259444</v>
      </c>
      <c r="Z165" s="11">
        <f t="shared" si="176"/>
        <v>7.8999976054269387</v>
      </c>
      <c r="AA165" s="11">
        <f t="shared" si="176"/>
        <v>8.4234868028260177</v>
      </c>
      <c r="AB165" s="11">
        <f t="shared" si="176"/>
        <v>7.0950380212657747</v>
      </c>
      <c r="AD165" s="40">
        <f t="shared" si="153"/>
        <v>-2.6894367310191902</v>
      </c>
      <c r="AE165" s="40">
        <f t="shared" si="154"/>
        <v>-0.71388489508794617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4.6441267016966554</v>
      </c>
      <c r="C166" s="11">
        <f t="shared" si="146"/>
        <v>3.9176639986628095</v>
      </c>
      <c r="D166" s="11">
        <f t="shared" si="146"/>
        <v>3.9137663619264487</v>
      </c>
      <c r="E166" s="11">
        <f t="shared" si="146"/>
        <v>3.9545639006839899</v>
      </c>
      <c r="F166" s="11">
        <f t="shared" si="146"/>
        <v>4.3882264054856144</v>
      </c>
      <c r="H166" s="40">
        <f t="shared" si="147"/>
        <v>-3.3641730775179401</v>
      </c>
      <c r="I166" s="40">
        <f t="shared" si="148"/>
        <v>0.76575007290091701</v>
      </c>
      <c r="L166" s="10" t="str">
        <f t="shared" ref="L166:Q166" si="177">L21</f>
        <v>51 Skilled agricultural and related trades</v>
      </c>
      <c r="M166" s="11">
        <f t="shared" si="177"/>
        <v>4.2836949855344377</v>
      </c>
      <c r="N166" s="11">
        <f t="shared" si="177"/>
        <v>3.4686937502952242</v>
      </c>
      <c r="O166" s="11">
        <f t="shared" si="177"/>
        <v>3.1163793860498887</v>
      </c>
      <c r="P166" s="11">
        <f t="shared" si="177"/>
        <v>3.0743284461102629</v>
      </c>
      <c r="Q166" s="11">
        <f t="shared" si="177"/>
        <v>3.3493576756243195</v>
      </c>
      <c r="S166" s="40">
        <f t="shared" si="150"/>
        <v>-6.1646762784509761</v>
      </c>
      <c r="T166" s="40">
        <f t="shared" si="151"/>
        <v>0.48180171011216189</v>
      </c>
      <c r="W166" s="10" t="str">
        <f t="shared" ref="W166:AB166" si="178">W21</f>
        <v>51 Skilled agricultural and related trades</v>
      </c>
      <c r="X166" s="11">
        <f t="shared" si="178"/>
        <v>0.36043171616221981</v>
      </c>
      <c r="Y166" s="11">
        <f t="shared" si="178"/>
        <v>0.44897024836758748</v>
      </c>
      <c r="Z166" s="11">
        <f t="shared" si="178"/>
        <v>0.79738697587656127</v>
      </c>
      <c r="AA166" s="11">
        <f t="shared" si="178"/>
        <v>0.88023545457372632</v>
      </c>
      <c r="AB166" s="11">
        <f t="shared" si="178"/>
        <v>1.0388687298613</v>
      </c>
      <c r="AD166" s="40">
        <f t="shared" si="153"/>
        <v>17.211231140677441</v>
      </c>
      <c r="AE166" s="40">
        <f t="shared" si="154"/>
        <v>1.7792944036472136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23.746739359376484</v>
      </c>
      <c r="C167" s="11">
        <f t="shared" si="146"/>
        <v>23.284125331339183</v>
      </c>
      <c r="D167" s="11">
        <f t="shared" si="146"/>
        <v>19.8153660104539</v>
      </c>
      <c r="E167" s="11">
        <f t="shared" si="146"/>
        <v>18.71073724003908</v>
      </c>
      <c r="F167" s="11">
        <f t="shared" si="146"/>
        <v>16.745561719909368</v>
      </c>
      <c r="H167" s="40">
        <f t="shared" si="147"/>
        <v>-3.5550210541292593</v>
      </c>
      <c r="I167" s="40">
        <f t="shared" si="148"/>
        <v>-1.1158902143306393</v>
      </c>
      <c r="L167" s="10" t="str">
        <f t="shared" ref="L167:Q167" si="179">L22</f>
        <v>52 Skilled metal, electrical and electronic trades</v>
      </c>
      <c r="M167" s="11">
        <f t="shared" si="179"/>
        <v>23.535808416248269</v>
      </c>
      <c r="N167" s="11">
        <f t="shared" si="179"/>
        <v>22.946940065781018</v>
      </c>
      <c r="O167" s="11">
        <f t="shared" si="179"/>
        <v>19.543006807047067</v>
      </c>
      <c r="P167" s="11">
        <f t="shared" si="179"/>
        <v>18.083266114855945</v>
      </c>
      <c r="Q167" s="11">
        <f t="shared" si="179"/>
        <v>15.915944266502725</v>
      </c>
      <c r="S167" s="40">
        <f t="shared" si="150"/>
        <v>-3.649837241549736</v>
      </c>
      <c r="T167" s="40">
        <f t="shared" si="151"/>
        <v>-1.359317517659997</v>
      </c>
      <c r="W167" s="10" t="str">
        <f t="shared" ref="W167:AB167" si="180">W22</f>
        <v>52 Skilled metal, electrical and electronic trades</v>
      </c>
      <c r="X167" s="11">
        <f t="shared" si="180"/>
        <v>0.21093094312820745</v>
      </c>
      <c r="Y167" s="11">
        <f t="shared" si="180"/>
        <v>0.33718526555816686</v>
      </c>
      <c r="Z167" s="11">
        <f t="shared" si="180"/>
        <v>0.27235920340683756</v>
      </c>
      <c r="AA167" s="11">
        <f t="shared" si="180"/>
        <v>0.62747112518315085</v>
      </c>
      <c r="AB167" s="11">
        <f t="shared" si="180"/>
        <v>0.82961745340667281</v>
      </c>
      <c r="AD167" s="40">
        <f t="shared" si="153"/>
        <v>5.2447285132347865</v>
      </c>
      <c r="AE167" s="40">
        <f t="shared" si="154"/>
        <v>7.7082711505028101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18.075106264951447</v>
      </c>
      <c r="C168" s="11">
        <f t="shared" si="146"/>
        <v>19.872573195366002</v>
      </c>
      <c r="D168" s="11">
        <f t="shared" si="146"/>
        <v>16.08769129935639</v>
      </c>
      <c r="E168" s="11">
        <f t="shared" si="146"/>
        <v>15.823444092159617</v>
      </c>
      <c r="F168" s="11">
        <f t="shared" si="146"/>
        <v>14.220772873886741</v>
      </c>
      <c r="H168" s="40">
        <f t="shared" si="147"/>
        <v>-2.3026974287221447</v>
      </c>
      <c r="I168" s="40">
        <f t="shared" si="148"/>
        <v>-0.81896598386120845</v>
      </c>
      <c r="L168" s="10" t="str">
        <f t="shared" ref="L168:Q168" si="181">L23</f>
        <v>53 Skilled construction and building trades</v>
      </c>
      <c r="M168" s="11">
        <f t="shared" si="181"/>
        <v>17.418885111691093</v>
      </c>
      <c r="N168" s="11">
        <f t="shared" si="181"/>
        <v>19.49957810616274</v>
      </c>
      <c r="O168" s="11">
        <f t="shared" si="181"/>
        <v>15.636638571163395</v>
      </c>
      <c r="P168" s="11">
        <f t="shared" si="181"/>
        <v>15.341043324097443</v>
      </c>
      <c r="Q168" s="11">
        <f t="shared" si="181"/>
        <v>13.676851141139826</v>
      </c>
      <c r="S168" s="40">
        <f t="shared" si="150"/>
        <v>-2.1356291100404046</v>
      </c>
      <c r="T168" s="40">
        <f t="shared" si="151"/>
        <v>-0.8887740506131947</v>
      </c>
      <c r="W168" s="10" t="str">
        <f t="shared" ref="W168:AB168" si="182">W23</f>
        <v>53 Skilled construction and building trades</v>
      </c>
      <c r="X168" s="11">
        <f t="shared" si="182"/>
        <v>0.65622115326037855</v>
      </c>
      <c r="Y168" s="11">
        <f t="shared" si="182"/>
        <v>0.37299508920326846</v>
      </c>
      <c r="Z168" s="11">
        <f t="shared" si="182"/>
        <v>0.45105272819299563</v>
      </c>
      <c r="AA168" s="11">
        <f t="shared" si="182"/>
        <v>0.48240076806218002</v>
      </c>
      <c r="AB168" s="11">
        <f t="shared" si="182"/>
        <v>0.54392173274691369</v>
      </c>
      <c r="AD168" s="40">
        <f t="shared" si="153"/>
        <v>-7.2240483866140792</v>
      </c>
      <c r="AE168" s="40">
        <f t="shared" si="154"/>
        <v>1.255962560432855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10.556309552348026</v>
      </c>
      <c r="C169" s="11">
        <f t="shared" si="146"/>
        <v>8.9509468616808654</v>
      </c>
      <c r="D169" s="11">
        <f t="shared" si="146"/>
        <v>8.4288888775954423</v>
      </c>
      <c r="E169" s="11">
        <f t="shared" si="146"/>
        <v>8.2440020603760154</v>
      </c>
      <c r="F169" s="11">
        <f t="shared" si="146"/>
        <v>7.8219265199229948</v>
      </c>
      <c r="H169" s="40">
        <f t="shared" si="147"/>
        <v>-4.4013757840393293</v>
      </c>
      <c r="I169" s="40">
        <f t="shared" si="148"/>
        <v>-0.49698807594252825</v>
      </c>
      <c r="L169" s="10" t="str">
        <f t="shared" ref="L169:Q169" si="183">L24</f>
        <v>54 Textiles, printing and other skilled trades</v>
      </c>
      <c r="M169" s="11">
        <f t="shared" si="183"/>
        <v>6.2611576962659647</v>
      </c>
      <c r="N169" s="11">
        <f t="shared" si="183"/>
        <v>5.3685969961814033</v>
      </c>
      <c r="O169" s="11">
        <f t="shared" si="183"/>
        <v>4.5010162651839343</v>
      </c>
      <c r="P169" s="11">
        <f t="shared" si="183"/>
        <v>4.3672129693165962</v>
      </c>
      <c r="Q169" s="11">
        <f t="shared" si="183"/>
        <v>4.1246658412074204</v>
      </c>
      <c r="S169" s="40">
        <f t="shared" si="150"/>
        <v>-6.3880724100366937</v>
      </c>
      <c r="T169" s="40">
        <f t="shared" si="151"/>
        <v>-0.58043028783405504</v>
      </c>
      <c r="W169" s="10" t="str">
        <f t="shared" ref="W169:AB169" si="184">W24</f>
        <v>54 Textiles, printing and other skilled trades</v>
      </c>
      <c r="X169" s="11">
        <f t="shared" si="184"/>
        <v>4.2951518560820627</v>
      </c>
      <c r="Y169" s="11">
        <f t="shared" si="184"/>
        <v>3.5823498654994661</v>
      </c>
      <c r="Z169" s="11">
        <f t="shared" si="184"/>
        <v>3.9278726124115133</v>
      </c>
      <c r="AA169" s="11">
        <f t="shared" si="184"/>
        <v>3.8767890910594165</v>
      </c>
      <c r="AB169" s="11">
        <f t="shared" si="184"/>
        <v>3.697260678715574</v>
      </c>
      <c r="AD169" s="40">
        <f t="shared" si="153"/>
        <v>-1.7718930794967669</v>
      </c>
      <c r="AE169" s="40">
        <f t="shared" si="154"/>
        <v>-0.40255935516845254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33.611923724291344</v>
      </c>
      <c r="C170" s="11">
        <f t="shared" si="146"/>
        <v>31.35753209221701</v>
      </c>
      <c r="D170" s="11">
        <f t="shared" si="146"/>
        <v>31.610179921526679</v>
      </c>
      <c r="E170" s="11">
        <f t="shared" si="146"/>
        <v>33.638633531936662</v>
      </c>
      <c r="F170" s="11">
        <f t="shared" si="146"/>
        <v>34.878615994605461</v>
      </c>
      <c r="H170" s="40">
        <f t="shared" si="147"/>
        <v>-1.2205236166964006</v>
      </c>
      <c r="I170" s="40">
        <f t="shared" si="148"/>
        <v>0.65812083404137578</v>
      </c>
      <c r="L170" s="10" t="str">
        <f t="shared" ref="L170:Q170" si="185">L25</f>
        <v>61 Caring personal service occupations</v>
      </c>
      <c r="M170" s="11">
        <f t="shared" si="185"/>
        <v>4.2336782685535237</v>
      </c>
      <c r="N170" s="11">
        <f t="shared" si="185"/>
        <v>4.2328400685670688</v>
      </c>
      <c r="O170" s="11">
        <f t="shared" si="185"/>
        <v>4.073021279148481</v>
      </c>
      <c r="P170" s="11">
        <f t="shared" si="185"/>
        <v>4.9099472227986505</v>
      </c>
      <c r="Q170" s="11">
        <f t="shared" si="185"/>
        <v>5.5155253762279699</v>
      </c>
      <c r="S170" s="40">
        <f t="shared" si="150"/>
        <v>-0.77073705456874864</v>
      </c>
      <c r="T170" s="40">
        <f t="shared" si="151"/>
        <v>2.0417772048893834</v>
      </c>
      <c r="W170" s="10" t="str">
        <f t="shared" ref="W170:AB170" si="186">W25</f>
        <v>61 Caring personal service occupations</v>
      </c>
      <c r="X170" s="11">
        <f t="shared" si="186"/>
        <v>29.378245455737815</v>
      </c>
      <c r="Y170" s="11">
        <f t="shared" si="186"/>
        <v>27.124692023649928</v>
      </c>
      <c r="Z170" s="11">
        <f t="shared" si="186"/>
        <v>27.537158642378223</v>
      </c>
      <c r="AA170" s="11">
        <f t="shared" si="186"/>
        <v>28.728686309137963</v>
      </c>
      <c r="AB170" s="11">
        <f t="shared" si="186"/>
        <v>29.363090618377537</v>
      </c>
      <c r="AD170" s="40">
        <f t="shared" si="153"/>
        <v>-1.2860218321864791</v>
      </c>
      <c r="AE170" s="40">
        <f t="shared" si="154"/>
        <v>0.42893161320789464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10.694469678421898</v>
      </c>
      <c r="C171" s="11">
        <f t="shared" si="146"/>
        <v>11.35031775343238</v>
      </c>
      <c r="D171" s="11">
        <f t="shared" si="146"/>
        <v>10.590117171876656</v>
      </c>
      <c r="E171" s="11">
        <f t="shared" si="146"/>
        <v>10.409965299818033</v>
      </c>
      <c r="F171" s="11">
        <f t="shared" si="146"/>
        <v>10.611845266662291</v>
      </c>
      <c r="H171" s="40">
        <f t="shared" si="147"/>
        <v>-0.19591845732614965</v>
      </c>
      <c r="I171" s="40">
        <f t="shared" si="148"/>
        <v>1.3665141931684666E-2</v>
      </c>
      <c r="L171" s="10" t="str">
        <f t="shared" ref="L171:Q171" si="187">L26</f>
        <v>62 Leisure, travel and related personal service occupations</v>
      </c>
      <c r="M171" s="11">
        <f t="shared" si="187"/>
        <v>3.1085815266615908</v>
      </c>
      <c r="N171" s="11">
        <f t="shared" si="187"/>
        <v>3.3671249699476986</v>
      </c>
      <c r="O171" s="11">
        <f t="shared" si="187"/>
        <v>3.3537100397346249</v>
      </c>
      <c r="P171" s="11">
        <f t="shared" si="187"/>
        <v>3.2685105693520469</v>
      </c>
      <c r="Q171" s="11">
        <f t="shared" si="187"/>
        <v>3.4842695685751388</v>
      </c>
      <c r="S171" s="40">
        <f t="shared" si="150"/>
        <v>1.5295940751038906</v>
      </c>
      <c r="T171" s="40">
        <f t="shared" si="151"/>
        <v>0.25493254652566577</v>
      </c>
      <c r="W171" s="10" t="str">
        <f t="shared" ref="W171:AB171" si="188">W26</f>
        <v>62 Leisure, travel and related personal service occupations</v>
      </c>
      <c r="X171" s="11">
        <f t="shared" si="188"/>
        <v>7.585888151760309</v>
      </c>
      <c r="Y171" s="11">
        <f t="shared" si="188"/>
        <v>7.9831927834846823</v>
      </c>
      <c r="Z171" s="11">
        <f t="shared" si="188"/>
        <v>7.2364071321420349</v>
      </c>
      <c r="AA171" s="11">
        <f t="shared" si="188"/>
        <v>7.1414547304659743</v>
      </c>
      <c r="AB171" s="11">
        <f t="shared" si="188"/>
        <v>7.1275756980871705</v>
      </c>
      <c r="AD171" s="40">
        <f t="shared" si="153"/>
        <v>-0.93886227405701739</v>
      </c>
      <c r="AE171" s="40">
        <f t="shared" si="154"/>
        <v>-0.10097344375821216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0.58215069720671409</v>
      </c>
      <c r="C172" s="11">
        <f t="shared" si="146"/>
        <v>0.52557261517291309</v>
      </c>
      <c r="D172" s="11">
        <f t="shared" si="146"/>
        <v>0.64182464760198232</v>
      </c>
      <c r="E172" s="11">
        <f t="shared" si="146"/>
        <v>0.53165090900297174</v>
      </c>
      <c r="F172" s="11">
        <f t="shared" si="146"/>
        <v>0.55999462457579885</v>
      </c>
      <c r="H172" s="40">
        <f t="shared" si="147"/>
        <v>1.9708862402542771</v>
      </c>
      <c r="I172" s="40">
        <f t="shared" si="148"/>
        <v>-0.90513177589852667</v>
      </c>
      <c r="L172" s="10" t="str">
        <f t="shared" ref="L172:Q172" si="189">L27</f>
        <v>63 Community and civil enforcement occupations</v>
      </c>
      <c r="M172" s="11">
        <f t="shared" si="189"/>
        <v>0.42573686870774907</v>
      </c>
      <c r="N172" s="11">
        <f t="shared" si="189"/>
        <v>0.33471220255684864</v>
      </c>
      <c r="O172" s="11">
        <f t="shared" si="189"/>
        <v>0.48493449544185557</v>
      </c>
      <c r="P172" s="11">
        <f t="shared" si="189"/>
        <v>0.32005063787734456</v>
      </c>
      <c r="Q172" s="11">
        <f t="shared" si="189"/>
        <v>0.3568189480631539</v>
      </c>
      <c r="S172" s="40">
        <f t="shared" si="150"/>
        <v>2.6380431447171615</v>
      </c>
      <c r="T172" s="40">
        <f t="shared" si="151"/>
        <v>-2.0244623605908063</v>
      </c>
      <c r="W172" s="10" t="str">
        <f t="shared" ref="W172:AB172" si="190">W27</f>
        <v>63 Community and civil enforcement occupations</v>
      </c>
      <c r="X172" s="11">
        <f t="shared" si="190"/>
        <v>0.15641382849896493</v>
      </c>
      <c r="Y172" s="11">
        <f t="shared" si="190"/>
        <v>0.19086041261606401</v>
      </c>
      <c r="Z172" s="11">
        <f t="shared" si="190"/>
        <v>0.15689015216012697</v>
      </c>
      <c r="AA172" s="11">
        <f t="shared" si="190"/>
        <v>0.21160027112562671</v>
      </c>
      <c r="AB172" s="11">
        <f t="shared" si="190"/>
        <v>0.20317567651264545</v>
      </c>
      <c r="AD172" s="40">
        <f t="shared" si="153"/>
        <v>6.0831514495984784E-2</v>
      </c>
      <c r="AE172" s="40">
        <f t="shared" si="154"/>
        <v>1.7384387271898616</v>
      </c>
    </row>
    <row r="173" spans="1:31" x14ac:dyDescent="0.2">
      <c r="A173" s="10" t="str">
        <f t="shared" si="142"/>
        <v>71 Sales occupations</v>
      </c>
      <c r="B173" s="11">
        <f t="shared" si="142"/>
        <v>47.90500212035964</v>
      </c>
      <c r="C173" s="11">
        <f t="shared" si="146"/>
        <v>42.371397183233768</v>
      </c>
      <c r="D173" s="11">
        <f t="shared" si="146"/>
        <v>42.678069113601978</v>
      </c>
      <c r="E173" s="11">
        <f t="shared" si="146"/>
        <v>40.14254357355194</v>
      </c>
      <c r="F173" s="11">
        <f t="shared" si="146"/>
        <v>38.750591491417339</v>
      </c>
      <c r="H173" s="40">
        <f t="shared" si="147"/>
        <v>-2.2842027485898586</v>
      </c>
      <c r="I173" s="40">
        <f t="shared" si="148"/>
        <v>-0.64152779647695946</v>
      </c>
      <c r="L173" s="10" t="str">
        <f t="shared" ref="L173:Q173" si="191">L28</f>
        <v>71 Sales occupations</v>
      </c>
      <c r="M173" s="11">
        <f t="shared" si="191"/>
        <v>14.678591553434686</v>
      </c>
      <c r="N173" s="11">
        <f t="shared" si="191"/>
        <v>13.868718732767851</v>
      </c>
      <c r="O173" s="11">
        <f t="shared" si="191"/>
        <v>13.617463359659922</v>
      </c>
      <c r="P173" s="11">
        <f t="shared" si="191"/>
        <v>12.744719047804658</v>
      </c>
      <c r="Q173" s="11">
        <f t="shared" si="191"/>
        <v>12.78662373081189</v>
      </c>
      <c r="S173" s="40">
        <f t="shared" si="150"/>
        <v>-1.489535724483293</v>
      </c>
      <c r="T173" s="40">
        <f t="shared" si="151"/>
        <v>-0.41881010815701947</v>
      </c>
      <c r="W173" s="10" t="str">
        <f t="shared" ref="W173:AB173" si="192">W28</f>
        <v>71 Sales occupations</v>
      </c>
      <c r="X173" s="11">
        <f t="shared" si="192"/>
        <v>33.226410566924891</v>
      </c>
      <c r="Y173" s="11">
        <f t="shared" si="192"/>
        <v>28.502678450465943</v>
      </c>
      <c r="Z173" s="11">
        <f t="shared" si="192"/>
        <v>29.060605753942106</v>
      </c>
      <c r="AA173" s="11">
        <f t="shared" si="192"/>
        <v>27.397824525747311</v>
      </c>
      <c r="AB173" s="11">
        <f t="shared" si="192"/>
        <v>25.963967760605421</v>
      </c>
      <c r="AD173" s="40">
        <f t="shared" si="153"/>
        <v>-2.6436581218186039</v>
      </c>
      <c r="AE173" s="40">
        <f t="shared" si="154"/>
        <v>-0.74834439745794512</v>
      </c>
    </row>
    <row r="174" spans="1:31" x14ac:dyDescent="0.2">
      <c r="A174" s="10" t="str">
        <f t="shared" si="142"/>
        <v>72 Customer service occupations</v>
      </c>
      <c r="B174" s="11">
        <f t="shared" si="142"/>
        <v>8.2742482733071885</v>
      </c>
      <c r="C174" s="11">
        <f t="shared" si="146"/>
        <v>8.4928938898411648</v>
      </c>
      <c r="D174" s="11">
        <f t="shared" si="146"/>
        <v>8.8901921095368301</v>
      </c>
      <c r="E174" s="11">
        <f t="shared" si="146"/>
        <v>11.332063340210611</v>
      </c>
      <c r="F174" s="11">
        <f t="shared" si="146"/>
        <v>13.164637816517791</v>
      </c>
      <c r="H174" s="40">
        <f t="shared" si="147"/>
        <v>1.446371877353414</v>
      </c>
      <c r="I174" s="40">
        <f t="shared" si="148"/>
        <v>2.6517879076727313</v>
      </c>
      <c r="L174" s="10" t="str">
        <f t="shared" ref="L174:Q174" si="193">L29</f>
        <v>72 Customer service occupations</v>
      </c>
      <c r="M174" s="11">
        <f t="shared" si="193"/>
        <v>3.22388007446922</v>
      </c>
      <c r="N174" s="11">
        <f t="shared" si="193"/>
        <v>2.9655808870562352</v>
      </c>
      <c r="O174" s="11">
        <f t="shared" si="193"/>
        <v>3.5640384270467584</v>
      </c>
      <c r="P174" s="11">
        <f t="shared" si="193"/>
        <v>4.8621318096499238</v>
      </c>
      <c r="Q174" s="11">
        <f t="shared" si="193"/>
        <v>5.8641553041922387</v>
      </c>
      <c r="S174" s="40">
        <f t="shared" si="150"/>
        <v>2.0264322130052026</v>
      </c>
      <c r="T174" s="40">
        <f t="shared" si="151"/>
        <v>3.3754799828926263</v>
      </c>
      <c r="W174" s="10" t="str">
        <f t="shared" ref="W174:AB174" si="194">W29</f>
        <v>72 Customer service occupations</v>
      </c>
      <c r="X174" s="11">
        <f t="shared" si="194"/>
        <v>5.0503681988379601</v>
      </c>
      <c r="Y174" s="11">
        <f t="shared" si="194"/>
        <v>5.5273130027849326</v>
      </c>
      <c r="Z174" s="11">
        <f t="shared" si="194"/>
        <v>5.3261536824900828</v>
      </c>
      <c r="AA174" s="11">
        <f t="shared" si="194"/>
        <v>6.469931530560693</v>
      </c>
      <c r="AB174" s="11">
        <f t="shared" si="194"/>
        <v>7.3004825123255657</v>
      </c>
      <c r="AD174" s="40">
        <f t="shared" si="153"/>
        <v>1.0690376228206899</v>
      </c>
      <c r="AE174" s="40">
        <f>IF(AB$151-Z$151 &lt;&gt; 0,(EXP(LN(AB174/Z174)/(AB$151-Z$151))-1)*100,0)</f>
        <v>2.1243232099924736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20.497099930923987</v>
      </c>
      <c r="C175" s="11">
        <f t="shared" si="146"/>
        <v>18.90603423685317</v>
      </c>
      <c r="D175" s="11">
        <f t="shared" si="146"/>
        <v>16.493271233190935</v>
      </c>
      <c r="E175" s="11">
        <f t="shared" si="146"/>
        <v>19.238164300614457</v>
      </c>
      <c r="F175" s="11">
        <f t="shared" si="146"/>
        <v>18.228830196942472</v>
      </c>
      <c r="H175" s="40">
        <f t="shared" si="147"/>
        <v>-4.253506799318707</v>
      </c>
      <c r="I175" s="40">
        <f t="shared" si="148"/>
        <v>0.66924231029923398</v>
      </c>
      <c r="L175" s="10" t="str">
        <f t="shared" ref="L175:Q175" si="195">L30</f>
        <v>81 Process, plant and machine operatives</v>
      </c>
      <c r="M175" s="11">
        <f t="shared" si="195"/>
        <v>16.923765414781563</v>
      </c>
      <c r="N175" s="11">
        <f t="shared" si="195"/>
        <v>15.28893696405542</v>
      </c>
      <c r="O175" s="11">
        <f t="shared" si="195"/>
        <v>13.571436767463242</v>
      </c>
      <c r="P175" s="11">
        <f t="shared" si="195"/>
        <v>15.847776176288008</v>
      </c>
      <c r="Q175" s="11">
        <f t="shared" si="195"/>
        <v>15.045739385707581</v>
      </c>
      <c r="S175" s="40">
        <f t="shared" si="150"/>
        <v>-4.3189866720904639</v>
      </c>
      <c r="T175" s="40">
        <f t="shared" si="151"/>
        <v>0.68988553745348291</v>
      </c>
      <c r="W175" s="10" t="str">
        <f t="shared" ref="W175:AB175" si="196">W30</f>
        <v>81 Process, plant and machine operatives</v>
      </c>
      <c r="X175" s="11">
        <f t="shared" si="196"/>
        <v>3.5733345161424328</v>
      </c>
      <c r="Y175" s="11">
        <f t="shared" si="196"/>
        <v>3.6170972727977277</v>
      </c>
      <c r="Z175" s="11">
        <f t="shared" si="196"/>
        <v>2.9218344657276933</v>
      </c>
      <c r="AA175" s="11">
        <f t="shared" si="196"/>
        <v>3.3903881243264649</v>
      </c>
      <c r="AB175" s="11">
        <f t="shared" si="196"/>
        <v>3.183090811234909</v>
      </c>
      <c r="AD175" s="40">
        <f t="shared" si="153"/>
        <v>-3.9457939439225709</v>
      </c>
      <c r="AE175" s="40">
        <f t="shared" si="154"/>
        <v>0.57257308444402799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17.778560622425232</v>
      </c>
      <c r="C176" s="11">
        <f t="shared" si="146"/>
        <v>21.33316791771556</v>
      </c>
      <c r="D176" s="11">
        <f t="shared" si="146"/>
        <v>19.085919456589171</v>
      </c>
      <c r="E176" s="11">
        <f t="shared" si="146"/>
        <v>19.057044026799424</v>
      </c>
      <c r="F176" s="11">
        <f t="shared" si="146"/>
        <v>17.902063583152078</v>
      </c>
      <c r="H176" s="40">
        <f t="shared" si="147"/>
        <v>1.429269565071567</v>
      </c>
      <c r="I176" s="40">
        <f t="shared" si="148"/>
        <v>-0.42598922609481393</v>
      </c>
      <c r="L176" s="10" t="str">
        <f t="shared" ref="L176:Q176" si="197">L31</f>
        <v>82 Transport and mobile machine drivers and operatives</v>
      </c>
      <c r="M176" s="11">
        <f t="shared" si="197"/>
        <v>17.165911255237084</v>
      </c>
      <c r="N176" s="11">
        <f t="shared" si="197"/>
        <v>20.725155317757849</v>
      </c>
      <c r="O176" s="11">
        <f t="shared" si="197"/>
        <v>18.585249327138524</v>
      </c>
      <c r="P176" s="11">
        <f t="shared" si="197"/>
        <v>18.366757688166519</v>
      </c>
      <c r="Q176" s="11">
        <f t="shared" si="197"/>
        <v>17.148059896462854</v>
      </c>
      <c r="S176" s="40">
        <f t="shared" si="150"/>
        <v>1.6015435168425851</v>
      </c>
      <c r="T176" s="40">
        <f t="shared" si="151"/>
        <v>-0.53511763409389568</v>
      </c>
      <c r="W176" s="10" t="str">
        <f t="shared" ref="W176:AB176" si="198">W31</f>
        <v>82 Transport and mobile machine drivers and operatives</v>
      </c>
      <c r="X176" s="11">
        <f t="shared" si="198"/>
        <v>0.61264936718818985</v>
      </c>
      <c r="Y176" s="11">
        <f t="shared" si="198"/>
        <v>0.60801259995771462</v>
      </c>
      <c r="Z176" s="11">
        <f t="shared" si="198"/>
        <v>0.5006701294506658</v>
      </c>
      <c r="AA176" s="11">
        <f t="shared" si="198"/>
        <v>0.69028633863291211</v>
      </c>
      <c r="AB176" s="11">
        <f t="shared" si="198"/>
        <v>0.75400368668928197</v>
      </c>
      <c r="AD176" s="40">
        <f t="shared" si="153"/>
        <v>-3.9565087736799898</v>
      </c>
      <c r="AE176" s="40">
        <f t="shared" si="154"/>
        <v>2.7672619887544103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8.7079014188987056</v>
      </c>
      <c r="C177" s="11">
        <f t="shared" si="146"/>
        <v>7.6248517810092737</v>
      </c>
      <c r="D177" s="11">
        <f t="shared" si="146"/>
        <v>6.6946553065972703</v>
      </c>
      <c r="E177" s="11">
        <f t="shared" si="146"/>
        <v>5.3429118918296057</v>
      </c>
      <c r="F177" s="11">
        <f t="shared" si="146"/>
        <v>4.88114497890591</v>
      </c>
      <c r="H177" s="40">
        <f t="shared" si="147"/>
        <v>-5.1225631721883218</v>
      </c>
      <c r="I177" s="40">
        <f t="shared" si="148"/>
        <v>-2.084172380804461</v>
      </c>
      <c r="L177" s="10" t="str">
        <f t="shared" ref="L177:Q178" si="199">L32</f>
        <v>91 Elementary trades and related occupations</v>
      </c>
      <c r="M177" s="11">
        <f t="shared" si="199"/>
        <v>6.8295019132610335</v>
      </c>
      <c r="N177" s="11">
        <f t="shared" si="199"/>
        <v>6.121772474320518</v>
      </c>
      <c r="O177" s="11">
        <f t="shared" si="199"/>
        <v>5.5425480168031349</v>
      </c>
      <c r="P177" s="11">
        <f t="shared" si="199"/>
        <v>4.395842459297735</v>
      </c>
      <c r="Q177" s="11">
        <f t="shared" si="199"/>
        <v>4.0194584821412009</v>
      </c>
      <c r="S177" s="40">
        <f t="shared" si="150"/>
        <v>-4.0899567927629388</v>
      </c>
      <c r="T177" s="40">
        <f t="shared" si="151"/>
        <v>-2.1192686837664954</v>
      </c>
      <c r="W177" s="10" t="str">
        <f t="shared" ref="W177:AB178" si="200">W32</f>
        <v>91 Elementary trades and related occupations</v>
      </c>
      <c r="X177" s="11">
        <f t="shared" si="200"/>
        <v>1.8783995056376899</v>
      </c>
      <c r="Y177" s="11">
        <f t="shared" si="200"/>
        <v>1.5030793066887511</v>
      </c>
      <c r="Z177" s="11">
        <f t="shared" si="200"/>
        <v>1.1521072897941402</v>
      </c>
      <c r="AA177" s="11">
        <f t="shared" si="200"/>
        <v>0.94706943253186571</v>
      </c>
      <c r="AB177" s="11">
        <f t="shared" si="200"/>
        <v>0.86168649676470543</v>
      </c>
      <c r="AD177" s="40">
        <f t="shared" si="153"/>
        <v>-9.3138443290503918</v>
      </c>
      <c r="AE177" s="40">
        <f t="shared" si="154"/>
        <v>-1.9177490496468996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51.673327938642913</v>
      </c>
      <c r="C178" s="11">
        <f t="shared" si="146"/>
        <v>48.780495954401637</v>
      </c>
      <c r="D178" s="11">
        <f t="shared" si="146"/>
        <v>46.103296758951288</v>
      </c>
      <c r="E178" s="11">
        <f t="shared" si="146"/>
        <v>45.977517729254544</v>
      </c>
      <c r="F178" s="11">
        <f t="shared" si="146"/>
        <v>44.843080771914373</v>
      </c>
      <c r="H178" s="40">
        <f>IF(D$151-B$151 &lt;&gt; 0,(EXP(LN(D178/B178)/(D$151-B$151))-1)*100,0)</f>
        <v>-2.255324327152386</v>
      </c>
      <c r="I178" s="40">
        <f t="shared" ref="I178" si="201">IF(F$151-D$151 &lt;&gt; 0,(EXP(LN(F178/D178)/(F$151-D$151))-1)*100,0)</f>
        <v>-0.18459713568840241</v>
      </c>
      <c r="L178" s="10" t="str">
        <f t="shared" si="199"/>
        <v>92 Elementary administration and service occupations</v>
      </c>
      <c r="M178" s="11">
        <f t="shared" si="199"/>
        <v>24.932701028718775</v>
      </c>
      <c r="N178" s="11">
        <f t="shared" si="199"/>
        <v>25.569316119848288</v>
      </c>
      <c r="O178" s="11">
        <f t="shared" si="199"/>
        <v>24.143466372823351</v>
      </c>
      <c r="P178" s="11">
        <f t="shared" si="199"/>
        <v>25.170306607576933</v>
      </c>
      <c r="Q178" s="11">
        <f t="shared" si="199"/>
        <v>23.925787157368614</v>
      </c>
      <c r="S178" s="40">
        <f t="shared" ref="S178" si="202">IF(O$151-M$151 &lt;&gt; 0,(EXP(LN(O178/M178)/(O$151-M$151))-1)*100,0)</f>
        <v>-0.64126379629045882</v>
      </c>
      <c r="T178" s="40">
        <f t="shared" ref="T178" si="203">IF(Q$151-O$151 &lt;&gt; 0,(EXP(LN(Q178/O178)/(Q$151-O$151))-1)*100,0)</f>
        <v>-6.036152236180703E-2</v>
      </c>
      <c r="W178" s="10" t="str">
        <f t="shared" si="200"/>
        <v>92 Elementary administration and service occupations</v>
      </c>
      <c r="X178" s="11">
        <f t="shared" si="200"/>
        <v>26.74062690992416</v>
      </c>
      <c r="Y178" s="11">
        <f t="shared" si="200"/>
        <v>23.211179834553345</v>
      </c>
      <c r="Z178" s="11">
        <f t="shared" si="200"/>
        <v>21.959830386127887</v>
      </c>
      <c r="AA178" s="11">
        <f t="shared" si="200"/>
        <v>20.807211121677611</v>
      </c>
      <c r="AB178" s="11">
        <f t="shared" si="200"/>
        <v>20.917293614545709</v>
      </c>
      <c r="AD178" s="40">
        <f t="shared" ref="AD178" si="204">IF(Z$151-X$151 &lt;&gt; 0,(EXP(LN(Z178/X178)/(Z$151-X$151))-1)*100,0)</f>
        <v>-3.8627977407781122</v>
      </c>
      <c r="AE178" s="40">
        <f t="shared" ref="AE178" si="205">IF(AB$151-Z$151 &lt;&gt; 0,(EXP(LN(AB178/Z178)/(AB$151-Z$151))-1)*100,0)</f>
        <v>-0.32373238867221543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489.71100000000007</v>
      </c>
      <c r="C180" s="34">
        <f t="shared" si="206"/>
        <v>483.57499999999982</v>
      </c>
      <c r="D180" s="34">
        <f t="shared" si="206"/>
        <v>478.9260000000001</v>
      </c>
      <c r="E180" s="34">
        <f t="shared" si="206"/>
        <v>482.75099999999981</v>
      </c>
      <c r="F180" s="34">
        <f t="shared" si="206"/>
        <v>492.77799999999979</v>
      </c>
      <c r="H180" s="43">
        <f>IF(D$151-B$151 &lt;&gt; 0,(EXP(LN(D180/B180)/(D$151-B$151))-1)*100,0)</f>
        <v>-0.44439610986766187</v>
      </c>
      <c r="I180" s="43">
        <f t="shared" si="148"/>
        <v>0.1902652511108327</v>
      </c>
      <c r="L180" s="231" t="str">
        <f t="shared" ref="L180:Q180" si="207">L35</f>
        <v>All occupations</v>
      </c>
      <c r="M180" s="34">
        <f t="shared" si="207"/>
        <v>252.94457324179956</v>
      </c>
      <c r="N180" s="34">
        <f t="shared" si="207"/>
        <v>255.49920781538671</v>
      </c>
      <c r="O180" s="34">
        <f t="shared" si="207"/>
        <v>246.03070411504518</v>
      </c>
      <c r="P180" s="34">
        <f t="shared" si="207"/>
        <v>246.35238384978254</v>
      </c>
      <c r="Q180" s="34">
        <f t="shared" si="207"/>
        <v>248.57290530354337</v>
      </c>
      <c r="S180" s="43">
        <f t="shared" ref="S180" si="208">IF(O$151-M$151 &lt;&gt; 0,(EXP(LN(O180/M180)/(O$151-M$151))-1)*100,0)</f>
        <v>-0.55274759788334071</v>
      </c>
      <c r="T180" s="43">
        <f t="shared" ref="T180" si="209">IF(Q$151-O$151 &lt;&gt; 0,(EXP(LN(Q180/O180)/(Q$151-O$151))-1)*100,0)</f>
        <v>6.8555771349854133E-2</v>
      </c>
      <c r="W180" s="231" t="str">
        <f t="shared" ref="W180:AB180" si="210">W35</f>
        <v>All occupations</v>
      </c>
      <c r="X180" s="34">
        <f t="shared" si="210"/>
        <v>236.76642675820045</v>
      </c>
      <c r="Y180" s="34">
        <f t="shared" si="210"/>
        <v>228.07579218461308</v>
      </c>
      <c r="Z180" s="34">
        <f t="shared" si="210"/>
        <v>232.89529588495495</v>
      </c>
      <c r="AA180" s="34">
        <f t="shared" si="210"/>
        <v>236.39861615021738</v>
      </c>
      <c r="AB180" s="34">
        <f t="shared" si="210"/>
        <v>244.20509469645674</v>
      </c>
      <c r="AD180" s="43">
        <f t="shared" ref="AD180" si="211">IF(Z$151-X$151 &lt;&gt; 0,(EXP(LN(Z180/X180)/(Z$151-X$151))-1)*100,0)</f>
        <v>-0.32915978512056965</v>
      </c>
      <c r="AE180" s="43">
        <f t="shared" ref="AE180" si="212">IF(AB$151-Z$151 &lt;&gt; 0,(EXP(LN(AB180/Z180)/(AB$151-Z$151))-1)*100,0)</f>
        <v>0.31662985390408238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North East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36.006205962267231</v>
      </c>
      <c r="C7" s="31">
        <f>'Occ T1'!C8</f>
        <v>39.967668672295616</v>
      </c>
      <c r="D7" s="31">
        <f>'Occ T1'!D8</f>
        <v>40.245078724761129</v>
      </c>
      <c r="E7" s="31">
        <f>'Occ T1'!E8</f>
        <v>40.862520683519087</v>
      </c>
      <c r="F7" s="31">
        <f>'Occ T1'!F8</f>
        <v>45.689137815915871</v>
      </c>
      <c r="H7" s="31">
        <f>C7-B7</f>
        <v>3.9614627100283855</v>
      </c>
      <c r="I7" s="31">
        <f>D7-C7</f>
        <v>0.27741005246551254</v>
      </c>
      <c r="J7" s="31">
        <f>E7-D7</f>
        <v>0.61744195875795782</v>
      </c>
      <c r="K7" s="31">
        <f>F7-E7</f>
        <v>4.8266171323967839</v>
      </c>
      <c r="L7" s="31">
        <f>F7-D7</f>
        <v>5.4440590911547417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21.732746128315462</v>
      </c>
      <c r="C8" s="32">
        <f>'Occ T2'!C8</f>
        <v>24.68359891633521</v>
      </c>
      <c r="D8" s="32">
        <f>'Occ T2'!D8</f>
        <v>25.412554043295046</v>
      </c>
      <c r="E8" s="32">
        <f>'Occ T2'!E8</f>
        <v>23.185685027332152</v>
      </c>
      <c r="F8" s="32">
        <f>'Occ T2'!F8</f>
        <v>25.23356948501899</v>
      </c>
      <c r="H8" s="31">
        <f t="shared" ref="H8:H9" si="0">C8-B8</f>
        <v>2.9508527880197484</v>
      </c>
      <c r="I8" s="31">
        <f t="shared" ref="I8:I9" si="1">D8-C8</f>
        <v>0.72895512695983555</v>
      </c>
      <c r="J8" s="31">
        <f t="shared" ref="J8:J9" si="2">E8-D8</f>
        <v>-2.2268690159628939</v>
      </c>
      <c r="K8" s="31">
        <f t="shared" ref="K8:K9" si="3">F8-E8</f>
        <v>2.0478844576868376</v>
      </c>
      <c r="L8" s="31">
        <f t="shared" ref="L8:L49" si="4">F8-D8</f>
        <v>-0.1789845582760563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14.273459833951772</v>
      </c>
      <c r="C9" s="32">
        <f>'Occ T2'!C9</f>
        <v>15.284069755960404</v>
      </c>
      <c r="D9" s="32">
        <f>'Occ T2'!D9</f>
        <v>14.832524681466086</v>
      </c>
      <c r="E9" s="32">
        <f>'Occ T2'!E9</f>
        <v>17.676835656186935</v>
      </c>
      <c r="F9" s="32">
        <f>'Occ T2'!F9</f>
        <v>20.455568330896881</v>
      </c>
      <c r="H9" s="31">
        <f t="shared" si="0"/>
        <v>1.0106099220086318</v>
      </c>
      <c r="I9" s="31">
        <f t="shared" si="1"/>
        <v>-0.45154507449431769</v>
      </c>
      <c r="J9" s="31">
        <f t="shared" si="2"/>
        <v>2.8443109747208482</v>
      </c>
      <c r="K9" s="31">
        <f t="shared" si="3"/>
        <v>2.7787326747099463</v>
      </c>
      <c r="L9" s="31">
        <f t="shared" si="4"/>
        <v>5.6230436494307945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90.125276635320631</v>
      </c>
      <c r="C11" s="31">
        <f>'Occ T1'!C9</f>
        <v>92.878705546459898</v>
      </c>
      <c r="D11" s="31">
        <f>'Occ T1'!D9</f>
        <v>99.067530958461219</v>
      </c>
      <c r="E11" s="31">
        <f>'Occ T1'!E9</f>
        <v>106.4965017389784</v>
      </c>
      <c r="F11" s="31">
        <f>'Occ T1'!F9</f>
        <v>116.80390113270077</v>
      </c>
      <c r="H11" s="31">
        <f>C11-B11</f>
        <v>2.7534289111392667</v>
      </c>
      <c r="I11" s="31">
        <f t="shared" ref="I11:I49" si="5">D11-C11</f>
        <v>6.1888254120013215</v>
      </c>
      <c r="J11" s="31">
        <f>E11-D11</f>
        <v>7.4289707805171759</v>
      </c>
      <c r="K11" s="31">
        <f>F11-E11</f>
        <v>10.307399393722378</v>
      </c>
      <c r="L11" s="31">
        <f t="shared" si="4"/>
        <v>17.736370174239553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21.426021449350184</v>
      </c>
      <c r="C12" s="10">
        <f>'Occ T2'!C10</f>
        <v>22.375685399680563</v>
      </c>
      <c r="D12" s="10">
        <f>'Occ T2'!D10</f>
        <v>23.469639078952422</v>
      </c>
      <c r="E12" s="10">
        <f>'Occ T2'!E10</f>
        <v>24.314393776822961</v>
      </c>
      <c r="F12" s="10">
        <f>'Occ T2'!F10</f>
        <v>26.474817136388868</v>
      </c>
      <c r="H12" s="11">
        <f t="shared" ref="H12:K14" si="6">C12-B12</f>
        <v>0.94966395033037898</v>
      </c>
      <c r="I12" s="31">
        <f t="shared" si="5"/>
        <v>1.0939536792718592</v>
      </c>
      <c r="J12" s="11">
        <f t="shared" si="6"/>
        <v>0.84475469787053825</v>
      </c>
      <c r="K12" s="11">
        <f t="shared" si="6"/>
        <v>2.1604233595659075</v>
      </c>
      <c r="L12" s="31">
        <f t="shared" si="4"/>
        <v>3.0051780574364457</v>
      </c>
    </row>
    <row r="13" spans="1:12" x14ac:dyDescent="0.2">
      <c r="A13" s="10" t="str">
        <f>'Occ T2'!A11</f>
        <v>22 Health professionals</v>
      </c>
      <c r="B13" s="10">
        <f>'Occ T2'!B11</f>
        <v>27.572687353088558</v>
      </c>
      <c r="C13" s="10">
        <f>'Occ T2'!C11</f>
        <v>27.845345060706606</v>
      </c>
      <c r="D13" s="10">
        <f>'Occ T2'!D11</f>
        <v>29.027771962856097</v>
      </c>
      <c r="E13" s="10">
        <f>'Occ T2'!E11</f>
        <v>31.484028005298615</v>
      </c>
      <c r="F13" s="10">
        <f>'Occ T2'!F11</f>
        <v>34.325942505499306</v>
      </c>
      <c r="H13" s="11">
        <f t="shared" si="6"/>
        <v>0.27265770761804831</v>
      </c>
      <c r="I13" s="31">
        <f t="shared" si="5"/>
        <v>1.1824269021494906</v>
      </c>
      <c r="J13" s="11">
        <f t="shared" si="6"/>
        <v>2.4562560424425186</v>
      </c>
      <c r="K13" s="11">
        <f t="shared" si="6"/>
        <v>2.8419145002006907</v>
      </c>
      <c r="L13" s="31">
        <f t="shared" si="4"/>
        <v>5.2981705426432093</v>
      </c>
    </row>
    <row r="14" spans="1:12" x14ac:dyDescent="0.2">
      <c r="A14" s="10" t="str">
        <f>'Occ T2'!A12</f>
        <v>23 Teaching and other educational professionals</v>
      </c>
      <c r="B14" s="10">
        <f>'Occ T2'!B12</f>
        <v>21.073206393473654</v>
      </c>
      <c r="C14" s="10">
        <f>'Occ T2'!C12</f>
        <v>21.064663212375553</v>
      </c>
      <c r="D14" s="10">
        <f>'Occ T2'!D12</f>
        <v>22.082745267226372</v>
      </c>
      <c r="E14" s="10">
        <f>'Occ T2'!E12</f>
        <v>24.074771011161502</v>
      </c>
      <c r="F14" s="10">
        <f>'Occ T2'!F12</f>
        <v>25.804378704259623</v>
      </c>
      <c r="H14" s="11">
        <f t="shared" si="6"/>
        <v>-8.5431810981013712E-3</v>
      </c>
      <c r="I14" s="31">
        <f t="shared" si="5"/>
        <v>1.0180820548508187</v>
      </c>
      <c r="J14" s="11">
        <f t="shared" si="6"/>
        <v>1.9920257439351303</v>
      </c>
      <c r="K14" s="11">
        <f t="shared" si="6"/>
        <v>1.7296076930981208</v>
      </c>
      <c r="L14" s="31">
        <f t="shared" si="4"/>
        <v>3.7216334370332511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20.053361439408231</v>
      </c>
      <c r="C15" s="10">
        <f>'Occ T2'!C13</f>
        <v>21.593011873697176</v>
      </c>
      <c r="D15" s="10">
        <f>'Occ T2'!D13</f>
        <v>24.487374649426325</v>
      </c>
      <c r="E15" s="10">
        <f>'Occ T2'!E13</f>
        <v>26.623308945695321</v>
      </c>
      <c r="F15" s="10">
        <f>'Occ T2'!F13</f>
        <v>30.198762786552976</v>
      </c>
      <c r="H15" s="11">
        <f t="shared" ref="H15" si="7">C15-B15</f>
        <v>1.5396504342889443</v>
      </c>
      <c r="I15" s="31">
        <f t="shared" si="5"/>
        <v>2.8943627757291495</v>
      </c>
      <c r="J15" s="11">
        <f t="shared" ref="J15" si="8">E15-D15</f>
        <v>2.1359342962689958</v>
      </c>
      <c r="K15" s="11">
        <f t="shared" ref="K15" si="9">F15-E15</f>
        <v>3.5754538408576551</v>
      </c>
      <c r="L15" s="31">
        <f t="shared" si="4"/>
        <v>5.7113881371266508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51.546924924381955</v>
      </c>
      <c r="C17" s="31">
        <f>'Occ T1'!C10</f>
        <v>53.529641037873461</v>
      </c>
      <c r="D17" s="31">
        <f>'Occ T1'!D10</f>
        <v>56.077056232920341</v>
      </c>
      <c r="E17" s="31">
        <f>'Occ T1'!E10</f>
        <v>53.792100904177957</v>
      </c>
      <c r="F17" s="31">
        <f>'Occ T1'!F10</f>
        <v>57.41907279072538</v>
      </c>
      <c r="H17" s="31">
        <f t="shared" ref="H17:K21" si="10">C17-B17</f>
        <v>1.9827161134915059</v>
      </c>
      <c r="I17" s="31">
        <f t="shared" si="5"/>
        <v>2.5474151950468809</v>
      </c>
      <c r="J17" s="31">
        <f t="shared" si="10"/>
        <v>-2.2849553287423845</v>
      </c>
      <c r="K17" s="31">
        <f t="shared" si="10"/>
        <v>3.6269718865474232</v>
      </c>
      <c r="L17" s="31">
        <f t="shared" si="4"/>
        <v>1.3420165578050387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9.0554566906705691</v>
      </c>
      <c r="C18" s="10">
        <f>'Occ T2'!C14</f>
        <v>9.8720265188058818</v>
      </c>
      <c r="D18" s="10">
        <f>'Occ T2'!D14</f>
        <v>10.70984051084127</v>
      </c>
      <c r="E18" s="10">
        <f>'Occ T2'!E14</f>
        <v>9.1332068964074171</v>
      </c>
      <c r="F18" s="10">
        <f>'Occ T2'!F14</f>
        <v>9.3668808984236378</v>
      </c>
      <c r="H18" s="11">
        <f t="shared" si="10"/>
        <v>0.81656982813531265</v>
      </c>
      <c r="I18" s="31">
        <f t="shared" si="5"/>
        <v>0.83781399203538776</v>
      </c>
      <c r="J18" s="11">
        <f t="shared" si="10"/>
        <v>-1.5766336144338524</v>
      </c>
      <c r="K18" s="11">
        <f t="shared" si="10"/>
        <v>0.23367400201622068</v>
      </c>
      <c r="L18" s="31">
        <f t="shared" si="4"/>
        <v>-1.3429596124176317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9.6622274795413947</v>
      </c>
      <c r="C19" s="10">
        <f>'Occ T2'!C15</f>
        <v>9.7417880098546501</v>
      </c>
      <c r="D19" s="10">
        <f>'Occ T2'!D15</f>
        <v>10.403152312211862</v>
      </c>
      <c r="E19" s="10">
        <f>'Occ T2'!E15</f>
        <v>10.414924512502774</v>
      </c>
      <c r="F19" s="10">
        <f>'Occ T2'!F15</f>
        <v>11.167106544013857</v>
      </c>
      <c r="H19" s="11">
        <f t="shared" si="10"/>
        <v>7.9560530313255384E-2</v>
      </c>
      <c r="I19" s="31">
        <f t="shared" si="5"/>
        <v>0.661364302357212</v>
      </c>
      <c r="J19" s="11">
        <f t="shared" si="10"/>
        <v>1.1772200290911528E-2</v>
      </c>
      <c r="K19" s="11">
        <f t="shared" si="10"/>
        <v>0.75218203151108298</v>
      </c>
      <c r="L19" s="31">
        <f t="shared" si="4"/>
        <v>0.76395423180199451</v>
      </c>
    </row>
    <row r="20" spans="1:12" x14ac:dyDescent="0.2">
      <c r="A20" s="10" t="str">
        <f>'Occ T2'!A16</f>
        <v>33 Protective service occupations</v>
      </c>
      <c r="B20" s="10">
        <f>'Occ T2'!B16</f>
        <v>6.3572759436806443</v>
      </c>
      <c r="C20" s="10">
        <f>'Occ T2'!C16</f>
        <v>6.7089345467370718</v>
      </c>
      <c r="D20" s="10">
        <f>'Occ T2'!D16</f>
        <v>7.0494931142783734</v>
      </c>
      <c r="E20" s="10">
        <f>'Occ T2'!E16</f>
        <v>7.9951903969727285</v>
      </c>
      <c r="F20" s="10">
        <f>'Occ T2'!F16</f>
        <v>9.0336950732721473</v>
      </c>
      <c r="H20" s="11">
        <f t="shared" si="10"/>
        <v>0.35165860305642749</v>
      </c>
      <c r="I20" s="31">
        <f t="shared" si="5"/>
        <v>0.34055856754130165</v>
      </c>
      <c r="J20" s="11">
        <f t="shared" si="10"/>
        <v>0.94569728269435505</v>
      </c>
      <c r="K20" s="11">
        <f t="shared" si="10"/>
        <v>1.0385046762994188</v>
      </c>
      <c r="L20" s="31">
        <f t="shared" si="4"/>
        <v>1.9842019589937738</v>
      </c>
    </row>
    <row r="21" spans="1:12" x14ac:dyDescent="0.2">
      <c r="A21" s="10" t="str">
        <f>'Occ T2'!A17</f>
        <v>34 Culture, media and sports occupations</v>
      </c>
      <c r="B21" s="10">
        <f>'Occ T2'!B17</f>
        <v>5.8966157276684097</v>
      </c>
      <c r="C21" s="10">
        <f>'Occ T2'!C17</f>
        <v>6.113108843472463</v>
      </c>
      <c r="D21" s="10">
        <f>'Occ T2'!D17</f>
        <v>5.720866276556551</v>
      </c>
      <c r="E21" s="10">
        <f>'Occ T2'!E17</f>
        <v>5.3345050395726972</v>
      </c>
      <c r="F21" s="10">
        <f>'Occ T2'!F17</f>
        <v>5.9844066350434453</v>
      </c>
      <c r="H21" s="11">
        <f t="shared" si="10"/>
        <v>0.21649311580405328</v>
      </c>
      <c r="I21" s="31">
        <f t="shared" si="5"/>
        <v>-0.39224256691591197</v>
      </c>
      <c r="J21" s="11">
        <f t="shared" si="10"/>
        <v>-0.38636123698385383</v>
      </c>
      <c r="K21" s="11">
        <f t="shared" si="10"/>
        <v>0.64990159547074811</v>
      </c>
      <c r="L21" s="31">
        <f t="shared" si="4"/>
        <v>0.26354035848689428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20.575349082820939</v>
      </c>
      <c r="C22" s="10">
        <f>'Occ T2'!C18</f>
        <v>21.093783119003387</v>
      </c>
      <c r="D22" s="10">
        <f>'Occ T2'!D18</f>
        <v>22.193704019032278</v>
      </c>
      <c r="E22" s="10">
        <f>'Occ T2'!E18</f>
        <v>20.914274058722345</v>
      </c>
      <c r="F22" s="10">
        <f>'Occ T2'!F18</f>
        <v>21.86698363997229</v>
      </c>
      <c r="H22" s="11">
        <f t="shared" ref="H22" si="11">C22-B22</f>
        <v>0.51843403618244821</v>
      </c>
      <c r="I22" s="31">
        <f t="shared" si="5"/>
        <v>1.0999209000288914</v>
      </c>
      <c r="J22" s="11">
        <f t="shared" ref="J22" si="12">E22-D22</f>
        <v>-1.2794299603099333</v>
      </c>
      <c r="K22" s="11">
        <f t="shared" ref="K22" si="13">F22-E22</f>
        <v>0.95270958124994465</v>
      </c>
      <c r="L22" s="31">
        <f t="shared" si="4"/>
        <v>-0.32672037905998863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55.285626195180079</v>
      </c>
      <c r="C24" s="31">
        <f>'Occ T1'!C11</f>
        <v>50.43141193244513</v>
      </c>
      <c r="D24" s="31">
        <f>'Occ T1'!D11</f>
        <v>52.503095815052475</v>
      </c>
      <c r="E24" s="31">
        <f>'Occ T1'!E11</f>
        <v>49.196634777047372</v>
      </c>
      <c r="F24" s="31">
        <f>'Occ T1'!F11</f>
        <v>45.868596016759618</v>
      </c>
      <c r="H24" s="31">
        <f t="shared" ref="H24:K26" si="14">C24-B24</f>
        <v>-4.8542142627349492</v>
      </c>
      <c r="I24" s="31">
        <f t="shared" si="5"/>
        <v>2.0716838826073456</v>
      </c>
      <c r="J24" s="31">
        <f t="shared" si="14"/>
        <v>-3.3064610380051036</v>
      </c>
      <c r="K24" s="31">
        <f t="shared" si="14"/>
        <v>-3.3280387602877539</v>
      </c>
      <c r="L24" s="31">
        <f t="shared" si="4"/>
        <v>-6.6344997982928575</v>
      </c>
    </row>
    <row r="25" spans="1:12" x14ac:dyDescent="0.2">
      <c r="A25" t="str">
        <f>'Occ T2'!A19</f>
        <v>41 Administrative occupations</v>
      </c>
      <c r="B25" s="32">
        <f>'Occ T2'!B19</f>
        <v>45.581332961093828</v>
      </c>
      <c r="C25" s="32">
        <f>'Occ T2'!C19</f>
        <v>42.127551018988008</v>
      </c>
      <c r="D25" s="32">
        <f>'Occ T2'!D19</f>
        <v>44.153660141328722</v>
      </c>
      <c r="E25" s="32">
        <f>'Occ T2'!E19</f>
        <v>40.122971669022455</v>
      </c>
      <c r="F25" s="32">
        <f>'Occ T2'!F19</f>
        <v>37.996794001250002</v>
      </c>
      <c r="H25" s="11">
        <f t="shared" si="14"/>
        <v>-3.4537819421058202</v>
      </c>
      <c r="I25" s="31">
        <f t="shared" si="5"/>
        <v>2.0261091223407135</v>
      </c>
      <c r="J25" s="11">
        <f t="shared" si="14"/>
        <v>-4.0306884723062666</v>
      </c>
      <c r="K25" s="11">
        <f t="shared" si="14"/>
        <v>-2.1261776677724527</v>
      </c>
      <c r="L25" s="31">
        <f t="shared" si="4"/>
        <v>-6.1568661400787192</v>
      </c>
    </row>
    <row r="26" spans="1:12" x14ac:dyDescent="0.2">
      <c r="A26" t="str">
        <f>'Occ T2'!A20</f>
        <v>42 Secretarial and related occupations</v>
      </c>
      <c r="B26" s="32">
        <f>'Occ T2'!B20</f>
        <v>9.7042932340862489</v>
      </c>
      <c r="C26" s="32">
        <f>'Occ T2'!C20</f>
        <v>8.3038609134571253</v>
      </c>
      <c r="D26" s="32">
        <f>'Occ T2'!D20</f>
        <v>8.3494356737237503</v>
      </c>
      <c r="E26" s="32">
        <f>'Occ T2'!E20</f>
        <v>9.0736631080249186</v>
      </c>
      <c r="F26" s="32">
        <f>'Occ T2'!F20</f>
        <v>7.8718020155096147</v>
      </c>
      <c r="H26" s="11">
        <f t="shared" si="14"/>
        <v>-1.4004323206291236</v>
      </c>
      <c r="I26" s="31">
        <f t="shared" si="5"/>
        <v>4.5574760266624992E-2</v>
      </c>
      <c r="J26" s="11">
        <f t="shared" si="14"/>
        <v>0.72422743430116832</v>
      </c>
      <c r="K26" s="11">
        <f t="shared" si="14"/>
        <v>-1.2018610925153039</v>
      </c>
      <c r="L26" s="31">
        <f t="shared" si="4"/>
        <v>-0.47763365821413561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57.02228187837261</v>
      </c>
      <c r="C28" s="31">
        <f>'Occ T1'!C12</f>
        <v>56.025309387048864</v>
      </c>
      <c r="D28" s="31">
        <f>'Occ T1'!D12</f>
        <v>48.245712549332183</v>
      </c>
      <c r="E28" s="31">
        <f>'Occ T1'!E12</f>
        <v>46.732747293258697</v>
      </c>
      <c r="F28" s="31">
        <f>'Occ T1'!F12</f>
        <v>43.17648751920472</v>
      </c>
      <c r="H28" s="31">
        <f t="shared" ref="H28:K30" si="15">C28-B28</f>
        <v>-0.99697249132374566</v>
      </c>
      <c r="I28" s="31">
        <f t="shared" si="5"/>
        <v>-7.7795968377166815</v>
      </c>
      <c r="J28" s="31">
        <f t="shared" si="15"/>
        <v>-1.5129652560734854</v>
      </c>
      <c r="K28" s="31">
        <f t="shared" si="15"/>
        <v>-3.5562597740539772</v>
      </c>
      <c r="L28" s="31">
        <f t="shared" si="4"/>
        <v>-5.0692250301274626</v>
      </c>
    </row>
    <row r="29" spans="1:12" x14ac:dyDescent="0.2">
      <c r="A29" s="10" t="str">
        <f>'Occ T2'!A21</f>
        <v>51 Skilled agricultural and related trades</v>
      </c>
      <c r="B29" s="10">
        <f>'Occ T2'!B21</f>
        <v>4.6441267016966554</v>
      </c>
      <c r="C29" s="10">
        <f>'Occ T2'!C21</f>
        <v>3.9176639986628095</v>
      </c>
      <c r="D29" s="10">
        <f>'Occ T2'!D21</f>
        <v>3.9137663619264487</v>
      </c>
      <c r="E29" s="10">
        <f>'Occ T2'!E21</f>
        <v>3.9545639006839899</v>
      </c>
      <c r="F29" s="10">
        <f>'Occ T2'!F21</f>
        <v>4.3882264054856144</v>
      </c>
      <c r="H29" s="11">
        <f t="shared" si="15"/>
        <v>-0.72646270303384597</v>
      </c>
      <c r="I29" s="31">
        <f t="shared" si="5"/>
        <v>-3.8976367363607878E-3</v>
      </c>
      <c r="J29" s="11">
        <f t="shared" si="15"/>
        <v>4.0797538757541219E-2</v>
      </c>
      <c r="K29" s="11">
        <f t="shared" si="15"/>
        <v>0.43366250480162449</v>
      </c>
      <c r="L29" s="31">
        <f t="shared" si="4"/>
        <v>0.47446004355916571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23.746739359376484</v>
      </c>
      <c r="C30" s="10">
        <f>'Occ T2'!C22</f>
        <v>23.284125331339183</v>
      </c>
      <c r="D30" s="10">
        <f>'Occ T2'!D22</f>
        <v>19.8153660104539</v>
      </c>
      <c r="E30" s="10">
        <f>'Occ T2'!E22</f>
        <v>18.71073724003908</v>
      </c>
      <c r="F30" s="10">
        <f>'Occ T2'!F22</f>
        <v>16.745561719909368</v>
      </c>
      <c r="H30" s="11">
        <f t="shared" si="15"/>
        <v>-0.46261402803730078</v>
      </c>
      <c r="I30" s="31">
        <f t="shared" si="5"/>
        <v>-3.4687593208852832</v>
      </c>
      <c r="J30" s="11">
        <f t="shared" si="15"/>
        <v>-1.1046287704148199</v>
      </c>
      <c r="K30" s="11">
        <f t="shared" si="15"/>
        <v>-1.9651755201297121</v>
      </c>
      <c r="L30" s="31">
        <f t="shared" si="4"/>
        <v>-3.069804290544532</v>
      </c>
    </row>
    <row r="31" spans="1:12" x14ac:dyDescent="0.2">
      <c r="A31" s="10" t="str">
        <f>'Occ T2'!A23</f>
        <v>53 Skilled construction and building trades</v>
      </c>
      <c r="B31" s="10">
        <f>'Occ T2'!B23</f>
        <v>18.075106264951447</v>
      </c>
      <c r="C31" s="10">
        <f>'Occ T2'!C23</f>
        <v>19.872573195366002</v>
      </c>
      <c r="D31" s="10">
        <f>'Occ T2'!D23</f>
        <v>16.08769129935639</v>
      </c>
      <c r="E31" s="10">
        <f>'Occ T2'!E23</f>
        <v>15.823444092159617</v>
      </c>
      <c r="F31" s="10">
        <f>'Occ T2'!F23</f>
        <v>14.220772873886741</v>
      </c>
      <c r="H31" s="11">
        <f t="shared" ref="H31:H32" si="16">C31-B31</f>
        <v>1.7974669304145543</v>
      </c>
      <c r="I31" s="31">
        <f t="shared" si="5"/>
        <v>-3.7848818960096118</v>
      </c>
      <c r="J31" s="11">
        <f t="shared" ref="J31:J32" si="17">E31-D31</f>
        <v>-0.26424720719677275</v>
      </c>
      <c r="K31" s="11">
        <f t="shared" ref="K31:K32" si="18">F31-E31</f>
        <v>-1.6026712182728762</v>
      </c>
      <c r="L31" s="31">
        <f t="shared" si="4"/>
        <v>-1.8669184254696489</v>
      </c>
    </row>
    <row r="32" spans="1:12" x14ac:dyDescent="0.2">
      <c r="A32" s="10" t="str">
        <f>'Occ T2'!A24</f>
        <v>54 Textiles, printing and other skilled trades</v>
      </c>
      <c r="B32" s="10">
        <f>'Occ T2'!B24</f>
        <v>10.556309552348026</v>
      </c>
      <c r="C32" s="10">
        <f>'Occ T2'!C24</f>
        <v>8.9509468616808654</v>
      </c>
      <c r="D32" s="10">
        <f>'Occ T2'!D24</f>
        <v>8.4288888775954423</v>
      </c>
      <c r="E32" s="10">
        <f>'Occ T2'!E24</f>
        <v>8.2440020603760154</v>
      </c>
      <c r="F32" s="10">
        <f>'Occ T2'!F24</f>
        <v>7.8219265199229948</v>
      </c>
      <c r="H32" s="11">
        <f t="shared" si="16"/>
        <v>-1.6053626906671603</v>
      </c>
      <c r="I32" s="31">
        <f t="shared" si="5"/>
        <v>-0.52205798408542314</v>
      </c>
      <c r="J32" s="11">
        <f t="shared" si="17"/>
        <v>-0.1848868172194269</v>
      </c>
      <c r="K32" s="11">
        <f t="shared" si="18"/>
        <v>-0.42207554045302054</v>
      </c>
      <c r="L32" s="31">
        <f t="shared" si="4"/>
        <v>-0.60696235767244744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44.888544099919955</v>
      </c>
      <c r="C34" s="31">
        <f>'Occ T1'!C13</f>
        <v>43.233422460822304</v>
      </c>
      <c r="D34" s="31">
        <f>'Occ T1'!D13</f>
        <v>42.842121741005315</v>
      </c>
      <c r="E34" s="31">
        <f>'Occ T1'!E13</f>
        <v>44.580249740757665</v>
      </c>
      <c r="F34" s="31">
        <f>'Occ T1'!F13</f>
        <v>46.050455885843554</v>
      </c>
      <c r="H34" s="31">
        <f t="shared" ref="H34:K36" si="19">C34-B34</f>
        <v>-1.6551216390976506</v>
      </c>
      <c r="I34" s="31">
        <f t="shared" si="5"/>
        <v>-0.39130071981698933</v>
      </c>
      <c r="J34" s="31">
        <f t="shared" si="19"/>
        <v>1.7381279997523507</v>
      </c>
      <c r="K34" s="31">
        <f t="shared" si="19"/>
        <v>1.4702061450858892</v>
      </c>
      <c r="L34" s="31">
        <f t="shared" si="4"/>
        <v>3.2083341448382399</v>
      </c>
    </row>
    <row r="35" spans="1:12" x14ac:dyDescent="0.2">
      <c r="A35" s="10" t="str">
        <f>'Occ T2'!A25</f>
        <v>61 Caring personal service occupations</v>
      </c>
      <c r="B35" s="10">
        <f>'Occ T2'!B25</f>
        <v>33.611923724291344</v>
      </c>
      <c r="C35" s="10">
        <f>'Occ T2'!C25</f>
        <v>31.35753209221701</v>
      </c>
      <c r="D35" s="10">
        <f>'Occ T2'!D25</f>
        <v>31.610179921526679</v>
      </c>
      <c r="E35" s="10">
        <f>'Occ T2'!E25</f>
        <v>33.638633531936662</v>
      </c>
      <c r="F35" s="10">
        <f>'Occ T2'!F25</f>
        <v>34.878615994605461</v>
      </c>
      <c r="G35" s="10"/>
      <c r="H35" s="11">
        <f t="shared" si="19"/>
        <v>-2.2543916320743342</v>
      </c>
      <c r="I35" s="31">
        <f t="shared" si="5"/>
        <v>0.25264782930966945</v>
      </c>
      <c r="J35" s="11">
        <f t="shared" si="19"/>
        <v>2.0284536104099828</v>
      </c>
      <c r="K35" s="11">
        <f t="shared" si="19"/>
        <v>1.2399824626687987</v>
      </c>
      <c r="L35" s="31">
        <f t="shared" si="4"/>
        <v>3.2684360730787816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10.694469678421898</v>
      </c>
      <c r="C36" s="10">
        <f>'Occ T2'!C26</f>
        <v>11.35031775343238</v>
      </c>
      <c r="D36" s="10">
        <f>'Occ T2'!D26</f>
        <v>10.590117171876656</v>
      </c>
      <c r="E36" s="10">
        <f>'Occ T2'!E26</f>
        <v>10.409965299818033</v>
      </c>
      <c r="F36" s="10">
        <f>'Occ T2'!F26</f>
        <v>10.611845266662291</v>
      </c>
      <c r="G36" s="10"/>
      <c r="H36" s="11">
        <f t="shared" si="19"/>
        <v>0.65584807501048203</v>
      </c>
      <c r="I36" s="31">
        <f t="shared" si="5"/>
        <v>-0.76020058155572379</v>
      </c>
      <c r="J36" s="11">
        <f t="shared" si="19"/>
        <v>-0.18015187205862304</v>
      </c>
      <c r="K36" s="11">
        <f t="shared" si="19"/>
        <v>0.20187996684425791</v>
      </c>
      <c r="L36" s="31">
        <f t="shared" si="4"/>
        <v>2.1728094785634866E-2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0.58215069720671409</v>
      </c>
      <c r="C37" s="10">
        <f>'Occ T2'!C27</f>
        <v>0.52557261517291309</v>
      </c>
      <c r="D37" s="10">
        <f>'Occ T2'!D27</f>
        <v>0.64182464760198232</v>
      </c>
      <c r="E37" s="10">
        <f>'Occ T2'!E27</f>
        <v>0.53165090900297174</v>
      </c>
      <c r="F37" s="10">
        <f>'Occ T2'!F27</f>
        <v>0.55999462457579885</v>
      </c>
      <c r="G37" s="10"/>
      <c r="H37" s="11">
        <f t="shared" ref="H37" si="20">C37-B37</f>
        <v>-5.6578082033800992E-2</v>
      </c>
      <c r="I37" s="31">
        <f t="shared" ref="I37" si="21">D37-C37</f>
        <v>0.11625203242906923</v>
      </c>
      <c r="J37" s="11">
        <f t="shared" ref="J37" si="22">E37-D37</f>
        <v>-0.11017373859901058</v>
      </c>
      <c r="K37" s="11">
        <f t="shared" ref="K37" si="23">F37-E37</f>
        <v>2.8343715572827111E-2</v>
      </c>
      <c r="L37" s="31">
        <f t="shared" ref="L37" si="24">F37-D37</f>
        <v>-8.1830023026183474E-2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56.179250393666827</v>
      </c>
      <c r="C39" s="31">
        <f>'Occ T1'!C14</f>
        <v>50.864291073074931</v>
      </c>
      <c r="D39" s="31">
        <f>'Occ T1'!D14</f>
        <v>51.568261223138805</v>
      </c>
      <c r="E39" s="31">
        <f>'Occ T1'!E14</f>
        <v>51.47460691376255</v>
      </c>
      <c r="F39" s="31">
        <f>'Occ T1'!F14</f>
        <v>51.915229307935128</v>
      </c>
      <c r="H39" s="31">
        <f>C39-B39</f>
        <v>-5.3149593205918961</v>
      </c>
      <c r="I39" s="31">
        <f t="shared" si="5"/>
        <v>0.7039701500638742</v>
      </c>
      <c r="J39" s="31">
        <f>E39-D39</f>
        <v>-9.3654309376255185E-2</v>
      </c>
      <c r="K39" s="31">
        <f>F39-E39</f>
        <v>0.44062239417257842</v>
      </c>
      <c r="L39" s="31">
        <f t="shared" si="4"/>
        <v>0.34696808479632324</v>
      </c>
    </row>
    <row r="40" spans="1:12" s="30" customFormat="1" x14ac:dyDescent="0.2">
      <c r="A40" s="126" t="str">
        <f>'Occ T2'!A28</f>
        <v>71 Sales occupations</v>
      </c>
      <c r="B40" s="126">
        <f>'Occ T2'!B28</f>
        <v>47.90500212035964</v>
      </c>
      <c r="C40" s="126">
        <f>'Occ T2'!C28</f>
        <v>42.371397183233768</v>
      </c>
      <c r="D40" s="126">
        <f>'Occ T2'!D28</f>
        <v>42.678069113601978</v>
      </c>
      <c r="E40" s="126">
        <f>'Occ T2'!E28</f>
        <v>40.14254357355194</v>
      </c>
      <c r="F40" s="126">
        <f>'Occ T2'!F28</f>
        <v>38.750591491417339</v>
      </c>
      <c r="G40"/>
      <c r="H40" s="11">
        <f>C40-B40</f>
        <v>-5.5336049371258724</v>
      </c>
      <c r="I40" s="31">
        <f t="shared" si="5"/>
        <v>0.30667193036821061</v>
      </c>
      <c r="J40" s="11">
        <f t="shared" ref="J40" si="25">E40-D40</f>
        <v>-2.5355255400500383</v>
      </c>
      <c r="K40" s="11">
        <f t="shared" ref="K40" si="26">F40-E40</f>
        <v>-1.3919520821346012</v>
      </c>
      <c r="L40" s="31">
        <f t="shared" si="4"/>
        <v>-3.9274776221846395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8.2742482733071885</v>
      </c>
      <c r="C41" s="126">
        <f>'Occ T2'!C29</f>
        <v>8.4928938898411648</v>
      </c>
      <c r="D41" s="126">
        <f>'Occ T2'!D29</f>
        <v>8.8901921095368301</v>
      </c>
      <c r="E41" s="126">
        <f>'Occ T2'!E29</f>
        <v>11.332063340210611</v>
      </c>
      <c r="F41" s="126">
        <f>'Occ T2'!F29</f>
        <v>13.164637816517791</v>
      </c>
      <c r="G41"/>
      <c r="H41" s="11">
        <f t="shared" ref="H41" si="27">C41-B41</f>
        <v>0.21864561653397629</v>
      </c>
      <c r="I41" s="31">
        <f t="shared" si="5"/>
        <v>0.39729821969566537</v>
      </c>
      <c r="J41" s="11">
        <f t="shared" ref="J41" si="28">E41-D41</f>
        <v>2.4418712306737813</v>
      </c>
      <c r="K41" s="11">
        <f t="shared" ref="K41" si="29">F41-E41</f>
        <v>1.8325744763071796</v>
      </c>
      <c r="L41" s="31">
        <f t="shared" si="4"/>
        <v>4.2744457069809609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38.275660553349219</v>
      </c>
      <c r="C43" s="31">
        <f>'Occ T1'!C15</f>
        <v>40.23920215456873</v>
      </c>
      <c r="D43" s="31">
        <f>'Occ T1'!D15</f>
        <v>35.579190689780106</v>
      </c>
      <c r="E43" s="31">
        <f>'Occ T1'!E15</f>
        <v>38.295208327413881</v>
      </c>
      <c r="F43" s="31">
        <f>'Occ T1'!F15</f>
        <v>36.130893780094553</v>
      </c>
      <c r="H43" s="31">
        <f t="shared" ref="H43:K45" si="30">C43-B43</f>
        <v>1.9635416012195108</v>
      </c>
      <c r="I43" s="31">
        <f t="shared" si="5"/>
        <v>-4.6600114647886244</v>
      </c>
      <c r="J43" s="31">
        <f t="shared" si="30"/>
        <v>2.7160176376337759</v>
      </c>
      <c r="K43" s="31">
        <f t="shared" si="30"/>
        <v>-2.1643145473193286</v>
      </c>
      <c r="L43" s="31">
        <f t="shared" si="4"/>
        <v>0.55170309031444731</v>
      </c>
    </row>
    <row r="44" spans="1:12" x14ac:dyDescent="0.2">
      <c r="A44" s="10" t="str">
        <f>'Occ T2'!A30</f>
        <v>81 Process, plant and machine operatives</v>
      </c>
      <c r="B44" s="10">
        <f>'Occ T2'!B30</f>
        <v>20.497099930923987</v>
      </c>
      <c r="C44" s="10">
        <f>'Occ T2'!C30</f>
        <v>18.90603423685317</v>
      </c>
      <c r="D44" s="10">
        <f>'Occ T2'!D30</f>
        <v>16.493271233190935</v>
      </c>
      <c r="E44" s="10">
        <f>'Occ T2'!E30</f>
        <v>19.238164300614457</v>
      </c>
      <c r="F44" s="10">
        <f>'Occ T2'!F30</f>
        <v>18.228830196942472</v>
      </c>
      <c r="H44" s="11">
        <f t="shared" si="30"/>
        <v>-1.5910656940708172</v>
      </c>
      <c r="I44" s="31">
        <f t="shared" si="5"/>
        <v>-2.412763003662235</v>
      </c>
      <c r="J44" s="11">
        <f t="shared" si="30"/>
        <v>2.7448930674235221</v>
      </c>
      <c r="K44" s="11">
        <f t="shared" si="30"/>
        <v>-1.0093341036719856</v>
      </c>
      <c r="L44" s="31">
        <f t="shared" si="4"/>
        <v>1.7355589637515365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17.778560622425232</v>
      </c>
      <c r="C45" s="10">
        <f>'Occ T2'!C31</f>
        <v>21.33316791771556</v>
      </c>
      <c r="D45" s="10">
        <f>'Occ T2'!D31</f>
        <v>19.085919456589171</v>
      </c>
      <c r="E45" s="10">
        <f>'Occ T2'!E31</f>
        <v>19.057044026799424</v>
      </c>
      <c r="F45" s="10">
        <f>'Occ T2'!F31</f>
        <v>17.902063583152078</v>
      </c>
      <c r="H45" s="11">
        <f t="shared" si="30"/>
        <v>3.554607295290328</v>
      </c>
      <c r="I45" s="31">
        <f t="shared" si="5"/>
        <v>-2.2472484611263894</v>
      </c>
      <c r="J45" s="11">
        <f t="shared" si="30"/>
        <v>-2.8875429789746221E-2</v>
      </c>
      <c r="K45" s="11">
        <f t="shared" si="30"/>
        <v>-1.1549804436473465</v>
      </c>
      <c r="L45" s="31">
        <f t="shared" si="4"/>
        <v>-1.1838558734370928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60.381229357541621</v>
      </c>
      <c r="C47" s="31">
        <f>'Occ T1'!C16</f>
        <v>56.405347735410913</v>
      </c>
      <c r="D47" s="31">
        <f>'Occ T1'!D16</f>
        <v>52.797952065548557</v>
      </c>
      <c r="E47" s="31">
        <f>'Occ T1'!E16</f>
        <v>51.320429621084152</v>
      </c>
      <c r="F47" s="31">
        <f>'Occ T1'!F16</f>
        <v>49.724225750820281</v>
      </c>
      <c r="H47" s="31">
        <f t="shared" ref="H47:K49" si="31">C47-B47</f>
        <v>-3.9758816221307072</v>
      </c>
      <c r="I47" s="31">
        <f t="shared" si="5"/>
        <v>-3.6073956698623562</v>
      </c>
      <c r="J47" s="31">
        <f t="shared" si="31"/>
        <v>-1.4775224444644053</v>
      </c>
      <c r="K47" s="31">
        <f t="shared" si="31"/>
        <v>-1.5962038702638708</v>
      </c>
      <c r="L47" s="31">
        <f t="shared" si="4"/>
        <v>-3.0737263147282761</v>
      </c>
    </row>
    <row r="48" spans="1:12" x14ac:dyDescent="0.2">
      <c r="A48" s="10" t="str">
        <f>'Occ T2'!A32</f>
        <v>91 Elementary trades and related occupations</v>
      </c>
      <c r="B48" s="10">
        <f>'Occ T2'!B32</f>
        <v>8.7079014188987056</v>
      </c>
      <c r="C48" s="10">
        <f>'Occ T2'!C32</f>
        <v>7.6248517810092737</v>
      </c>
      <c r="D48" s="10">
        <f>'Occ T2'!D32</f>
        <v>6.6946553065972703</v>
      </c>
      <c r="E48" s="10">
        <f>'Occ T2'!E32</f>
        <v>5.3429118918296057</v>
      </c>
      <c r="F48" s="10">
        <f>'Occ T2'!F32</f>
        <v>4.88114497890591</v>
      </c>
      <c r="H48" s="11">
        <f t="shared" si="31"/>
        <v>-1.0830496378894319</v>
      </c>
      <c r="I48" s="31">
        <f t="shared" si="5"/>
        <v>-0.93019647441200348</v>
      </c>
      <c r="J48" s="11">
        <f t="shared" si="31"/>
        <v>-1.3517434147676646</v>
      </c>
      <c r="K48" s="11">
        <f t="shared" si="31"/>
        <v>-0.46176691292369565</v>
      </c>
      <c r="L48" s="31">
        <f t="shared" si="4"/>
        <v>-1.8135103276913602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51.673327938642913</v>
      </c>
      <c r="C49" s="10">
        <f>'Occ T2'!C33</f>
        <v>48.780495954401637</v>
      </c>
      <c r="D49" s="10">
        <f>'Occ T2'!D33</f>
        <v>46.103296758951288</v>
      </c>
      <c r="E49" s="10">
        <f>'Occ T2'!E33</f>
        <v>45.977517729254544</v>
      </c>
      <c r="F49" s="10">
        <f>'Occ T2'!F33</f>
        <v>44.843080771914373</v>
      </c>
      <c r="H49" s="11">
        <f t="shared" si="31"/>
        <v>-2.8928319842412762</v>
      </c>
      <c r="I49" s="31">
        <f t="shared" si="5"/>
        <v>-2.6771991954503491</v>
      </c>
      <c r="J49" s="11">
        <f t="shared" si="31"/>
        <v>-0.12577902969674426</v>
      </c>
      <c r="K49" s="11">
        <f t="shared" si="31"/>
        <v>-1.1344369573401707</v>
      </c>
      <c r="L49" s="31">
        <f t="shared" si="4"/>
        <v>-1.260215987036915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489.71100000000007</v>
      </c>
      <c r="C51" s="34">
        <f>'Occ T1'!C18</f>
        <v>483.57499999999982</v>
      </c>
      <c r="D51" s="34">
        <f>'Occ T1'!D18</f>
        <v>478.9260000000001</v>
      </c>
      <c r="E51" s="34">
        <f>'Occ T1'!E18</f>
        <v>482.75099999999975</v>
      </c>
      <c r="F51" s="34">
        <f>'Occ T1'!F18</f>
        <v>492.77799999999985</v>
      </c>
      <c r="G51" s="24"/>
      <c r="H51" s="34">
        <f>C51-B51</f>
        <v>-6.1360000000002515</v>
      </c>
      <c r="I51" s="205">
        <f>D51-C51</f>
        <v>-4.6489999999997167</v>
      </c>
      <c r="J51" s="34">
        <f>E51-D51</f>
        <v>3.8249999999996476</v>
      </c>
      <c r="K51" s="34">
        <f>F51-E51</f>
        <v>10.0270000000001</v>
      </c>
      <c r="L51" s="205">
        <f>F51-D51</f>
        <v>13.851999999999748</v>
      </c>
    </row>
    <row r="53" spans="1:12" ht="15.75" x14ac:dyDescent="0.25">
      <c r="A53" s="19" t="str">
        <f>CONCATENATE(A1," (Continued)")</f>
        <v>Occupation Table 3  Employment Change by Occupation in Occupation Group (SOC 2020), 2015-2035, North East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2.6438335567162019</v>
      </c>
      <c r="C59" s="44">
        <f>IF(AND(D$5-C$5 &lt;&gt; 0,D7 &lt;&gt; 0,C7 &lt;&gt; 0),(EXP(LN(D7/C7)/(D$5-C$5))-1)*100,0)</f>
        <v>0.69408614933250679</v>
      </c>
      <c r="D59" s="44">
        <f>IF(AND(E$5-D$5 &lt;&gt; 0,E7 &lt;&gt; 0,D7 &lt;&gt; 0),(EXP(LN(E7/D7)/(E$5-D$5))-1)*100,0)</f>
        <v>0.30497509652924748</v>
      </c>
      <c r="E59" s="44">
        <f>IF(AND(F$5-E$5 &lt;&gt; 0,F7 &lt;&gt; 0,E7 &lt;&gt; 0),(EXP(LN(F7/E7)/(F$5-E$5))-1)*100,0)</f>
        <v>1.1227288891217935</v>
      </c>
      <c r="F59" s="44">
        <f>IF(AND(F$5-D$5 &lt;&gt; 0,F7 &lt;&gt; 0,D7 &lt;&gt; 0),(EXP(LN(F7/D7)/(F$5-D$5))-1)*100,0)</f>
        <v>0.84940619850819576</v>
      </c>
      <c r="H59" s="44">
        <f>(B7/B$51)*100</f>
        <v>7.3525417975637106</v>
      </c>
      <c r="I59" s="44">
        <f>(C7/C$51)*100</f>
        <v>8.2650403085965216</v>
      </c>
      <c r="J59" s="44">
        <f>(D7/D$51)*100</f>
        <v>8.4031935465523109</v>
      </c>
      <c r="K59" s="44">
        <f>(E7/E$51)*100</f>
        <v>8.4645129028254953</v>
      </c>
      <c r="L59" s="44">
        <f>(F7/F$51)*100</f>
        <v>9.2717487014265831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3.2341695535799575</v>
      </c>
      <c r="C60" s="44">
        <f t="shared" si="32"/>
        <v>2.9531962880721796</v>
      </c>
      <c r="D60" s="44">
        <f t="shared" si="32"/>
        <v>-1.8174464081448405</v>
      </c>
      <c r="E60" s="44">
        <f t="shared" si="32"/>
        <v>0.84999377532994913</v>
      </c>
      <c r="F60" s="44">
        <f>IF(AND(F$5-D$5 &lt;&gt; 0,F8 &lt;&gt; 0,D8 &lt;&gt; 0),(EXP(LN(F8/D8)/(F$5-D$5))-1)*100,0)</f>
        <v>-4.7109400992328965E-2</v>
      </c>
      <c r="H60" s="44">
        <f t="shared" ref="H60:L60" si="33">(B8/B$51)*100</f>
        <v>4.4378717505458232</v>
      </c>
      <c r="I60" s="44">
        <f t="shared" si="33"/>
        <v>5.1043993002812842</v>
      </c>
      <c r="J60" s="44">
        <f t="shared" si="33"/>
        <v>5.306154613300393</v>
      </c>
      <c r="K60" s="44">
        <f t="shared" si="33"/>
        <v>4.8028248573969119</v>
      </c>
      <c r="L60" s="44">
        <f t="shared" si="33"/>
        <v>5.1206769549409668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1.7249390866562075</v>
      </c>
      <c r="C61" s="44">
        <f>IF(AND(D$5-C$5 &lt;&gt; 0,D9 &lt;&gt; 0,C9 &lt;&gt; 0),(EXP(LN(D9/C9)/(D$5-C$5))-1)*100,0)</f>
        <v>-2.9543510446111809</v>
      </c>
      <c r="D61" s="44">
        <f t="shared" si="34"/>
        <v>3.5709330920834725</v>
      </c>
      <c r="E61" s="44">
        <f t="shared" si="34"/>
        <v>1.4707107992975255</v>
      </c>
      <c r="F61" s="44">
        <f>IF(AND(F$5-D$5 &lt;&gt; 0,F9 &lt;&gt; 0,D9 &lt;&gt; 0),(EXP(LN(F9/D9)/(F$5-D$5))-1)*100,0)</f>
        <v>2.1660096790900418</v>
      </c>
      <c r="H61" s="44">
        <f t="shared" ref="H61:L61" si="35">(B9/B$51)*100</f>
        <v>2.9146700470178883</v>
      </c>
      <c r="I61" s="44">
        <f t="shared" si="35"/>
        <v>3.1606410083152374</v>
      </c>
      <c r="J61" s="44">
        <f t="shared" si="35"/>
        <v>3.0970389332519188</v>
      </c>
      <c r="K61" s="44">
        <f t="shared" si="35"/>
        <v>3.6616880454285843</v>
      </c>
      <c r="L61" s="44">
        <f t="shared" si="35"/>
        <v>4.1510717464856155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0.75518059835584239</v>
      </c>
      <c r="C63" s="44">
        <f t="shared" si="36"/>
        <v>6.6633415868458057</v>
      </c>
      <c r="D63" s="44">
        <f t="shared" si="36"/>
        <v>1.4567159523191542</v>
      </c>
      <c r="E63" s="44">
        <f t="shared" si="36"/>
        <v>0.92812393291423767</v>
      </c>
      <c r="F63" s="44">
        <f>IF(AND(F$5-D$5 &lt;&gt; 0,F11 &lt;&gt; 0,D11 &lt;&gt; 0),(EXP(LN(F11/D11)/(F$5-D$5))-1)*100,0)</f>
        <v>1.1040145644863442</v>
      </c>
      <c r="H63" s="44">
        <f>(B11/B$51)*100</f>
        <v>18.403768066333125</v>
      </c>
      <c r="I63" s="44">
        <f>(C11/C$51)*100</f>
        <v>19.206680565881186</v>
      </c>
      <c r="J63" s="44">
        <f>(D11/D$51)*100</f>
        <v>20.685352425731992</v>
      </c>
      <c r="K63" s="44">
        <f>(E11/E$51)*100</f>
        <v>22.060337884122134</v>
      </c>
      <c r="L63" s="44">
        <f>(F11/F$51)*100</f>
        <v>23.703148503525078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1.0901178820918345</v>
      </c>
      <c r="C64" s="44">
        <f t="shared" si="36"/>
        <v>4.8890286922226522</v>
      </c>
      <c r="D64" s="49">
        <f t="shared" si="36"/>
        <v>0.70972428356224082</v>
      </c>
      <c r="E64" s="49">
        <f t="shared" si="36"/>
        <v>0.85488820534651566</v>
      </c>
      <c r="F64" s="44">
        <f>IF(AND(F$5-D$5 &lt;&gt; 0,F12 &lt;&gt; 0,D12 &lt;&gt; 0),(EXP(LN(F12/D12)/(F$5-D$5))-1)*100,0)</f>
        <v>0.80647699734308631</v>
      </c>
      <c r="H64" s="40">
        <f t="shared" ref="H64:L67" si="37">(B12/B$11)*100</f>
        <v>23.77359853889558</v>
      </c>
      <c r="I64" s="40">
        <f t="shared" si="37"/>
        <v>24.091297642480352</v>
      </c>
      <c r="J64" s="40">
        <f t="shared" si="37"/>
        <v>23.690546086985034</v>
      </c>
      <c r="K64" s="40">
        <f t="shared" si="37"/>
        <v>22.831166639085705</v>
      </c>
      <c r="L64" s="40">
        <f t="shared" si="37"/>
        <v>22.666038445334852</v>
      </c>
    </row>
    <row r="65" spans="1:12" x14ac:dyDescent="0.2">
      <c r="A65" t="str">
        <f>A13</f>
        <v>22 Health professionals</v>
      </c>
      <c r="B65" s="49">
        <f t="shared" si="36"/>
        <v>0.24630571186332606</v>
      </c>
      <c r="C65" s="44">
        <f t="shared" si="36"/>
        <v>4.2464077912183873</v>
      </c>
      <c r="D65" s="49">
        <f t="shared" si="36"/>
        <v>1.6378143945306789</v>
      </c>
      <c r="E65" s="49">
        <f t="shared" si="36"/>
        <v>0.86795547643123694</v>
      </c>
      <c r="F65" s="44">
        <f>IF(AND(F$5-D$5 &lt;&gt; 0,F13 &lt;&gt; 0,D13 &lt;&gt; 0),(EXP(LN(F13/D13)/(F$5-D$5))-1)*100,0)</f>
        <v>1.1239250003088008</v>
      </c>
      <c r="H65" s="40">
        <f t="shared" si="37"/>
        <v>30.593733947311581</v>
      </c>
      <c r="I65" s="40">
        <f t="shared" si="37"/>
        <v>29.98033284042463</v>
      </c>
      <c r="J65" s="40">
        <f t="shared" si="37"/>
        <v>29.300994666988693</v>
      </c>
      <c r="K65" s="40">
        <f t="shared" si="37"/>
        <v>29.563438696292181</v>
      </c>
      <c r="L65" s="40">
        <f t="shared" si="37"/>
        <v>29.387667854091315</v>
      </c>
    </row>
    <row r="66" spans="1:12" x14ac:dyDescent="0.2">
      <c r="A66" t="str">
        <f>A14</f>
        <v>23 Teaching and other educational professionals</v>
      </c>
      <c r="B66" s="49">
        <f t="shared" si="36"/>
        <v>-1.0136663636506338E-2</v>
      </c>
      <c r="C66" s="44">
        <f t="shared" si="36"/>
        <v>4.8331276156017067</v>
      </c>
      <c r="D66" s="49">
        <f t="shared" si="36"/>
        <v>1.7423630954812808</v>
      </c>
      <c r="E66" s="49">
        <f t="shared" si="36"/>
        <v>0.69620983633098543</v>
      </c>
      <c r="F66" s="44">
        <f>IF(AND(F$5-D$5 &lt;&gt; 0,F14 &lt;&gt; 0,D14 &lt;&gt; 0),(EXP(LN(F14/D14)/(F$5-D$5))-1)*100,0)</f>
        <v>1.0437268786075427</v>
      </c>
      <c r="H66" s="40">
        <f t="shared" si="37"/>
        <v>23.382126724274528</v>
      </c>
      <c r="I66" s="40">
        <f t="shared" si="37"/>
        <v>22.679755373893062</v>
      </c>
      <c r="J66" s="40">
        <f t="shared" si="37"/>
        <v>22.290598194564488</v>
      </c>
      <c r="K66" s="40">
        <f t="shared" si="37"/>
        <v>22.606161346190007</v>
      </c>
      <c r="L66" s="40">
        <f t="shared" si="37"/>
        <v>22.092052109580912</v>
      </c>
    </row>
    <row r="67" spans="1:12" x14ac:dyDescent="0.2">
      <c r="A67" t="str">
        <f>A15</f>
        <v>24 Business, media and public service professionals</v>
      </c>
      <c r="B67" s="49">
        <f t="shared" si="36"/>
        <v>1.8665295260993586</v>
      </c>
      <c r="C67" s="44">
        <f t="shared" si="36"/>
        <v>13.40416423914823</v>
      </c>
      <c r="D67" s="49">
        <f t="shared" si="36"/>
        <v>1.6866549597249536</v>
      </c>
      <c r="E67" s="49">
        <f t="shared" si="36"/>
        <v>1.2681116805970394</v>
      </c>
      <c r="F67" s="44">
        <f>IF(AND(F$5-D$5 &lt;&gt; 0,F15 &lt;&gt; 0,D15 &lt;&gt; 0),(EXP(LN(F15/D15)/(F$5-D$5))-1)*100,0)</f>
        <v>1.4074343417149748</v>
      </c>
      <c r="H67" s="40">
        <f t="shared" si="37"/>
        <v>22.250540789518308</v>
      </c>
      <c r="I67" s="40">
        <f t="shared" si="37"/>
        <v>23.248614143201955</v>
      </c>
      <c r="J67" s="40">
        <f t="shared" si="37"/>
        <v>24.717861051461778</v>
      </c>
      <c r="K67" s="40">
        <f t="shared" si="37"/>
        <v>24.999233318432111</v>
      </c>
      <c r="L67" s="40">
        <f t="shared" si="37"/>
        <v>25.85424159099292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0.94804025383830037</v>
      </c>
      <c r="C69" s="44">
        <f t="shared" si="39"/>
        <v>4.7588871243215092</v>
      </c>
      <c r="D69" s="44">
        <f t="shared" si="39"/>
        <v>-0.82855076013176321</v>
      </c>
      <c r="E69" s="44">
        <f t="shared" si="39"/>
        <v>0.65463234866696141</v>
      </c>
      <c r="F69" s="44">
        <f t="shared" ref="F69:F74" si="40">IF(AND(F$5-D$5 &lt;&gt; 0,F17 &lt;&gt; 0,D17 &lt;&gt; 0),(EXP(LN(F17/D17)/(F$5-D$5))-1)*100,0)</f>
        <v>0.15778954122582789</v>
      </c>
      <c r="H69" s="44">
        <f>(B17/B$51)*100</f>
        <v>10.525988782033066</v>
      </c>
      <c r="I69" s="44">
        <f>(C17/C$51)*100</f>
        <v>11.069563364084885</v>
      </c>
      <c r="J69" s="44">
        <f>(D17/D$51)*100</f>
        <v>11.708918754237676</v>
      </c>
      <c r="K69" s="44">
        <f>(E17/E$51)*100</f>
        <v>11.14282537046593</v>
      </c>
      <c r="L69" s="44">
        <f>(F17/F$51)*100</f>
        <v>11.652117746881029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2.1819035419688548</v>
      </c>
      <c r="C70" s="44">
        <f t="shared" si="39"/>
        <v>8.4867477861752185</v>
      </c>
      <c r="D70" s="49">
        <f t="shared" si="39"/>
        <v>-3.1347377729232906</v>
      </c>
      <c r="E70" s="49">
        <f t="shared" si="39"/>
        <v>0.25295216507554841</v>
      </c>
      <c r="F70" s="44">
        <f t="shared" si="40"/>
        <v>-0.88924154174949699</v>
      </c>
      <c r="H70" s="40">
        <f t="shared" ref="H70:L74" si="41">(B18/B$17)*100</f>
        <v>17.567404270874928</v>
      </c>
      <c r="I70" s="40">
        <f t="shared" si="41"/>
        <v>18.442168352709846</v>
      </c>
      <c r="J70" s="40">
        <f t="shared" si="41"/>
        <v>19.098435671011561</v>
      </c>
      <c r="K70" s="40">
        <f t="shared" si="41"/>
        <v>16.978713868559936</v>
      </c>
      <c r="L70" s="40">
        <f t="shared" si="41"/>
        <v>16.313187314192618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0.2052219206845951</v>
      </c>
      <c r="C71" s="44">
        <f t="shared" si="39"/>
        <v>6.7889416366706534</v>
      </c>
      <c r="D71" s="49">
        <f t="shared" si="39"/>
        <v>2.2621749614271103E-2</v>
      </c>
      <c r="E71" s="49">
        <f t="shared" si="39"/>
        <v>0.69976413365493428</v>
      </c>
      <c r="F71" s="44">
        <f t="shared" si="40"/>
        <v>0.47354217872870308</v>
      </c>
      <c r="H71" s="40">
        <f t="shared" si="41"/>
        <v>18.744527425672121</v>
      </c>
      <c r="I71" s="40">
        <f t="shared" si="41"/>
        <v>18.198866685771549</v>
      </c>
      <c r="J71" s="40">
        <f t="shared" si="41"/>
        <v>18.55153071695057</v>
      </c>
      <c r="K71" s="40">
        <f t="shared" si="41"/>
        <v>19.361438459255012</v>
      </c>
      <c r="L71" s="40">
        <f t="shared" si="41"/>
        <v>19.448427153664564</v>
      </c>
    </row>
    <row r="72" spans="1:12" x14ac:dyDescent="0.2">
      <c r="A72" t="str">
        <f t="shared" si="38"/>
        <v>33 Protective service occupations</v>
      </c>
      <c r="B72" s="49">
        <f t="shared" si="39"/>
        <v>1.3551038610351451</v>
      </c>
      <c r="C72" s="44">
        <f t="shared" si="39"/>
        <v>5.0761945159672806</v>
      </c>
      <c r="D72" s="49">
        <f t="shared" si="39"/>
        <v>2.5496503522915992</v>
      </c>
      <c r="E72" s="49">
        <f t="shared" si="39"/>
        <v>1.2287004853618777</v>
      </c>
      <c r="F72" s="44">
        <f t="shared" si="40"/>
        <v>1.6671156181951918</v>
      </c>
      <c r="H72" s="40">
        <f t="shared" si="41"/>
        <v>12.332987764074401</v>
      </c>
      <c r="I72" s="40">
        <f t="shared" si="41"/>
        <v>12.533120747046192</v>
      </c>
      <c r="J72" s="40">
        <f t="shared" si="41"/>
        <v>12.571082699130576</v>
      </c>
      <c r="K72" s="40">
        <f t="shared" si="41"/>
        <v>14.863130947822404</v>
      </c>
      <c r="L72" s="40">
        <f t="shared" si="41"/>
        <v>15.732917015565803</v>
      </c>
    </row>
    <row r="73" spans="1:12" x14ac:dyDescent="0.2">
      <c r="A73" t="str">
        <f t="shared" si="38"/>
        <v>34 Culture, media and sports occupations</v>
      </c>
      <c r="B73" s="49">
        <f t="shared" si="39"/>
        <v>0.90549692422110528</v>
      </c>
      <c r="C73" s="44">
        <f t="shared" si="39"/>
        <v>-6.4164171939249171</v>
      </c>
      <c r="D73" s="49">
        <f t="shared" si="39"/>
        <v>-1.3887493863998901</v>
      </c>
      <c r="E73" s="49">
        <f t="shared" si="39"/>
        <v>1.1562442981678744</v>
      </c>
      <c r="F73" s="44">
        <f t="shared" si="40"/>
        <v>0.30069753214485573</v>
      </c>
      <c r="H73" s="40">
        <f t="shared" si="41"/>
        <v>11.439316188732105</v>
      </c>
      <c r="I73" s="40">
        <f t="shared" si="41"/>
        <v>11.420044530370186</v>
      </c>
      <c r="J73" s="40">
        <f t="shared" si="41"/>
        <v>10.201794924459829</v>
      </c>
      <c r="K73" s="40">
        <f t="shared" si="41"/>
        <v>9.916892907892306</v>
      </c>
      <c r="L73" s="40">
        <f t="shared" si="41"/>
        <v>10.422332413577525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0.62405529612261645</v>
      </c>
      <c r="C74" s="44">
        <f t="shared" si="39"/>
        <v>5.2144316352526365</v>
      </c>
      <c r="D74" s="49">
        <f t="shared" si="39"/>
        <v>-1.1805116468627253</v>
      </c>
      <c r="E74" s="49">
        <f t="shared" si="39"/>
        <v>0.44645372566123331</v>
      </c>
      <c r="F74" s="44">
        <f t="shared" si="40"/>
        <v>-9.8822758130379107E-2</v>
      </c>
      <c r="H74" s="40">
        <f t="shared" si="41"/>
        <v>39.915764350646441</v>
      </c>
      <c r="I74" s="40">
        <f t="shared" si="41"/>
        <v>39.405799684102213</v>
      </c>
      <c r="J74" s="40">
        <f t="shared" si="41"/>
        <v>39.577155988447451</v>
      </c>
      <c r="K74" s="40">
        <f t="shared" si="41"/>
        <v>38.879823816470356</v>
      </c>
      <c r="L74" s="40">
        <f t="shared" si="41"/>
        <v>38.083136102999482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-2.2712770904278035</v>
      </c>
      <c r="C76" s="44">
        <f t="shared" si="42"/>
        <v>4.107923619870979</v>
      </c>
      <c r="D76" s="44">
        <f t="shared" si="42"/>
        <v>-1.2925126439985224</v>
      </c>
      <c r="E76" s="44">
        <f t="shared" si="42"/>
        <v>-0.69799782056220172</v>
      </c>
      <c r="F76" s="44">
        <f>IF(AND(F$5-D$5 &lt;&gt; 0,F24 &lt;&gt; 0,D24 &lt;&gt; 0),(EXP(LN(F24/D24)/(F$5-D$5))-1)*100,0)</f>
        <v>-0.896566229350515</v>
      </c>
      <c r="H76" s="44">
        <f>(B24/B$51)*100</f>
        <v>11.28943932139161</v>
      </c>
      <c r="I76" s="44">
        <f>(C24/C$51)*100</f>
        <v>10.428870792006441</v>
      </c>
      <c r="J76" s="44">
        <f>(D24/D$51)*100</f>
        <v>10.962673944419903</v>
      </c>
      <c r="K76" s="44">
        <f>(E24/E$51)*100</f>
        <v>10.190892360046359</v>
      </c>
      <c r="L76" s="44">
        <f>(F24/F$51)*100</f>
        <v>9.3081663582302028</v>
      </c>
    </row>
    <row r="77" spans="1:12" x14ac:dyDescent="0.2">
      <c r="A77" t="str">
        <f>A25</f>
        <v>41 Administrative occupations</v>
      </c>
      <c r="B77" s="49">
        <f t="shared" si="42"/>
        <v>-1.9506321577671293</v>
      </c>
      <c r="C77" s="44">
        <f t="shared" si="42"/>
        <v>4.8094633401013276</v>
      </c>
      <c r="D77" s="49">
        <f t="shared" si="42"/>
        <v>-1.8963250869322157</v>
      </c>
      <c r="E77" s="49">
        <f t="shared" si="42"/>
        <v>-0.54299285629331173</v>
      </c>
      <c r="F77" s="44">
        <f>IF(AND(F$5-D$5 &lt;&gt; 0,F25 &lt;&gt; 0,D25 &lt;&gt; 0),(EXP(LN(F25/D25)/(F$5-D$5))-1)*100,0)</f>
        <v>-0.99616532864348351</v>
      </c>
      <c r="H77" s="40">
        <f t="shared" ref="H77:L78" si="43">(B25/B$24)*100</f>
        <v>82.446986853642088</v>
      </c>
      <c r="I77" s="40">
        <f t="shared" si="43"/>
        <v>83.53434775020682</v>
      </c>
      <c r="J77" s="40">
        <f t="shared" si="43"/>
        <v>84.097250754249814</v>
      </c>
      <c r="K77" s="40">
        <f t="shared" si="43"/>
        <v>81.556333783508663</v>
      </c>
      <c r="L77" s="40">
        <f t="shared" si="43"/>
        <v>82.838362847135343</v>
      </c>
    </row>
    <row r="78" spans="1:12" x14ac:dyDescent="0.2">
      <c r="A78" t="str">
        <f>A26</f>
        <v>42 Secretarial and related occupations</v>
      </c>
      <c r="B78" s="49">
        <f t="shared" si="42"/>
        <v>-3.8212698452808502</v>
      </c>
      <c r="C78" s="44">
        <f t="shared" si="42"/>
        <v>0.54883819396309708</v>
      </c>
      <c r="D78" s="49">
        <f t="shared" si="42"/>
        <v>1.6775576008879689</v>
      </c>
      <c r="E78" s="49">
        <f t="shared" si="42"/>
        <v>-1.4108434378099277</v>
      </c>
      <c r="F78" s="44">
        <f>IF(AND(F$5-D$5 &lt;&gt; 0,F26 &lt;&gt; 0,D26 &lt;&gt; 0),(EXP(LN(F26/D26)/(F$5-D$5))-1)*100,0)</f>
        <v>-0.39194284862599238</v>
      </c>
      <c r="H78" s="40">
        <f t="shared" si="43"/>
        <v>17.553013146357905</v>
      </c>
      <c r="I78" s="40">
        <f t="shared" si="43"/>
        <v>16.465652249793195</v>
      </c>
      <c r="J78" s="40">
        <f t="shared" si="43"/>
        <v>15.902749245750178</v>
      </c>
      <c r="K78" s="40">
        <f t="shared" si="43"/>
        <v>18.443666216491344</v>
      </c>
      <c r="L78" s="40">
        <f t="shared" si="43"/>
        <v>17.161637152864653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-0.43999317182684683</v>
      </c>
      <c r="C80" s="44">
        <f t="shared" si="44"/>
        <v>-13.885861448745629</v>
      </c>
      <c r="D80" s="44">
        <f t="shared" si="44"/>
        <v>-0.63521033461202414</v>
      </c>
      <c r="E80" s="44">
        <f t="shared" si="44"/>
        <v>-0.78836665076936763</v>
      </c>
      <c r="F80" s="44">
        <f>IF(AND(F$5-D$5 &lt;&gt; 0,F28 &lt;&gt; 0,D28 &lt;&gt; 0),(EXP(LN(F28/D28)/(F$5-D$5))-1)*100,0)</f>
        <v>-0.73734079315734835</v>
      </c>
      <c r="H80" s="44">
        <f>(B28/B$51)*100</f>
        <v>11.644068007125142</v>
      </c>
      <c r="I80" s="44">
        <f>(C28/C$51)*100</f>
        <v>11.585650496210285</v>
      </c>
      <c r="J80" s="44">
        <f>(D28/D$51)*100</f>
        <v>10.073730085510531</v>
      </c>
      <c r="K80" s="44">
        <f>(E28/E$51)*100</f>
        <v>9.6805076101880108</v>
      </c>
      <c r="L80" s="44">
        <f>(F28/F$51)*100</f>
        <v>8.7618537189575694</v>
      </c>
    </row>
    <row r="81" spans="1:12" x14ac:dyDescent="0.2">
      <c r="A81" t="str">
        <f>A29</f>
        <v>51 Skilled agricultural and related trades</v>
      </c>
      <c r="B81" s="49">
        <f t="shared" si="44"/>
        <v>-4.1635360089834599</v>
      </c>
      <c r="C81" s="44">
        <f t="shared" si="44"/>
        <v>-9.9488795815338982E-2</v>
      </c>
      <c r="D81" s="49">
        <f t="shared" si="44"/>
        <v>0.20761834002498425</v>
      </c>
      <c r="E81" s="49">
        <f t="shared" si="44"/>
        <v>1.0459806055043597</v>
      </c>
      <c r="F81" s="44">
        <f>IF(AND(F$5-D$5 &lt;&gt; 0,F29 &lt;&gt; 0,D29 &lt;&gt; 0),(EXP(LN(F29/D29)/(F$5-D$5))-1)*100,0)</f>
        <v>0.76575007290091701</v>
      </c>
      <c r="H81" s="40">
        <f t="shared" ref="H81:L84" si="45">(B29/B$28)*100</f>
        <v>8.1444069734046867</v>
      </c>
      <c r="I81" s="40">
        <f t="shared" si="45"/>
        <v>6.9926682092869257</v>
      </c>
      <c r="J81" s="40">
        <f t="shared" si="45"/>
        <v>8.112153712984437</v>
      </c>
      <c r="K81" s="40">
        <f t="shared" si="45"/>
        <v>8.4620830782067991</v>
      </c>
      <c r="L81" s="40">
        <f t="shared" si="45"/>
        <v>10.163463166228494</v>
      </c>
    </row>
    <row r="82" spans="1:12" x14ac:dyDescent="0.2">
      <c r="A82" t="str">
        <f>A30</f>
        <v>52 Skilled metal, electrical and electronic trades</v>
      </c>
      <c r="B82" s="49">
        <f t="shared" si="44"/>
        <v>-0.49062793998131404</v>
      </c>
      <c r="C82" s="44">
        <f t="shared" si="44"/>
        <v>-14.897528988200904</v>
      </c>
      <c r="D82" s="49">
        <f t="shared" si="44"/>
        <v>-1.1406478130058906</v>
      </c>
      <c r="E82" s="49">
        <f t="shared" si="44"/>
        <v>-1.1035090900494371</v>
      </c>
      <c r="F82" s="44">
        <f>IF(AND(F$5-D$5 &lt;&gt; 0,F30 &lt;&gt; 0,D30 &lt;&gt; 0),(EXP(LN(F30/D30)/(F$5-D$5))-1)*100,0)</f>
        <v>-1.1158902143306393</v>
      </c>
      <c r="H82" s="40">
        <f t="shared" si="45"/>
        <v>41.6446669216567</v>
      </c>
      <c r="I82" s="40">
        <f t="shared" si="45"/>
        <v>41.560012048272021</v>
      </c>
      <c r="J82" s="40">
        <f t="shared" si="45"/>
        <v>41.071765683204084</v>
      </c>
      <c r="K82" s="40">
        <f t="shared" si="45"/>
        <v>40.037742961321996</v>
      </c>
      <c r="L82" s="40">
        <f t="shared" si="45"/>
        <v>38.783983325324954</v>
      </c>
    </row>
    <row r="83" spans="1:12" x14ac:dyDescent="0.2">
      <c r="A83" t="str">
        <f>A31</f>
        <v>53 Skilled construction and building trades</v>
      </c>
      <c r="B83" s="49">
        <f t="shared" si="44"/>
        <v>2.3984331921068414</v>
      </c>
      <c r="C83" s="44">
        <f t="shared" si="44"/>
        <v>-19.045756474517304</v>
      </c>
      <c r="D83" s="49">
        <f t="shared" si="44"/>
        <v>-0.33068842632623108</v>
      </c>
      <c r="E83" s="49">
        <f t="shared" si="44"/>
        <v>-1.0622070063655342</v>
      </c>
      <c r="F83" s="44">
        <f>IF(AND(F$5-D$5 &lt;&gt; 0,F31 &lt;&gt; 0,D31 &lt;&gt; 0),(EXP(LN(F31/D31)/(F$5-D$5))-1)*100,0)</f>
        <v>-0.81896598386120845</v>
      </c>
      <c r="H83" s="40">
        <f t="shared" si="45"/>
        <v>31.698321549995644</v>
      </c>
      <c r="I83" s="40">
        <f t="shared" si="45"/>
        <v>35.470706744476921</v>
      </c>
      <c r="J83" s="40">
        <f t="shared" si="45"/>
        <v>33.345328422513006</v>
      </c>
      <c r="K83" s="40">
        <f t="shared" si="45"/>
        <v>33.85943478320219</v>
      </c>
      <c r="L83" s="40">
        <f t="shared" si="45"/>
        <v>32.936382024038899</v>
      </c>
    </row>
    <row r="84" spans="1:12" x14ac:dyDescent="0.2">
      <c r="A84" t="str">
        <f>A32</f>
        <v>54 Textiles, printing and other skilled trades</v>
      </c>
      <c r="B84" s="49">
        <f t="shared" si="44"/>
        <v>-4.0402262165520568</v>
      </c>
      <c r="C84" s="44">
        <f t="shared" si="44"/>
        <v>-5.8324330615832531</v>
      </c>
      <c r="D84" s="49">
        <f t="shared" si="44"/>
        <v>-0.44259852566974622</v>
      </c>
      <c r="E84" s="49">
        <f t="shared" si="44"/>
        <v>-0.52417170741000385</v>
      </c>
      <c r="F84" s="44">
        <f>IF(AND(F$5-D$5 &lt;&gt; 0,F32 &lt;&gt; 0,D32 &lt;&gt; 0),(EXP(LN(F32/D32)/(F$5-D$5))-1)*100,0)</f>
        <v>-0.49698807594252825</v>
      </c>
      <c r="H84" s="40">
        <f t="shared" si="45"/>
        <v>18.512604554942964</v>
      </c>
      <c r="I84" s="40">
        <f t="shared" si="45"/>
        <v>15.976612997964127</v>
      </c>
      <c r="J84" s="40">
        <f t="shared" si="45"/>
        <v>17.470752181298472</v>
      </c>
      <c r="K84" s="40">
        <f t="shared" si="45"/>
        <v>17.640739177269023</v>
      </c>
      <c r="L84" s="40">
        <f t="shared" si="45"/>
        <v>18.116171484407655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-0.93482200202243959</v>
      </c>
      <c r="C86" s="44">
        <f t="shared" si="46"/>
        <v>-0.90508846522984188</v>
      </c>
      <c r="D86" s="44">
        <f t="shared" si="46"/>
        <v>0.79855474646788327</v>
      </c>
      <c r="E86" s="44">
        <f t="shared" si="46"/>
        <v>0.32499428931909158</v>
      </c>
      <c r="F86" s="44">
        <f>IF(AND(F$5-D$5 &lt;&gt; 0,F34 &lt;&gt; 0,D34 &lt;&gt; 0),(EXP(LN(F34/D34)/(F$5-D$5))-1)*100,0)</f>
        <v>0.48260005426963293</v>
      </c>
      <c r="H86" s="44">
        <f>(B34/B$51)*100</f>
        <v>9.1663336334940304</v>
      </c>
      <c r="I86" s="44">
        <f>(C34/C$51)*100</f>
        <v>8.9403758384578023</v>
      </c>
      <c r="J86" s="44">
        <f>(D34/D$51)*100</f>
        <v>8.9454574905111244</v>
      </c>
      <c r="K86" s="44">
        <f>(E34/E$51)*100</f>
        <v>9.2346260786114769</v>
      </c>
      <c r="L86" s="44">
        <f>(F34/F$51)*100</f>
        <v>9.3450713883013368</v>
      </c>
    </row>
    <row r="87" spans="1:12" x14ac:dyDescent="0.2">
      <c r="A87" t="str">
        <f>A35</f>
        <v>61 Caring personal service occupations</v>
      </c>
      <c r="B87" s="49">
        <f t="shared" si="46"/>
        <v>-1.7206837088918792</v>
      </c>
      <c r="C87" s="44">
        <f t="shared" si="46"/>
        <v>0.80570061625602207</v>
      </c>
      <c r="D87" s="49">
        <f t="shared" si="46"/>
        <v>1.2516887794959297</v>
      </c>
      <c r="E87" s="49">
        <f t="shared" si="46"/>
        <v>0.36264301694333145</v>
      </c>
      <c r="F87" s="44">
        <f>IF(AND(F$5-D$5 &lt;&gt; 0,F35 &lt;&gt; 0,D35 &lt;&gt; 0),(EXP(LN(F35/D35)/(F$5-D$5))-1)*100,0)</f>
        <v>0.65812083404137578</v>
      </c>
      <c r="H87" s="40">
        <f t="shared" ref="H87:L89" si="47">(B35/B$34)*100</f>
        <v>74.87862303903789</v>
      </c>
      <c r="I87" s="40">
        <f t="shared" si="47"/>
        <v>72.530765105707033</v>
      </c>
      <c r="J87" s="40">
        <f t="shared" si="47"/>
        <v>73.782946868552841</v>
      </c>
      <c r="K87" s="40">
        <f t="shared" si="47"/>
        <v>75.456359548345944</v>
      </c>
      <c r="L87" s="40">
        <f t="shared" si="47"/>
        <v>75.740001534550615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1.4991000564731349</v>
      </c>
      <c r="C88" s="44">
        <f t="shared" si="46"/>
        <v>-6.6976149749273457</v>
      </c>
      <c r="D88" s="49">
        <f t="shared" si="46"/>
        <v>-0.34256539469244007</v>
      </c>
      <c r="E88" s="49">
        <f t="shared" si="46"/>
        <v>0.1922576376641949</v>
      </c>
      <c r="F88" s="44">
        <f>IF(AND(F$5-D$5 &lt;&gt; 0,F36 &lt;&gt; 0,D36 &lt;&gt; 0),(EXP(LN(F36/D36)/(F$5-D$5))-1)*100,0)</f>
        <v>1.3665141931684666E-2</v>
      </c>
      <c r="H88" s="40">
        <f t="shared" si="47"/>
        <v>23.824496634634603</v>
      </c>
      <c r="I88" s="40">
        <f t="shared" si="47"/>
        <v>26.253572137893837</v>
      </c>
      <c r="J88" s="40">
        <f t="shared" si="47"/>
        <v>24.718937208332932</v>
      </c>
      <c r="K88" s="40">
        <f t="shared" si="47"/>
        <v>23.351069947687357</v>
      </c>
      <c r="L88" s="40">
        <f t="shared" si="47"/>
        <v>23.043952687392384</v>
      </c>
    </row>
    <row r="89" spans="1:12" x14ac:dyDescent="0.2">
      <c r="A89" t="str">
        <f>A37</f>
        <v>63 Community and civil enforcement occupations</v>
      </c>
      <c r="B89" s="49">
        <f t="shared" si="46"/>
        <v>-2.5236347522452962</v>
      </c>
      <c r="C89" s="44">
        <f t="shared" si="46"/>
        <v>22.11911904710302</v>
      </c>
      <c r="D89" s="49">
        <f t="shared" si="46"/>
        <v>-3.6965082530247328</v>
      </c>
      <c r="E89" s="49">
        <f t="shared" si="46"/>
        <v>0.52075219362901493</v>
      </c>
      <c r="F89" s="44">
        <f>IF(AND(F$5-D$5 &lt;&gt; 0,F37 &lt;&gt; 0,D37 &lt;&gt; 0),(EXP(LN(F37/D37)/(F$5-D$5))-1)*100,0)</f>
        <v>-0.90513177589852667</v>
      </c>
      <c r="H89" s="40">
        <f t="shared" si="47"/>
        <v>1.2968803263275188</v>
      </c>
      <c r="I89" s="40">
        <f t="shared" si="47"/>
        <v>1.2156627563991302</v>
      </c>
      <c r="J89" s="40">
        <f t="shared" si="47"/>
        <v>1.498115923114226</v>
      </c>
      <c r="K89" s="40">
        <f t="shared" si="47"/>
        <v>1.1925705039667103</v>
      </c>
      <c r="L89" s="40">
        <f t="shared" si="47"/>
        <v>1.2160457780569935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-2.4540452230331411</v>
      </c>
      <c r="C91" s="44">
        <f t="shared" si="48"/>
        <v>1.3840164390623411</v>
      </c>
      <c r="D91" s="44">
        <f t="shared" si="48"/>
        <v>-3.6348876803216079E-2</v>
      </c>
      <c r="E91" s="44">
        <f t="shared" si="48"/>
        <v>8.5271998899361101E-2</v>
      </c>
      <c r="F91" s="44">
        <f t="shared" ref="F91:F93" si="49">IF(AND(F$5-D$5 &lt;&gt; 0,F39 &lt;&gt; 0,D39 &lt;&gt; 0),(EXP(LN(F39/D39)/(F$5-D$5))-1)*100,0)</f>
        <v>4.4715274753626133E-2</v>
      </c>
      <c r="H91" s="44">
        <f>(B39/B$51)*100</f>
        <v>11.471919232703945</v>
      </c>
      <c r="I91" s="44">
        <f>(C39/C$51)*100</f>
        <v>10.518387235294412</v>
      </c>
      <c r="J91" s="44">
        <f>(D39/D$51)*100</f>
        <v>10.767479991301117</v>
      </c>
      <c r="K91" s="44">
        <f>(E39/E$51)*100</f>
        <v>10.662765465791386</v>
      </c>
      <c r="L91" s="44">
        <f>(F39/F$51)*100</f>
        <v>10.535216529133837</v>
      </c>
    </row>
    <row r="92" spans="1:12" s="30" customFormat="1" x14ac:dyDescent="0.2">
      <c r="A92" t="str">
        <f>A40</f>
        <v>71 Sales occupations</v>
      </c>
      <c r="B92" s="49">
        <f t="shared" si="48"/>
        <v>-3.0220542633868197</v>
      </c>
      <c r="C92" s="44">
        <f t="shared" si="48"/>
        <v>0.72377110682004808</v>
      </c>
      <c r="D92" s="49">
        <f t="shared" si="48"/>
        <v>-1.2174973000866562</v>
      </c>
      <c r="E92" s="49">
        <f t="shared" si="48"/>
        <v>-0.35228490488190545</v>
      </c>
      <c r="F92" s="44">
        <f t="shared" si="49"/>
        <v>-0.64152779647695946</v>
      </c>
      <c r="G92"/>
      <c r="H92" s="40">
        <f>(B40/B$34)*100</f>
        <v>106.71988383879231</v>
      </c>
      <c r="I92" s="40">
        <f t="shared" ref="H92:L93" si="50">(C40/C$34)*100</f>
        <v>98.006113722850202</v>
      </c>
      <c r="J92" s="40">
        <f t="shared" si="50"/>
        <v>99.617076324102044</v>
      </c>
      <c r="K92" s="40">
        <f t="shared" si="50"/>
        <v>90.045578046305707</v>
      </c>
      <c r="L92" s="40">
        <f t="shared" si="50"/>
        <v>84.148116986024718</v>
      </c>
    </row>
    <row r="93" spans="1:12" s="30" customFormat="1" x14ac:dyDescent="0.2">
      <c r="A93" t="str">
        <f>A41</f>
        <v>72 Customer service occupations</v>
      </c>
      <c r="B93" s="49">
        <f t="shared" si="48"/>
        <v>0.65417360068151797</v>
      </c>
      <c r="C93" s="44">
        <f t="shared" si="48"/>
        <v>4.678007577262866</v>
      </c>
      <c r="D93" s="49">
        <f t="shared" si="48"/>
        <v>4.9734738767228892</v>
      </c>
      <c r="E93" s="49">
        <f t="shared" si="48"/>
        <v>1.5102721684321807</v>
      </c>
      <c r="F93" s="44">
        <f t="shared" si="49"/>
        <v>2.6517879076727313</v>
      </c>
      <c r="G93"/>
      <c r="H93" s="40">
        <f t="shared" si="50"/>
        <v>18.432872883756421</v>
      </c>
      <c r="I93" s="40">
        <f t="shared" si="50"/>
        <v>19.644278445772688</v>
      </c>
      <c r="J93" s="40">
        <f t="shared" si="50"/>
        <v>20.751054682307657</v>
      </c>
      <c r="K93" s="40">
        <f t="shared" si="50"/>
        <v>25.419470294824816</v>
      </c>
      <c r="L93" s="40">
        <f t="shared" si="50"/>
        <v>28.587421260610697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1.2585412772713855</v>
      </c>
      <c r="C95" s="44">
        <f t="shared" si="51"/>
        <v>-11.580775003660282</v>
      </c>
      <c r="D95" s="44">
        <f t="shared" si="51"/>
        <v>1.4821534270877512</v>
      </c>
      <c r="E95" s="44">
        <f t="shared" si="51"/>
        <v>-0.58007599117302355</v>
      </c>
      <c r="F95" s="44">
        <f>IF(AND(F$5-D$5 &lt;&gt; 0,F43 &lt;&gt; 0,D43 &lt;&gt; 0),(EXP(LN(F43/D43)/(F$5-D$5))-1)*100,0)</f>
        <v>0.10263494685138763</v>
      </c>
      <c r="H95" s="44">
        <f>(B43/B$51)*100</f>
        <v>7.8159691232888813</v>
      </c>
      <c r="I95" s="44">
        <f>(C43/C$51)*100</f>
        <v>8.3211915741237128</v>
      </c>
      <c r="J95" s="44">
        <f>(D43/D$51)*100</f>
        <v>7.4289536775577227</v>
      </c>
      <c r="K95" s="44">
        <f>(E43/E$51)*100</f>
        <v>7.9327040912217486</v>
      </c>
      <c r="L95" s="44">
        <f>(F43/F$51)*100</f>
        <v>7.3320833681890356</v>
      </c>
    </row>
    <row r="96" spans="1:12" x14ac:dyDescent="0.2">
      <c r="A96" t="str">
        <f>A44</f>
        <v>81 Process, plant and machine operatives</v>
      </c>
      <c r="B96" s="49">
        <f t="shared" si="51"/>
        <v>-1.9997902107428467</v>
      </c>
      <c r="C96" s="44">
        <f t="shared" si="51"/>
        <v>-12.76186731408262</v>
      </c>
      <c r="D96" s="49">
        <f t="shared" si="51"/>
        <v>3.1267581538858114</v>
      </c>
      <c r="E96" s="49">
        <f t="shared" si="51"/>
        <v>-0.53746657819412347</v>
      </c>
      <c r="F96" s="44">
        <f>IF(AND(F$5-D$5 &lt;&gt; 0,F44 &lt;&gt; 0,D44 &lt;&gt; 0),(EXP(LN(F44/D44)/(F$5-D$5))-1)*100,0)</f>
        <v>0.66924231029923398</v>
      </c>
      <c r="H96" s="40">
        <f>(B44/B$43)*100</f>
        <v>53.551263739406416</v>
      </c>
      <c r="I96" s="40">
        <f t="shared" ref="H96:L97" si="52">(C44/C$43)*100</f>
        <v>46.984118035517739</v>
      </c>
      <c r="J96" s="40">
        <f t="shared" si="52"/>
        <v>46.356510402381133</v>
      </c>
      <c r="K96" s="40">
        <f t="shared" si="52"/>
        <v>50.236479029264579</v>
      </c>
      <c r="L96" s="40">
        <f t="shared" si="52"/>
        <v>50.452198353823199</v>
      </c>
    </row>
    <row r="97" spans="1:12" x14ac:dyDescent="0.2">
      <c r="A97" t="str">
        <f>A45</f>
        <v>82 Transport and mobile machine drivers and operatives</v>
      </c>
      <c r="B97" s="49">
        <f t="shared" si="51"/>
        <v>4.6621588713240625</v>
      </c>
      <c r="C97" s="44">
        <f t="shared" si="51"/>
        <v>-10.53405884111671</v>
      </c>
      <c r="D97" s="49">
        <f t="shared" si="51"/>
        <v>-3.0276686640062778E-2</v>
      </c>
      <c r="E97" s="49">
        <f t="shared" si="51"/>
        <v>-0.62325772334363982</v>
      </c>
      <c r="F97" s="44">
        <f>IF(AND(F$5-D$5 &lt;&gt; 0,F45 &lt;&gt; 0,D45 &lt;&gt; 0),(EXP(LN(F45/D45)/(F$5-D$5))-1)*100,0)</f>
        <v>-0.42598922609481393</v>
      </c>
      <c r="H97" s="40">
        <f t="shared" si="52"/>
        <v>46.448736260593584</v>
      </c>
      <c r="I97" s="40">
        <f t="shared" si="52"/>
        <v>53.015881964482261</v>
      </c>
      <c r="J97" s="40">
        <f t="shared" si="52"/>
        <v>53.643489597618867</v>
      </c>
      <c r="K97" s="40">
        <f t="shared" si="52"/>
        <v>49.763520970735421</v>
      </c>
      <c r="L97" s="40">
        <f t="shared" si="52"/>
        <v>49.547801646176794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-1.6884411342681482</v>
      </c>
      <c r="C99" s="44">
        <f t="shared" si="53"/>
        <v>-6.3954852060909451</v>
      </c>
      <c r="D99" s="44">
        <f t="shared" si="53"/>
        <v>-0.56606164315031737</v>
      </c>
      <c r="E99" s="44">
        <f t="shared" si="53"/>
        <v>-0.31546792227431508</v>
      </c>
      <c r="F99" s="44">
        <f>IF(AND(F$5-D$5 &lt;&gt; 0,F47 &lt;&gt; 0,D47 &lt;&gt; 0),(EXP(LN(F47/D47)/(F$5-D$5))-1)*100,0)</f>
        <v>-0.39906925598005571</v>
      </c>
      <c r="H99" s="44">
        <f>(B47/B$51)*100</f>
        <v>12.329972036066499</v>
      </c>
      <c r="I99" s="44">
        <f>(C47/C$51)*100</f>
        <v>11.664239825344762</v>
      </c>
      <c r="J99" s="44">
        <f>(D47/D$51)*100</f>
        <v>11.024240084177627</v>
      </c>
      <c r="K99" s="44">
        <f>(E47/E$51)*100</f>
        <v>10.630828236727458</v>
      </c>
      <c r="L99" s="44">
        <f>(F47/F$51)*100</f>
        <v>10.090593685355332</v>
      </c>
    </row>
    <row r="100" spans="1:12" x14ac:dyDescent="0.2">
      <c r="A100" t="str">
        <f>A48</f>
        <v>91 Elementary trades and related occupations</v>
      </c>
      <c r="B100" s="49">
        <f t="shared" si="53"/>
        <v>-3.2659267018210869</v>
      </c>
      <c r="C100" s="44">
        <f t="shared" si="53"/>
        <v>-12.199535166424925</v>
      </c>
      <c r="D100" s="49">
        <f t="shared" si="53"/>
        <v>-4.4105509908484279</v>
      </c>
      <c r="E100" s="49">
        <f t="shared" si="53"/>
        <v>-0.89983684911365547</v>
      </c>
      <c r="F100" s="44">
        <f>IF(AND(F$5-D$5 &lt;&gt; 0,F48 &lt;&gt; 0,D48 &lt;&gt; 0),(EXP(LN(F48/D48)/(F$5-D$5))-1)*100,0)</f>
        <v>-2.084172380804461</v>
      </c>
      <c r="H100" s="40">
        <f t="shared" ref="H100:L101" si="54">(B48/B$47)*100</f>
        <v>14.421537142504516</v>
      </c>
      <c r="I100" s="40">
        <f t="shared" si="54"/>
        <v>13.517959000583273</v>
      </c>
      <c r="J100" s="40">
        <f t="shared" si="54"/>
        <v>12.679763219387501</v>
      </c>
      <c r="K100" s="40">
        <f t="shared" si="54"/>
        <v>10.410886914388882</v>
      </c>
      <c r="L100" s="40">
        <f t="shared" si="54"/>
        <v>9.8164323429920621</v>
      </c>
    </row>
    <row r="101" spans="1:12" x14ac:dyDescent="0.2">
      <c r="A101" t="str">
        <f>A49</f>
        <v>92 Elementary administration and service occupations</v>
      </c>
      <c r="B101" s="49">
        <f t="shared" si="53"/>
        <v>-1.4299572856518838</v>
      </c>
      <c r="C101" s="44">
        <f t="shared" si="53"/>
        <v>-5.4882574337761998</v>
      </c>
      <c r="D101" s="49">
        <f t="shared" si="53"/>
        <v>-5.4623648987794926E-2</v>
      </c>
      <c r="E101" s="49">
        <f t="shared" si="53"/>
        <v>-0.24952048151944961</v>
      </c>
      <c r="F101" s="44">
        <f>IF(AND(F$5-D$5 &lt;&gt; 0,F49 &lt;&gt; 0,D49 &lt;&gt; 0),(EXP(LN(F49/D49)/(F$5-D$5))-1)*100,0)</f>
        <v>-0.18459713568840241</v>
      </c>
      <c r="H101" s="40">
        <f t="shared" si="54"/>
        <v>85.578462857495481</v>
      </c>
      <c r="I101" s="40">
        <f t="shared" si="54"/>
        <v>86.482040999416725</v>
      </c>
      <c r="J101" s="40">
        <f t="shared" si="54"/>
        <v>87.320236780612504</v>
      </c>
      <c r="K101" s="40">
        <f t="shared" si="54"/>
        <v>89.589113085611118</v>
      </c>
      <c r="L101" s="40">
        <f t="shared" si="54"/>
        <v>90.183567657007941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-0.31472867268407256</v>
      </c>
      <c r="C103" s="206">
        <f t="shared" ref="C103" si="56">IF(AND(D$5-C$5 &lt;&gt; 0,D51 &lt;&gt; 0,C51 &lt;&gt; 0),(EXP(LN(D51/C51)/(D$5-C$5))-1)*100,0)</f>
        <v>-0.96138137827631587</v>
      </c>
      <c r="D103" s="50">
        <f>IF(AND(E$5-D$5 &lt;&gt; 0,E51 &lt;&gt; 0,D51 &lt;&gt; 0),(EXP(LN(E51/D51)/(E$5-D$5))-1)*100,0)</f>
        <v>0.15922454414900589</v>
      </c>
      <c r="E103" s="50">
        <f>IF(AND(F$5-E$5 &lt;&gt; 0,F51 &lt;&gt; 0,E51 &lt;&gt; 0),(EXP(LN(F51/E51)/(F$5-E$5))-1)*100,0)</f>
        <v>0.20578921188203481</v>
      </c>
      <c r="F103" s="206">
        <f>IF(AND(F$5-D$5 &lt;&gt; 0,F51 &lt;&gt; 0,D51 &lt;&gt; 0),(EXP(LN(F51/D51)/(F$5-D$5))-1)*100,0)</f>
        <v>0.1902652511108327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North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6.848434989718978</v>
      </c>
      <c r="C9" s="330">
        <v>14.884311138596459</v>
      </c>
      <c r="D9" s="330">
        <f>SUM(B9:C9)</f>
        <v>21.732746128315437</v>
      </c>
      <c r="E9" s="331"/>
      <c r="F9" s="330">
        <v>8.6710772005533556</v>
      </c>
      <c r="G9" s="330">
        <v>16.741476842741733</v>
      </c>
      <c r="H9" s="330">
        <f>SUM(F9:G9)</f>
        <v>25.412554043295088</v>
      </c>
      <c r="I9" s="331"/>
      <c r="J9" s="330">
        <v>9.9289019466811599</v>
      </c>
      <c r="K9" s="330">
        <v>15.304667538337902</v>
      </c>
      <c r="L9" s="330">
        <f>SUM(J9:K9)</f>
        <v>25.233569485019061</v>
      </c>
      <c r="M9" s="236"/>
      <c r="N9" s="328">
        <f>IF(B9&gt;0,(EXP(LN(F9/B9)/($F$6-$B$6))-1)*100,0)</f>
        <v>4.8325966243137675</v>
      </c>
      <c r="O9" s="328">
        <f>IF(F9&gt;0,(EXP(LN(J9/F9)/($J$6-$F$6))-1)*100,0)</f>
        <v>0.90713552577643686</v>
      </c>
      <c r="P9" s="328"/>
      <c r="Q9" s="328">
        <f>IF(C9&gt;0,(EXP(LN(G9/C9)/($F$6-$B$6))-1)*100,0)</f>
        <v>2.3795002609098725</v>
      </c>
      <c r="R9" s="328">
        <f>IF(G9&gt;0,(EXP(LN(K9/G9)/($J$6-$F$6))-1)*100,0)</f>
        <v>-0.59642384793161529</v>
      </c>
      <c r="S9" s="327"/>
      <c r="T9" s="328">
        <f>IF(D9&gt;0,(EXP(LN(H9/D9)/($F$6-$B$6))-1)*100,0)</f>
        <v>3.1779136222074067</v>
      </c>
      <c r="U9" s="328">
        <f>IF(H9&gt;0,(EXP(LN(L9/H9)/($J$6-$F$6))-1)*100,0)</f>
        <v>-4.7109400992328965E-2</v>
      </c>
    </row>
    <row r="10" spans="1:21" x14ac:dyDescent="0.2">
      <c r="A10" s="329" t="str">
        <f>name!D5</f>
        <v>12 Other managers and proprietors</v>
      </c>
      <c r="B10" s="330">
        <v>5.3806902583391292</v>
      </c>
      <c r="C10" s="330">
        <v>8.8927695756126237</v>
      </c>
      <c r="D10" s="330">
        <f t="shared" ref="D10:D33" si="0">SUM(B10:C10)</f>
        <v>14.273459833951753</v>
      </c>
      <c r="E10" s="331"/>
      <c r="F10" s="330">
        <v>6.2930444853869627</v>
      </c>
      <c r="G10" s="330">
        <v>8.5394801960791096</v>
      </c>
      <c r="H10" s="330">
        <f t="shared" ref="H10:H33" si="1">SUM(F10:G10)</f>
        <v>14.832524681466072</v>
      </c>
      <c r="I10" s="331"/>
      <c r="J10" s="330">
        <v>8.1329188016435054</v>
      </c>
      <c r="K10" s="330">
        <v>12.322649529253395</v>
      </c>
      <c r="L10" s="330">
        <f t="shared" ref="L10:L33" si="2">SUM(J10:K10)</f>
        <v>20.455568330896902</v>
      </c>
      <c r="M10" s="236"/>
      <c r="N10" s="328">
        <f t="shared" ref="N10:N36" si="3">IF(B10&gt;0,(EXP(LN(F10/B10)/($F$6-$B$6))-1)*100,0)</f>
        <v>3.182147356100562</v>
      </c>
      <c r="O10" s="328">
        <f t="shared" ref="O10:O34" si="4">IF(F10&gt;0,(EXP(LN(J10/F10)/($J$6-$F$6))-1)*100,0)</f>
        <v>1.7245339871738041</v>
      </c>
      <c r="P10" s="328"/>
      <c r="Q10" s="328">
        <f t="shared" ref="Q10:Q34" si="5">IF(C10&gt;0,(EXP(LN(G10/C10)/($F$6-$B$6))-1)*100,0)</f>
        <v>-0.80749014766062777</v>
      </c>
      <c r="R10" s="328">
        <f t="shared" ref="R10:R34" si="6">IF(G10&gt;0,(EXP(LN(K10/G10)/($J$6-$F$6))-1)*100,0)</f>
        <v>2.4750590882163248</v>
      </c>
      <c r="S10" s="327"/>
      <c r="T10" s="328">
        <f t="shared" ref="T10:T34" si="7">IF(D10&gt;0,(EXP(LN(H10/D10)/($F$6-$B$6))-1)*100,0)</f>
        <v>0.7713703697099783</v>
      </c>
      <c r="U10" s="328">
        <f t="shared" ref="U10:U34" si="8">IF(H10&gt;0,(EXP(LN(L10/H10)/($J$6-$F$6))-1)*100,0)</f>
        <v>2.166009679090064</v>
      </c>
    </row>
    <row r="11" spans="1:21" x14ac:dyDescent="0.2">
      <c r="A11" s="329" t="str">
        <f>name!D6</f>
        <v>21 Science, research, engineering and technology professionals</v>
      </c>
      <c r="B11" s="330">
        <v>3.484475951478744</v>
      </c>
      <c r="C11" s="330">
        <v>17.941545497871417</v>
      </c>
      <c r="D11" s="330">
        <f t="shared" si="0"/>
        <v>21.426021449350159</v>
      </c>
      <c r="E11" s="331"/>
      <c r="F11" s="330">
        <v>4.3425974330306794</v>
      </c>
      <c r="G11" s="330">
        <v>19.127041645921725</v>
      </c>
      <c r="H11" s="330">
        <f t="shared" si="1"/>
        <v>23.469639078952405</v>
      </c>
      <c r="I11" s="331"/>
      <c r="J11" s="330">
        <v>6.1882165594581462</v>
      </c>
      <c r="K11" s="330">
        <v>20.286600576930685</v>
      </c>
      <c r="L11" s="330">
        <f t="shared" si="2"/>
        <v>26.474817136388829</v>
      </c>
      <c r="M11" s="236"/>
      <c r="N11" s="328">
        <f t="shared" si="3"/>
        <v>4.5014748936794025</v>
      </c>
      <c r="O11" s="328">
        <f t="shared" si="4"/>
        <v>2.3892579402795544</v>
      </c>
      <c r="P11" s="328"/>
      <c r="Q11" s="328">
        <f t="shared" si="5"/>
        <v>1.2879054886181462</v>
      </c>
      <c r="R11" s="328">
        <f t="shared" si="6"/>
        <v>0.39315397226125093</v>
      </c>
      <c r="S11" s="327"/>
      <c r="T11" s="328">
        <f t="shared" si="7"/>
        <v>1.8387300943991436</v>
      </c>
      <c r="U11" s="328">
        <f t="shared" si="8"/>
        <v>0.80647699734308631</v>
      </c>
    </row>
    <row r="12" spans="1:21" x14ac:dyDescent="0.2">
      <c r="A12" s="329" t="str">
        <f>name!D7</f>
        <v>22 Health professionals</v>
      </c>
      <c r="B12" s="330">
        <v>20.791588563756338</v>
      </c>
      <c r="C12" s="330">
        <v>6.7810987893322174</v>
      </c>
      <c r="D12" s="330">
        <f t="shared" si="0"/>
        <v>27.572687353088554</v>
      </c>
      <c r="E12" s="331"/>
      <c r="F12" s="330">
        <v>21.307675816456939</v>
      </c>
      <c r="G12" s="330">
        <v>7.7200961463991424</v>
      </c>
      <c r="H12" s="330">
        <f t="shared" si="1"/>
        <v>29.027771962856082</v>
      </c>
      <c r="I12" s="331"/>
      <c r="J12" s="330">
        <v>25.173872092522984</v>
      </c>
      <c r="K12" s="330">
        <v>9.1520704129762578</v>
      </c>
      <c r="L12" s="330">
        <f t="shared" si="2"/>
        <v>34.325942505499242</v>
      </c>
      <c r="M12" s="236"/>
      <c r="N12" s="328">
        <f t="shared" si="3"/>
        <v>0.4915816338180834</v>
      </c>
      <c r="O12" s="328">
        <f t="shared" si="4"/>
        <v>1.1177962416670573</v>
      </c>
      <c r="P12" s="328"/>
      <c r="Q12" s="328">
        <f t="shared" si="5"/>
        <v>2.6276838243364464</v>
      </c>
      <c r="R12" s="328">
        <f t="shared" si="6"/>
        <v>1.1408136086379805</v>
      </c>
      <c r="S12" s="327"/>
      <c r="T12" s="328">
        <f t="shared" si="7"/>
        <v>1.0338543531010158</v>
      </c>
      <c r="U12" s="328">
        <f t="shared" si="8"/>
        <v>1.1239250003088008</v>
      </c>
    </row>
    <row r="13" spans="1:21" x14ac:dyDescent="0.2">
      <c r="A13" s="329" t="str">
        <f>name!D8</f>
        <v>23 Teaching and other educational professionals</v>
      </c>
      <c r="B13" s="330">
        <v>12.125902614293683</v>
      </c>
      <c r="C13" s="330">
        <v>8.947303779179995</v>
      </c>
      <c r="D13" s="330">
        <f t="shared" si="0"/>
        <v>21.073206393473676</v>
      </c>
      <c r="E13" s="331"/>
      <c r="F13" s="330">
        <v>14.794532513404732</v>
      </c>
      <c r="G13" s="330">
        <v>7.2882127538216164</v>
      </c>
      <c r="H13" s="330">
        <f t="shared" si="1"/>
        <v>22.08274526722635</v>
      </c>
      <c r="I13" s="331"/>
      <c r="J13" s="330">
        <v>17.331814548131153</v>
      </c>
      <c r="K13" s="330">
        <v>8.4725641561284952</v>
      </c>
      <c r="L13" s="330">
        <f t="shared" si="2"/>
        <v>25.804378704259648</v>
      </c>
      <c r="M13" s="236"/>
      <c r="N13" s="328">
        <f t="shared" si="3"/>
        <v>4.0584695364596302</v>
      </c>
      <c r="O13" s="328">
        <f t="shared" si="4"/>
        <v>1.0608280753559018</v>
      </c>
      <c r="P13" s="328"/>
      <c r="Q13" s="328">
        <f t="shared" si="5"/>
        <v>-4.0188891884256339</v>
      </c>
      <c r="R13" s="328">
        <f t="shared" si="6"/>
        <v>1.0088875969727074</v>
      </c>
      <c r="S13" s="327"/>
      <c r="T13" s="328">
        <f t="shared" si="7"/>
        <v>0.94027612040918918</v>
      </c>
      <c r="U13" s="328">
        <f t="shared" si="8"/>
        <v>1.0437268786075649</v>
      </c>
    </row>
    <row r="14" spans="1:21" x14ac:dyDescent="0.2">
      <c r="A14" s="329" t="str">
        <f>name!D9</f>
        <v>24 Business, media and public service professionals</v>
      </c>
      <c r="B14" s="330">
        <v>9.1381082283954846</v>
      </c>
      <c r="C14" s="330">
        <v>10.915253211012727</v>
      </c>
      <c r="D14" s="330">
        <f t="shared" si="0"/>
        <v>20.053361439408214</v>
      </c>
      <c r="E14" s="331"/>
      <c r="F14" s="330">
        <v>12.299812437420103</v>
      </c>
      <c r="G14" s="330">
        <v>12.187562212006219</v>
      </c>
      <c r="H14" s="330">
        <f t="shared" si="1"/>
        <v>24.487374649426322</v>
      </c>
      <c r="I14" s="331"/>
      <c r="J14" s="330">
        <v>15.656093712637396</v>
      </c>
      <c r="K14" s="330">
        <v>14.54266907391554</v>
      </c>
      <c r="L14" s="330">
        <f t="shared" si="2"/>
        <v>30.198762786552937</v>
      </c>
      <c r="M14" s="236"/>
      <c r="N14" s="328">
        <f t="shared" si="3"/>
        <v>6.1227360215540871</v>
      </c>
      <c r="O14" s="328">
        <f t="shared" si="4"/>
        <v>1.6215141484313245</v>
      </c>
      <c r="P14" s="328"/>
      <c r="Q14" s="328">
        <f t="shared" si="5"/>
        <v>2.2295869672043889</v>
      </c>
      <c r="R14" s="328">
        <f t="shared" si="6"/>
        <v>1.1847706746412001</v>
      </c>
      <c r="S14" s="327"/>
      <c r="T14" s="328">
        <f t="shared" si="7"/>
        <v>4.0760997932378418</v>
      </c>
      <c r="U14" s="328">
        <f t="shared" si="8"/>
        <v>1.4074343417149748</v>
      </c>
    </row>
    <row r="15" spans="1:21" x14ac:dyDescent="0.2">
      <c r="A15" s="329" t="str">
        <f>name!D10</f>
        <v>31 Science, engineering and technology associate professionals</v>
      </c>
      <c r="B15" s="330">
        <v>1.7199325212088039</v>
      </c>
      <c r="C15" s="330">
        <v>7.3355241694617623</v>
      </c>
      <c r="D15" s="330">
        <f t="shared" si="0"/>
        <v>9.0554566906705656</v>
      </c>
      <c r="E15" s="331"/>
      <c r="F15" s="330">
        <v>2.0831951289522657</v>
      </c>
      <c r="G15" s="330">
        <v>8.6266453818890092</v>
      </c>
      <c r="H15" s="330">
        <f t="shared" si="1"/>
        <v>10.709840510841275</v>
      </c>
      <c r="I15" s="331"/>
      <c r="J15" s="330">
        <v>2.526427224761481</v>
      </c>
      <c r="K15" s="330">
        <v>6.8404536736621671</v>
      </c>
      <c r="L15" s="330">
        <f t="shared" si="2"/>
        <v>9.3668808984236485</v>
      </c>
      <c r="M15" s="236"/>
      <c r="N15" s="328">
        <f t="shared" si="3"/>
        <v>3.9067374267275357</v>
      </c>
      <c r="O15" s="328">
        <f t="shared" si="4"/>
        <v>1.2943268644856731</v>
      </c>
      <c r="P15" s="328"/>
      <c r="Q15" s="328">
        <f t="shared" si="5"/>
        <v>3.2956799293072603</v>
      </c>
      <c r="R15" s="328">
        <f t="shared" si="6"/>
        <v>-1.5347780864571559</v>
      </c>
      <c r="S15" s="327"/>
      <c r="T15" s="328">
        <f t="shared" si="7"/>
        <v>3.4128552192369099</v>
      </c>
      <c r="U15" s="328">
        <f t="shared" si="8"/>
        <v>-0.88924154174948589</v>
      </c>
    </row>
    <row r="16" spans="1:21" x14ac:dyDescent="0.2">
      <c r="A16" s="329" t="str">
        <f>name!D11</f>
        <v>32 Health and social care associate professionals</v>
      </c>
      <c r="B16" s="330">
        <v>7.419149468361951</v>
      </c>
      <c r="C16" s="330">
        <v>2.2430780111794433</v>
      </c>
      <c r="D16" s="330">
        <f t="shared" si="0"/>
        <v>9.6622274795413947</v>
      </c>
      <c r="E16" s="331"/>
      <c r="F16" s="330">
        <v>8.005883199253784</v>
      </c>
      <c r="G16" s="330">
        <v>2.3972691129580945</v>
      </c>
      <c r="H16" s="330">
        <f t="shared" si="1"/>
        <v>10.403152312211878</v>
      </c>
      <c r="I16" s="331"/>
      <c r="J16" s="330">
        <v>8.8883001094354537</v>
      </c>
      <c r="K16" s="330">
        <v>2.2788064345784065</v>
      </c>
      <c r="L16" s="330">
        <f t="shared" si="2"/>
        <v>11.16710654401386</v>
      </c>
      <c r="M16" s="236"/>
      <c r="N16" s="328">
        <f t="shared" si="3"/>
        <v>1.5338901149162254</v>
      </c>
      <c r="O16" s="328">
        <f t="shared" si="4"/>
        <v>0.69949609910802124</v>
      </c>
      <c r="P16" s="328"/>
      <c r="Q16" s="328">
        <f t="shared" si="5"/>
        <v>1.3385025061774192</v>
      </c>
      <c r="R16" s="328">
        <f t="shared" si="6"/>
        <v>-0.3372859593100519</v>
      </c>
      <c r="S16" s="327"/>
      <c r="T16" s="328">
        <f t="shared" si="7"/>
        <v>1.4886650136358259</v>
      </c>
      <c r="U16" s="328">
        <f t="shared" si="8"/>
        <v>0.47354217872870308</v>
      </c>
    </row>
    <row r="17" spans="1:21" x14ac:dyDescent="0.2">
      <c r="A17" s="329" t="str">
        <f>name!D12</f>
        <v>33 Protective service occupations</v>
      </c>
      <c r="B17" s="330">
        <v>1.5756448262679652</v>
      </c>
      <c r="C17" s="330">
        <v>4.7816311174126795</v>
      </c>
      <c r="D17" s="330">
        <f t="shared" si="0"/>
        <v>6.3572759436806443</v>
      </c>
      <c r="E17" s="331"/>
      <c r="F17" s="330">
        <v>1.9705031822664021</v>
      </c>
      <c r="G17" s="330">
        <v>5.0789899320119778</v>
      </c>
      <c r="H17" s="330">
        <f t="shared" si="1"/>
        <v>7.0494931142783797</v>
      </c>
      <c r="I17" s="331"/>
      <c r="J17" s="330">
        <v>3.2644065465247682</v>
      </c>
      <c r="K17" s="330">
        <v>5.7692885267473732</v>
      </c>
      <c r="L17" s="330">
        <f t="shared" si="2"/>
        <v>9.0336950732721419</v>
      </c>
      <c r="M17" s="236"/>
      <c r="N17" s="328">
        <f t="shared" si="3"/>
        <v>4.5740101795185062</v>
      </c>
      <c r="O17" s="328">
        <f t="shared" si="4"/>
        <v>3.4225258005220915</v>
      </c>
      <c r="P17" s="328"/>
      <c r="Q17" s="328">
        <f t="shared" si="5"/>
        <v>1.2139226158832228</v>
      </c>
      <c r="R17" s="328">
        <f t="shared" si="6"/>
        <v>0.85319485493577929</v>
      </c>
      <c r="S17" s="327"/>
      <c r="T17" s="328">
        <f t="shared" si="7"/>
        <v>2.0886276078930566</v>
      </c>
      <c r="U17" s="328">
        <f t="shared" si="8"/>
        <v>1.6671156181951918</v>
      </c>
    </row>
    <row r="18" spans="1:21" x14ac:dyDescent="0.2">
      <c r="A18" s="329" t="str">
        <f>name!D13</f>
        <v>34 Culture, media and sports occupations</v>
      </c>
      <c r="B18" s="330">
        <v>3.3316947740475733</v>
      </c>
      <c r="C18" s="330">
        <v>2.5649209536208399</v>
      </c>
      <c r="D18" s="330">
        <f t="shared" si="0"/>
        <v>5.8966157276684132</v>
      </c>
      <c r="E18" s="331"/>
      <c r="F18" s="330">
        <v>3.2639034257924968</v>
      </c>
      <c r="G18" s="330">
        <v>2.4569628507640457</v>
      </c>
      <c r="H18" s="330">
        <f t="shared" si="1"/>
        <v>5.7208662765565421</v>
      </c>
      <c r="I18" s="331"/>
      <c r="J18" s="330">
        <v>3.4664837001925366</v>
      </c>
      <c r="K18" s="330">
        <v>2.5179229348509042</v>
      </c>
      <c r="L18" s="330">
        <f t="shared" si="2"/>
        <v>5.9844066350434408</v>
      </c>
      <c r="M18" s="236"/>
      <c r="N18" s="328">
        <f t="shared" si="3"/>
        <v>-0.41030128878136729</v>
      </c>
      <c r="O18" s="328">
        <f t="shared" si="4"/>
        <v>0.40225279561914018</v>
      </c>
      <c r="P18" s="327"/>
      <c r="Q18" s="328">
        <f t="shared" si="5"/>
        <v>-0.85634603273428977</v>
      </c>
      <c r="R18" s="328">
        <f t="shared" si="6"/>
        <v>0.16352259118048718</v>
      </c>
      <c r="S18" s="327"/>
      <c r="T18" s="328">
        <f t="shared" si="7"/>
        <v>-0.60333935358626301</v>
      </c>
      <c r="U18" s="328">
        <f t="shared" si="8"/>
        <v>0.30069753214485573</v>
      </c>
    </row>
    <row r="19" spans="1:21" x14ac:dyDescent="0.2">
      <c r="A19" s="329" t="str">
        <f>name!D14</f>
        <v>35 Business and public service associate professionals</v>
      </c>
      <c r="B19" s="330">
        <v>10.187557716226868</v>
      </c>
      <c r="C19" s="330">
        <v>10.387791366594064</v>
      </c>
      <c r="D19" s="330">
        <f t="shared" si="0"/>
        <v>20.575349082820932</v>
      </c>
      <c r="E19" s="331"/>
      <c r="F19" s="330">
        <v>11.114071675759456</v>
      </c>
      <c r="G19" s="330">
        <v>11.079632343272831</v>
      </c>
      <c r="H19" s="330">
        <f t="shared" si="1"/>
        <v>22.193704019032289</v>
      </c>
      <c r="I19" s="331"/>
      <c r="J19" s="330">
        <v>11.842811060322166</v>
      </c>
      <c r="K19" s="330">
        <v>10.024172579650168</v>
      </c>
      <c r="L19" s="330">
        <f t="shared" si="2"/>
        <v>21.866983639972332</v>
      </c>
      <c r="M19" s="236"/>
      <c r="N19" s="328">
        <f t="shared" si="3"/>
        <v>1.7561395433064675</v>
      </c>
      <c r="O19" s="328">
        <f t="shared" si="4"/>
        <v>0.42429089537916465</v>
      </c>
      <c r="P19" s="327"/>
      <c r="Q19" s="328">
        <f t="shared" si="5"/>
        <v>1.2978962822050022</v>
      </c>
      <c r="R19" s="328">
        <f t="shared" si="6"/>
        <v>-0.66517163842686466</v>
      </c>
      <c r="S19" s="327"/>
      <c r="T19" s="328">
        <f t="shared" si="7"/>
        <v>1.5258222585743386</v>
      </c>
      <c r="U19" s="328">
        <f t="shared" si="8"/>
        <v>-9.8822758130368005E-2</v>
      </c>
    </row>
    <row r="20" spans="1:21" x14ac:dyDescent="0.2">
      <c r="A20" s="329" t="str">
        <f>name!D15</f>
        <v>41 Administrative occupations</v>
      </c>
      <c r="B20" s="330">
        <v>31.984455335470361</v>
      </c>
      <c r="C20" s="330">
        <v>13.596877625623438</v>
      </c>
      <c r="D20" s="330">
        <f t="shared" si="0"/>
        <v>45.5813329610938</v>
      </c>
      <c r="E20" s="331"/>
      <c r="F20" s="330">
        <v>29.548672627150001</v>
      </c>
      <c r="G20" s="330">
        <v>14.604987514178681</v>
      </c>
      <c r="H20" s="330">
        <f t="shared" si="1"/>
        <v>44.153660141328686</v>
      </c>
      <c r="I20" s="331"/>
      <c r="J20" s="330">
        <v>22.925774903006811</v>
      </c>
      <c r="K20" s="330">
        <v>15.071019098243234</v>
      </c>
      <c r="L20" s="330">
        <f t="shared" si="2"/>
        <v>37.996794001250045</v>
      </c>
      <c r="M20" s="236"/>
      <c r="N20" s="328">
        <f t="shared" si="3"/>
        <v>-1.5717409944668748</v>
      </c>
      <c r="O20" s="328">
        <f t="shared" si="4"/>
        <v>-1.6776153381497516</v>
      </c>
      <c r="P20" s="327"/>
      <c r="Q20" s="328">
        <f t="shared" si="5"/>
        <v>1.4407380274356285</v>
      </c>
      <c r="R20" s="328">
        <f t="shared" si="6"/>
        <v>0.20962309408838475</v>
      </c>
      <c r="S20" s="327"/>
      <c r="T20" s="328">
        <f t="shared" si="7"/>
        <v>-0.63442779025503215</v>
      </c>
      <c r="U20" s="328">
        <f t="shared" si="8"/>
        <v>-0.9961653286434724</v>
      </c>
    </row>
    <row r="21" spans="1:21" x14ac:dyDescent="0.2">
      <c r="A21" s="329" t="str">
        <f>name!D16</f>
        <v>42 Secretarial and related occupations</v>
      </c>
      <c r="B21" s="330">
        <v>9.0537193413493053</v>
      </c>
      <c r="C21" s="330">
        <v>0.650573892736936</v>
      </c>
      <c r="D21" s="330">
        <f t="shared" si="0"/>
        <v>9.7042932340862418</v>
      </c>
      <c r="E21" s="331"/>
      <c r="F21" s="330">
        <v>7.8999976054269387</v>
      </c>
      <c r="G21" s="330">
        <v>0.44943806829681276</v>
      </c>
      <c r="H21" s="330">
        <f t="shared" si="1"/>
        <v>8.3494356737237521</v>
      </c>
      <c r="I21" s="331"/>
      <c r="J21" s="330">
        <v>7.0950380212657747</v>
      </c>
      <c r="K21" s="330">
        <v>0.77676399424384424</v>
      </c>
      <c r="L21" s="330">
        <f t="shared" si="2"/>
        <v>7.8718020155096191</v>
      </c>
      <c r="M21" s="236"/>
      <c r="N21" s="328">
        <f t="shared" si="3"/>
        <v>-2.6894367310191902</v>
      </c>
      <c r="O21" s="328">
        <f t="shared" si="4"/>
        <v>-0.71388489508794617</v>
      </c>
      <c r="P21" s="327"/>
      <c r="Q21" s="328">
        <f t="shared" si="5"/>
        <v>-7.1301712322488058</v>
      </c>
      <c r="R21" s="328">
        <f t="shared" si="6"/>
        <v>3.7149308362435463</v>
      </c>
      <c r="S21" s="327"/>
      <c r="T21" s="328">
        <f t="shared" si="7"/>
        <v>-2.9627137766228939</v>
      </c>
      <c r="U21" s="328">
        <f t="shared" si="8"/>
        <v>-0.39194284862599238</v>
      </c>
    </row>
    <row r="22" spans="1:21" x14ac:dyDescent="0.2">
      <c r="A22" s="329" t="str">
        <f>name!D17</f>
        <v>51 Skilled agricultural and related trades</v>
      </c>
      <c r="B22" s="330">
        <v>0.36043171616221981</v>
      </c>
      <c r="C22" s="330">
        <v>4.2836949855344377</v>
      </c>
      <c r="D22" s="330">
        <f t="shared" si="0"/>
        <v>4.6441267016966572</v>
      </c>
      <c r="E22" s="331"/>
      <c r="F22" s="330">
        <v>0.79738697587656127</v>
      </c>
      <c r="G22" s="330">
        <v>3.1163793860498887</v>
      </c>
      <c r="H22" s="330">
        <f t="shared" si="1"/>
        <v>3.91376636192645</v>
      </c>
      <c r="I22" s="331"/>
      <c r="J22" s="330">
        <v>1.0388687298613</v>
      </c>
      <c r="K22" s="330">
        <v>3.3493576756243195</v>
      </c>
      <c r="L22" s="330">
        <f t="shared" si="2"/>
        <v>4.3882264054856197</v>
      </c>
      <c r="M22" s="236"/>
      <c r="N22" s="328">
        <f t="shared" si="3"/>
        <v>17.211231140677441</v>
      </c>
      <c r="O22" s="328">
        <f t="shared" si="4"/>
        <v>1.7792944036472136</v>
      </c>
      <c r="P22" s="327"/>
      <c r="Q22" s="328">
        <f t="shared" si="5"/>
        <v>-6.1646762784509761</v>
      </c>
      <c r="R22" s="328">
        <f t="shared" si="6"/>
        <v>0.48180171011216189</v>
      </c>
      <c r="S22" s="327"/>
      <c r="T22" s="328">
        <f t="shared" si="7"/>
        <v>-3.3641730775179401</v>
      </c>
      <c r="U22" s="328">
        <f t="shared" si="8"/>
        <v>0.76575007290091701</v>
      </c>
    </row>
    <row r="23" spans="1:21" x14ac:dyDescent="0.2">
      <c r="A23" s="329" t="str">
        <f>name!D18</f>
        <v>52 Skilled metal, electrical and electronic trades</v>
      </c>
      <c r="B23" s="330">
        <v>0.21093094312820745</v>
      </c>
      <c r="C23" s="330">
        <v>23.535808416248269</v>
      </c>
      <c r="D23" s="330">
        <f t="shared" si="0"/>
        <v>23.746739359376477</v>
      </c>
      <c r="E23" s="331"/>
      <c r="F23" s="330">
        <v>0.27235920340683756</v>
      </c>
      <c r="G23" s="330">
        <v>19.543006807047067</v>
      </c>
      <c r="H23" s="330">
        <f t="shared" si="1"/>
        <v>19.815366010453904</v>
      </c>
      <c r="I23" s="331"/>
      <c r="J23" s="330">
        <v>0.82961745340667281</v>
      </c>
      <c r="K23" s="330">
        <v>15.915944266502725</v>
      </c>
      <c r="L23" s="330">
        <f t="shared" si="2"/>
        <v>16.745561719909396</v>
      </c>
      <c r="M23" s="236"/>
      <c r="N23" s="328">
        <f t="shared" si="3"/>
        <v>5.2447285132347865</v>
      </c>
      <c r="O23" s="328">
        <f t="shared" si="4"/>
        <v>7.7082711505028101</v>
      </c>
      <c r="P23" s="327"/>
      <c r="Q23" s="328">
        <f t="shared" si="5"/>
        <v>-3.649837241549736</v>
      </c>
      <c r="R23" s="328">
        <f t="shared" si="6"/>
        <v>-1.359317517659997</v>
      </c>
      <c r="S23" s="327"/>
      <c r="T23" s="328">
        <f t="shared" si="7"/>
        <v>-3.5550210541292482</v>
      </c>
      <c r="U23" s="328">
        <f t="shared" si="8"/>
        <v>-1.1158902143306393</v>
      </c>
    </row>
    <row r="24" spans="1:21" x14ac:dyDescent="0.2">
      <c r="A24" s="329" t="str">
        <f>name!D19</f>
        <v>53 Skilled construction and building trades</v>
      </c>
      <c r="B24" s="330">
        <v>0.65622115326037855</v>
      </c>
      <c r="C24" s="330">
        <v>17.418885111691093</v>
      </c>
      <c r="D24" s="330">
        <f t="shared" si="0"/>
        <v>18.075106264951472</v>
      </c>
      <c r="E24" s="331"/>
      <c r="F24" s="330">
        <v>0.45105272819299563</v>
      </c>
      <c r="G24" s="330">
        <v>15.636638571163395</v>
      </c>
      <c r="H24" s="330">
        <f t="shared" si="1"/>
        <v>16.08769129935639</v>
      </c>
      <c r="I24" s="331"/>
      <c r="J24" s="330">
        <v>0.54392173274691369</v>
      </c>
      <c r="K24" s="330">
        <v>13.676851141139826</v>
      </c>
      <c r="L24" s="330">
        <f t="shared" si="2"/>
        <v>14.220772873886739</v>
      </c>
      <c r="M24" s="236"/>
      <c r="N24" s="328">
        <f t="shared" si="3"/>
        <v>-7.2240483866140792</v>
      </c>
      <c r="O24" s="328">
        <f t="shared" si="4"/>
        <v>1.255962560432855</v>
      </c>
      <c r="P24" s="327"/>
      <c r="Q24" s="328">
        <f t="shared" si="5"/>
        <v>-2.1356291100404046</v>
      </c>
      <c r="R24" s="328">
        <f t="shared" si="6"/>
        <v>-0.8887740506131947</v>
      </c>
      <c r="S24" s="327"/>
      <c r="T24" s="328">
        <f t="shared" si="7"/>
        <v>-2.302697428722178</v>
      </c>
      <c r="U24" s="328">
        <f t="shared" si="8"/>
        <v>-0.81896598386120845</v>
      </c>
    </row>
    <row r="25" spans="1:21" x14ac:dyDescent="0.2">
      <c r="A25" s="329" t="str">
        <f>name!D20</f>
        <v>54 Textiles, printing and other skilled trades</v>
      </c>
      <c r="B25" s="330">
        <v>4.2951518560820627</v>
      </c>
      <c r="C25" s="330">
        <v>6.2611576962659647</v>
      </c>
      <c r="D25" s="330">
        <f t="shared" si="0"/>
        <v>10.556309552348027</v>
      </c>
      <c r="E25" s="331"/>
      <c r="F25" s="330">
        <v>3.9278726124115133</v>
      </c>
      <c r="G25" s="330">
        <v>4.5010162651839343</v>
      </c>
      <c r="H25" s="330">
        <f t="shared" si="1"/>
        <v>8.4288888775954476</v>
      </c>
      <c r="I25" s="331"/>
      <c r="J25" s="330">
        <v>3.697260678715574</v>
      </c>
      <c r="K25" s="330">
        <v>4.1246658412074204</v>
      </c>
      <c r="L25" s="330">
        <f t="shared" si="2"/>
        <v>7.8219265199229948</v>
      </c>
      <c r="M25" s="236"/>
      <c r="N25" s="328">
        <f t="shared" si="3"/>
        <v>-1.7718930794967669</v>
      </c>
      <c r="O25" s="328">
        <f t="shared" si="4"/>
        <v>-0.40255935516845254</v>
      </c>
      <c r="P25" s="327"/>
      <c r="Q25" s="328">
        <f t="shared" si="5"/>
        <v>-6.3880724100366937</v>
      </c>
      <c r="R25" s="328">
        <f t="shared" si="6"/>
        <v>-0.58043028783405504</v>
      </c>
      <c r="S25" s="327"/>
      <c r="T25" s="328">
        <f t="shared" si="7"/>
        <v>-4.4013757840393186</v>
      </c>
      <c r="U25" s="328">
        <f t="shared" si="8"/>
        <v>-0.49698807594252825</v>
      </c>
    </row>
    <row r="26" spans="1:21" x14ac:dyDescent="0.2">
      <c r="A26" s="329" t="str">
        <f>name!D21</f>
        <v>61 Caring personal service occupations</v>
      </c>
      <c r="B26" s="330">
        <v>29.378245455737815</v>
      </c>
      <c r="C26" s="330">
        <v>4.2336782685535237</v>
      </c>
      <c r="D26" s="330">
        <f t="shared" si="0"/>
        <v>33.611923724291337</v>
      </c>
      <c r="E26" s="331"/>
      <c r="F26" s="330">
        <v>27.537158642378223</v>
      </c>
      <c r="G26" s="330">
        <v>4.073021279148481</v>
      </c>
      <c r="H26" s="330">
        <f t="shared" si="1"/>
        <v>31.610179921526704</v>
      </c>
      <c r="I26" s="331"/>
      <c r="J26" s="330">
        <v>29.363090618377537</v>
      </c>
      <c r="K26" s="330">
        <v>5.5155253762279699</v>
      </c>
      <c r="L26" s="330">
        <f t="shared" si="2"/>
        <v>34.878615994605511</v>
      </c>
      <c r="M26" s="236"/>
      <c r="N26" s="328">
        <f t="shared" si="3"/>
        <v>-1.2860218321864791</v>
      </c>
      <c r="O26" s="328">
        <f t="shared" si="4"/>
        <v>0.42893161320789464</v>
      </c>
      <c r="P26" s="327"/>
      <c r="Q26" s="328">
        <f t="shared" si="5"/>
        <v>-0.77073705456874864</v>
      </c>
      <c r="R26" s="328">
        <f t="shared" si="6"/>
        <v>2.0417772048893834</v>
      </c>
      <c r="S26" s="327"/>
      <c r="T26" s="328">
        <f t="shared" si="7"/>
        <v>-1.2205236166963784</v>
      </c>
      <c r="U26" s="328">
        <f t="shared" si="8"/>
        <v>0.65812083404137578</v>
      </c>
    </row>
    <row r="27" spans="1:21" x14ac:dyDescent="0.2">
      <c r="A27" s="329" t="str">
        <f>name!D22</f>
        <v>62 Leisure, travel and related personal service occupations</v>
      </c>
      <c r="B27" s="330">
        <v>7.585888151760309</v>
      </c>
      <c r="C27" s="330">
        <v>3.1085815266615908</v>
      </c>
      <c r="D27" s="330">
        <f t="shared" si="0"/>
        <v>10.6944696784219</v>
      </c>
      <c r="E27" s="331"/>
      <c r="F27" s="330">
        <v>7.2364071321420349</v>
      </c>
      <c r="G27" s="330">
        <v>3.3537100397346249</v>
      </c>
      <c r="H27" s="330">
        <f t="shared" si="1"/>
        <v>10.59011717187666</v>
      </c>
      <c r="I27" s="331"/>
      <c r="J27" s="330">
        <v>7.1275756980871705</v>
      </c>
      <c r="K27" s="330">
        <v>3.4842695685751388</v>
      </c>
      <c r="L27" s="330">
        <f t="shared" si="2"/>
        <v>10.611845266662309</v>
      </c>
      <c r="M27" s="236"/>
      <c r="N27" s="328">
        <f t="shared" si="3"/>
        <v>-0.93886227405701739</v>
      </c>
      <c r="O27" s="328">
        <f t="shared" si="4"/>
        <v>-0.10097344375821216</v>
      </c>
      <c r="P27" s="327"/>
      <c r="Q27" s="328">
        <f t="shared" si="5"/>
        <v>1.5295940751038906</v>
      </c>
      <c r="R27" s="328">
        <f t="shared" si="6"/>
        <v>0.25493254652566577</v>
      </c>
      <c r="S27" s="327"/>
      <c r="T27" s="328">
        <f t="shared" si="7"/>
        <v>-0.19591845732614965</v>
      </c>
      <c r="U27" s="328">
        <f t="shared" si="8"/>
        <v>1.3665141931684666E-2</v>
      </c>
    </row>
    <row r="28" spans="1:21" x14ac:dyDescent="0.2">
      <c r="A28" s="329" t="str">
        <f>name!D23</f>
        <v>63 Community and civil enforcement occupations</v>
      </c>
      <c r="B28" s="330">
        <v>0.15641382849896493</v>
      </c>
      <c r="C28" s="330">
        <v>0.42573686870774907</v>
      </c>
      <c r="D28" s="330">
        <f t="shared" si="0"/>
        <v>0.58215069720671397</v>
      </c>
      <c r="E28" s="331"/>
      <c r="F28" s="330">
        <v>0.15689015216012697</v>
      </c>
      <c r="G28" s="330">
        <v>0.48493449544185557</v>
      </c>
      <c r="H28" s="330">
        <f t="shared" si="1"/>
        <v>0.64182464760198255</v>
      </c>
      <c r="I28" s="331"/>
      <c r="J28" s="330">
        <v>0.20317567651264545</v>
      </c>
      <c r="K28" s="330">
        <v>0.3568189480631539</v>
      </c>
      <c r="L28" s="330">
        <f>SUM(J28:K28)</f>
        <v>0.5599946245757994</v>
      </c>
      <c r="M28" s="236"/>
      <c r="N28" s="328">
        <f t="shared" si="3"/>
        <v>6.0831514495984784E-2</v>
      </c>
      <c r="O28" s="328">
        <f t="shared" si="4"/>
        <v>1.7384387271898616</v>
      </c>
      <c r="P28" s="327"/>
      <c r="Q28" s="328">
        <f t="shared" si="5"/>
        <v>2.6380431447171615</v>
      </c>
      <c r="R28" s="328">
        <f t="shared" si="6"/>
        <v>-2.0244623605908063</v>
      </c>
      <c r="S28" s="327"/>
      <c r="T28" s="328">
        <f t="shared" si="7"/>
        <v>1.9708862402542993</v>
      </c>
      <c r="U28" s="328">
        <f t="shared" si="8"/>
        <v>-0.90513177589852667</v>
      </c>
    </row>
    <row r="29" spans="1:21" x14ac:dyDescent="0.2">
      <c r="A29" s="329" t="str">
        <f>name!D24</f>
        <v>71 Sales occupations</v>
      </c>
      <c r="B29" s="330">
        <v>33.226410566924891</v>
      </c>
      <c r="C29" s="330">
        <v>14.678591553434686</v>
      </c>
      <c r="D29" s="330">
        <f t="shared" si="0"/>
        <v>47.905002120359576</v>
      </c>
      <c r="E29" s="331"/>
      <c r="F29" s="330">
        <v>29.060605753942106</v>
      </c>
      <c r="G29" s="330">
        <v>13.617463359659922</v>
      </c>
      <c r="H29" s="330">
        <f t="shared" si="1"/>
        <v>42.678069113602028</v>
      </c>
      <c r="I29" s="331"/>
      <c r="J29" s="330">
        <v>25.963967760605421</v>
      </c>
      <c r="K29" s="330">
        <v>12.78662373081189</v>
      </c>
      <c r="L29" s="330">
        <f t="shared" si="2"/>
        <v>38.75059149141731</v>
      </c>
      <c r="M29" s="236"/>
      <c r="N29" s="328">
        <f t="shared" si="3"/>
        <v>-2.6436581218186039</v>
      </c>
      <c r="O29" s="328">
        <f t="shared" si="4"/>
        <v>-0.74834439745794512</v>
      </c>
      <c r="P29" s="327"/>
      <c r="Q29" s="328">
        <f t="shared" si="5"/>
        <v>-1.489535724483293</v>
      </c>
      <c r="R29" s="328">
        <f t="shared" si="6"/>
        <v>-0.41881010815701947</v>
      </c>
      <c r="S29" s="327"/>
      <c r="T29" s="328">
        <f t="shared" si="7"/>
        <v>-2.2842027485898031</v>
      </c>
      <c r="U29" s="328">
        <f t="shared" si="8"/>
        <v>-0.64152779647697056</v>
      </c>
    </row>
    <row r="30" spans="1:21" x14ac:dyDescent="0.2">
      <c r="A30" s="329" t="str">
        <f>name!D25</f>
        <v>72 Customer service occupations</v>
      </c>
      <c r="B30" s="330">
        <v>5.0503681988379601</v>
      </c>
      <c r="C30" s="330">
        <v>3.22388007446922</v>
      </c>
      <c r="D30" s="330">
        <f t="shared" si="0"/>
        <v>8.2742482733071796</v>
      </c>
      <c r="E30" s="331"/>
      <c r="F30" s="330">
        <v>5.3261536824900828</v>
      </c>
      <c r="G30" s="330">
        <v>3.5640384270467584</v>
      </c>
      <c r="H30" s="330">
        <f t="shared" si="1"/>
        <v>8.8901921095368408</v>
      </c>
      <c r="I30" s="331"/>
      <c r="J30" s="330">
        <v>7.3004825123255657</v>
      </c>
      <c r="K30" s="330">
        <v>5.8641553041922387</v>
      </c>
      <c r="L30" s="330">
        <f t="shared" si="2"/>
        <v>13.164637816517804</v>
      </c>
      <c r="M30" s="236"/>
      <c r="N30" s="328">
        <f t="shared" si="3"/>
        <v>1.0690376228206899</v>
      </c>
      <c r="O30" s="328">
        <f t="shared" si="4"/>
        <v>2.1243232099924736</v>
      </c>
      <c r="P30" s="327"/>
      <c r="Q30" s="328">
        <f t="shared" si="5"/>
        <v>2.0264322130052026</v>
      </c>
      <c r="R30" s="328">
        <f t="shared" si="6"/>
        <v>3.3754799828926263</v>
      </c>
      <c r="S30" s="327"/>
      <c r="T30" s="328">
        <f t="shared" si="7"/>
        <v>1.4463718773534584</v>
      </c>
      <c r="U30" s="328">
        <f t="shared" si="8"/>
        <v>2.6517879076727313</v>
      </c>
    </row>
    <row r="31" spans="1:21" x14ac:dyDescent="0.2">
      <c r="A31" s="329" t="str">
        <f>name!D26</f>
        <v>81 Process, plant and machine operatives</v>
      </c>
      <c r="B31" s="330">
        <v>3.5733345161424328</v>
      </c>
      <c r="C31" s="330">
        <v>16.923765414781563</v>
      </c>
      <c r="D31" s="330">
        <f t="shared" si="0"/>
        <v>20.497099930923994</v>
      </c>
      <c r="E31" s="331"/>
      <c r="F31" s="330">
        <v>2.9218344657276933</v>
      </c>
      <c r="G31" s="330">
        <v>13.571436767463242</v>
      </c>
      <c r="H31" s="330">
        <f t="shared" si="1"/>
        <v>16.493271233190935</v>
      </c>
      <c r="I31" s="331"/>
      <c r="J31" s="330">
        <v>3.183090811234909</v>
      </c>
      <c r="K31" s="330">
        <v>15.045739385707581</v>
      </c>
      <c r="L31" s="330">
        <f t="shared" si="2"/>
        <v>18.228830196942489</v>
      </c>
      <c r="M31" s="236"/>
      <c r="N31" s="328">
        <f t="shared" si="3"/>
        <v>-3.9457939439225709</v>
      </c>
      <c r="O31" s="328">
        <f t="shared" si="4"/>
        <v>0.57257308444402799</v>
      </c>
      <c r="P31" s="327"/>
      <c r="Q31" s="328">
        <f t="shared" si="5"/>
        <v>-4.3189866720904639</v>
      </c>
      <c r="R31" s="328">
        <f t="shared" si="6"/>
        <v>0.68988553745348291</v>
      </c>
      <c r="S31" s="327"/>
      <c r="T31" s="328">
        <f t="shared" si="7"/>
        <v>-4.253506799318707</v>
      </c>
      <c r="U31" s="328">
        <f t="shared" si="8"/>
        <v>0.66924231029923398</v>
      </c>
    </row>
    <row r="32" spans="1:21" x14ac:dyDescent="0.2">
      <c r="A32" s="329" t="str">
        <f>name!D27</f>
        <v>82 Transport and mobile machine drivers and operatives</v>
      </c>
      <c r="B32" s="330">
        <v>0.61264936718818985</v>
      </c>
      <c r="C32" s="330">
        <v>17.165911255237084</v>
      </c>
      <c r="D32" s="330">
        <f t="shared" si="0"/>
        <v>17.778560622425275</v>
      </c>
      <c r="E32" s="331"/>
      <c r="F32" s="330">
        <v>0.5006701294506658</v>
      </c>
      <c r="G32" s="330">
        <v>18.585249327138524</v>
      </c>
      <c r="H32" s="330">
        <f t="shared" si="1"/>
        <v>19.085919456589188</v>
      </c>
      <c r="I32" s="331"/>
      <c r="J32" s="330">
        <v>0.75400368668928197</v>
      </c>
      <c r="K32" s="330">
        <v>17.148059896462854</v>
      </c>
      <c r="L32" s="330">
        <f t="shared" si="2"/>
        <v>17.902063583152135</v>
      </c>
      <c r="M32" s="236"/>
      <c r="N32" s="328">
        <f t="shared" si="3"/>
        <v>-3.9565087736799898</v>
      </c>
      <c r="O32" s="328">
        <f t="shared" si="4"/>
        <v>2.7672619887544103</v>
      </c>
      <c r="P32" s="327"/>
      <c r="Q32" s="328">
        <f t="shared" si="5"/>
        <v>1.6015435168425851</v>
      </c>
      <c r="R32" s="328">
        <f t="shared" si="6"/>
        <v>-0.53511763409389568</v>
      </c>
      <c r="S32" s="327"/>
      <c r="T32" s="328">
        <f t="shared" si="7"/>
        <v>1.4292695650715448</v>
      </c>
      <c r="U32" s="328">
        <f t="shared" si="8"/>
        <v>-0.42598922609479173</v>
      </c>
    </row>
    <row r="33" spans="1:21" x14ac:dyDescent="0.2">
      <c r="A33" s="329" t="str">
        <f>name!D28</f>
        <v>91 Elementary trades and related occupations</v>
      </c>
      <c r="B33" s="330">
        <v>1.8783995056376899</v>
      </c>
      <c r="C33" s="330">
        <v>6.8295019132610335</v>
      </c>
      <c r="D33" s="330">
        <f t="shared" si="0"/>
        <v>8.7079014188987234</v>
      </c>
      <c r="E33" s="331"/>
      <c r="F33" s="330">
        <v>1.1521072897941402</v>
      </c>
      <c r="G33" s="330">
        <v>5.5425480168031349</v>
      </c>
      <c r="H33" s="330">
        <f t="shared" si="1"/>
        <v>6.6946553065972747</v>
      </c>
      <c r="I33" s="331"/>
      <c r="J33" s="330">
        <v>0.86168649676470543</v>
      </c>
      <c r="K33" s="330">
        <v>4.0194584821412009</v>
      </c>
      <c r="L33" s="330">
        <f t="shared" si="2"/>
        <v>4.8811449789059065</v>
      </c>
      <c r="M33" s="236"/>
      <c r="N33" s="328">
        <f t="shared" si="3"/>
        <v>-9.3138443290503918</v>
      </c>
      <c r="O33" s="328">
        <f t="shared" si="4"/>
        <v>-1.9177490496468996</v>
      </c>
      <c r="P33" s="327"/>
      <c r="Q33" s="328">
        <f t="shared" si="5"/>
        <v>-4.0899567927629388</v>
      </c>
      <c r="R33" s="328">
        <f t="shared" si="6"/>
        <v>-2.1192686837664954</v>
      </c>
      <c r="S33" s="327"/>
      <c r="T33" s="328">
        <f t="shared" si="7"/>
        <v>-5.1225631721883431</v>
      </c>
      <c r="U33" s="328">
        <f t="shared" si="8"/>
        <v>-2.084172380804461</v>
      </c>
    </row>
    <row r="34" spans="1:21" x14ac:dyDescent="0.2">
      <c r="A34" s="329" t="str">
        <f>name!D29</f>
        <v>92 Elementary administration and service occupations</v>
      </c>
      <c r="B34" s="330">
        <v>26.74062690992416</v>
      </c>
      <c r="C34" s="330">
        <v>24.932701028718775</v>
      </c>
      <c r="D34" s="330">
        <f t="shared" ref="D34" si="9">SUM(B34:C34)</f>
        <v>51.673327938642934</v>
      </c>
      <c r="E34" s="331"/>
      <c r="F34" s="330">
        <v>21.959830386127887</v>
      </c>
      <c r="G34" s="330">
        <v>24.143466372823351</v>
      </c>
      <c r="H34" s="330">
        <f t="shared" ref="H34" si="10">SUM(F34:G34)</f>
        <v>46.103296758951238</v>
      </c>
      <c r="I34" s="331"/>
      <c r="J34" s="330">
        <v>20.917293614545709</v>
      </c>
      <c r="K34" s="330">
        <v>23.925787157368614</v>
      </c>
      <c r="L34" s="330">
        <f t="shared" ref="L34" si="11">SUM(J34:K34)</f>
        <v>44.843080771914323</v>
      </c>
      <c r="M34" s="236"/>
      <c r="N34" s="328">
        <f t="shared" si="3"/>
        <v>-3.8627977407781122</v>
      </c>
      <c r="O34" s="328">
        <f t="shared" si="4"/>
        <v>-0.32373238867221543</v>
      </c>
      <c r="P34" s="327"/>
      <c r="Q34" s="328">
        <f t="shared" si="5"/>
        <v>-0.64126379629045882</v>
      </c>
      <c r="R34" s="328">
        <f t="shared" si="6"/>
        <v>-6.036152236180703E-2</v>
      </c>
      <c r="S34" s="327"/>
      <c r="T34" s="328">
        <f t="shared" si="7"/>
        <v>-2.2553243271524193</v>
      </c>
      <c r="U34" s="328">
        <f t="shared" si="8"/>
        <v>-0.18459713568840241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236.76642675820045</v>
      </c>
      <c r="C36" s="333">
        <f t="shared" ref="C36:D36" si="12">SUM(C9:C34)</f>
        <v>252.94457324179956</v>
      </c>
      <c r="D36" s="333">
        <f t="shared" si="12"/>
        <v>489.71100000000001</v>
      </c>
      <c r="E36" s="333"/>
      <c r="F36" s="333">
        <f>SUM(F9:F34)</f>
        <v>232.89529588495495</v>
      </c>
      <c r="G36" s="333">
        <f t="shared" ref="G36:H36" si="13">SUM(G9:G34)</f>
        <v>246.03070411504518</v>
      </c>
      <c r="H36" s="333">
        <f t="shared" si="13"/>
        <v>478.9260000000001</v>
      </c>
      <c r="I36" s="333"/>
      <c r="J36" s="333">
        <f>SUM(J9:J34)</f>
        <v>244.20509469645674</v>
      </c>
      <c r="K36" s="333">
        <f t="shared" ref="K36:L36" si="14">SUM(K9:K34)</f>
        <v>248.57290530354337</v>
      </c>
      <c r="L36" s="333">
        <f t="shared" si="14"/>
        <v>492.77800000000019</v>
      </c>
      <c r="M36" s="258"/>
      <c r="N36" s="334">
        <f t="shared" si="3"/>
        <v>-0.32915978512056965</v>
      </c>
      <c r="O36" s="334">
        <f>IF(F36&gt;0,(EXP(LN(J36/F36)/($J$6-$F$6))-1)*100,0)</f>
        <v>0.31662985390408238</v>
      </c>
      <c r="P36" s="335"/>
      <c r="Q36" s="334">
        <f t="shared" ref="Q36" si="15">IF(C36&gt;0,(EXP(LN(G36/C36)/($F$6-$B$6))-1)*100,0)</f>
        <v>-0.55274759788334071</v>
      </c>
      <c r="R36" s="334">
        <f t="shared" ref="R36" si="16">IF(G36&gt;0,(EXP(LN(K36/G36)/($J$6-$F$6))-1)*100,0)</f>
        <v>6.8555771349854133E-2</v>
      </c>
      <c r="S36" s="335"/>
      <c r="T36" s="334">
        <f t="shared" ref="T36" si="17">IF(D36&gt;0,(EXP(LN(H36/D36)/($F$6-$B$6))-1)*100,0)</f>
        <v>-0.44439610986766187</v>
      </c>
      <c r="U36" s="334">
        <f t="shared" ref="U36" si="18">IF(H36&gt;0,(EXP(LN(L36/H36)/($J$6-$F$6))-1)*100,0)</f>
        <v>0.1902652511108327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North East</v>
      </c>
      <c r="Q1" s="19" t="str">
        <f>CONCATENATE("Occupation Table 5.1  Males: Employment Change by Status (SOC 2020), ",B$5,"-",L$5,", ",Info!B5)</f>
        <v>Occupation Table 5.1  Males: Employment Change by Status (SOC 2020), 2015-2035, North East</v>
      </c>
      <c r="AG1" s="19" t="str">
        <f>CONCATENATE("Occupation Table 5.2  Females: Employment Change by Status (SOC 2020), ",R$5,"-",AB$5,", ",Info!B5)</f>
        <v>Occupation Table 5.2  Females: Employment Change by Status (SOC 2020), 2015-2035, North East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24.540461071855841</v>
      </c>
      <c r="C8" s="11">
        <v>3.1682116252601258</v>
      </c>
      <c r="D8" s="11">
        <v>8.2975332651512108</v>
      </c>
      <c r="E8" s="11">
        <f>SUM(B8:D8)</f>
        <v>36.006205962267174</v>
      </c>
      <c r="F8" s="11"/>
      <c r="G8" s="11">
        <v>27.996505456815981</v>
      </c>
      <c r="H8" s="11">
        <v>4.5655591754447515</v>
      </c>
      <c r="I8" s="11">
        <v>7.6830140925004127</v>
      </c>
      <c r="J8" s="11">
        <f>SUM(G8:I8)</f>
        <v>40.24507872476115</v>
      </c>
      <c r="K8" s="11"/>
      <c r="L8" s="11">
        <v>31.582203795146011</v>
      </c>
      <c r="M8" s="11">
        <v>5.8640761301918785</v>
      </c>
      <c r="N8" s="11">
        <v>8.242857890578037</v>
      </c>
      <c r="O8" s="11">
        <f>SUM(L8:N8)</f>
        <v>45.689137815915927</v>
      </c>
      <c r="Q8" s="10" t="str">
        <f>name!E4</f>
        <v>Managers, directors and senior officials</v>
      </c>
      <c r="R8" s="11">
        <v>17.510720962345644</v>
      </c>
      <c r="S8" s="11">
        <v>1.0554885635841156</v>
      </c>
      <c r="T8" s="11">
        <v>5.2108711882793122</v>
      </c>
      <c r="U8" s="11">
        <f>SUM(R8:T8)</f>
        <v>23.777080714209074</v>
      </c>
      <c r="V8" s="11"/>
      <c r="W8" s="11">
        <v>19.7639043533025</v>
      </c>
      <c r="X8" s="11">
        <v>1.6047475067173615</v>
      </c>
      <c r="Y8" s="11">
        <v>3.9123051788009851</v>
      </c>
      <c r="Z8" s="11">
        <f>SUM(W8:Y8)</f>
        <v>25.280957038820848</v>
      </c>
      <c r="AA8" s="11"/>
      <c r="AB8" s="11">
        <v>20.779886627025967</v>
      </c>
      <c r="AC8" s="11">
        <v>2.2482326455301744</v>
      </c>
      <c r="AD8" s="11">
        <v>4.5991977950351375</v>
      </c>
      <c r="AE8" s="11">
        <f>SUM(AB8:AD8)</f>
        <v>27.627317067591278</v>
      </c>
      <c r="AG8" s="10" t="str">
        <f>name!E4</f>
        <v>Managers, directors and senior officials</v>
      </c>
      <c r="AH8" s="11">
        <v>7.0297401095102039</v>
      </c>
      <c r="AI8" s="11">
        <v>2.11272306167601</v>
      </c>
      <c r="AJ8" s="11">
        <v>3.086662076871904</v>
      </c>
      <c r="AK8" s="11">
        <f>SUM(AH8:AJ8)</f>
        <v>12.229125248058118</v>
      </c>
      <c r="AL8" s="11"/>
      <c r="AM8" s="11">
        <v>8.232601103513506</v>
      </c>
      <c r="AN8" s="11">
        <v>2.9608116687273904</v>
      </c>
      <c r="AO8" s="11">
        <v>3.7707089136994281</v>
      </c>
      <c r="AP8" s="11">
        <f>SUM(AM8:AO8)</f>
        <v>14.964121685940325</v>
      </c>
      <c r="AQ8" s="11"/>
      <c r="AR8" s="11">
        <v>10.802317168120069</v>
      </c>
      <c r="AS8" s="11">
        <v>3.6158434846617027</v>
      </c>
      <c r="AT8" s="11">
        <v>3.6436600955428911</v>
      </c>
      <c r="AU8" s="11">
        <f>SUM(AR8:AT8)</f>
        <v>18.061820748324664</v>
      </c>
    </row>
    <row r="9" spans="1:47" x14ac:dyDescent="0.2">
      <c r="A9" t="str">
        <f>name!E5</f>
        <v>Professional occupations</v>
      </c>
      <c r="B9" s="11">
        <v>65.643671698198389</v>
      </c>
      <c r="C9" s="11">
        <v>16.50243590542312</v>
      </c>
      <c r="D9" s="11">
        <v>7.9791690316991026</v>
      </c>
      <c r="E9" s="11">
        <f t="shared" ref="E9:E18" si="0">SUM(B9:D9)</f>
        <v>90.125276635320617</v>
      </c>
      <c r="F9" s="11"/>
      <c r="G9" s="11">
        <v>72.580413233289306</v>
      </c>
      <c r="H9" s="11">
        <v>19.805167002485433</v>
      </c>
      <c r="I9" s="11">
        <v>6.6819507226864099</v>
      </c>
      <c r="J9" s="11">
        <f t="shared" ref="J9:J16" si="1">SUM(G9:I9)</f>
        <v>99.067530958461148</v>
      </c>
      <c r="K9" s="11"/>
      <c r="L9" s="11">
        <v>86.397679112451058</v>
      </c>
      <c r="M9" s="11">
        <v>24.713860927836787</v>
      </c>
      <c r="N9" s="11">
        <v>5.6923610924128694</v>
      </c>
      <c r="O9" s="11">
        <f t="shared" ref="O9:O16" si="2">SUM(L9:N9)</f>
        <v>116.80390113270072</v>
      </c>
      <c r="Q9" s="10" t="str">
        <f>name!E5</f>
        <v>Professional occupations</v>
      </c>
      <c r="R9" s="11">
        <v>37.132159534475996</v>
      </c>
      <c r="S9" s="11">
        <v>2.4990865224099856</v>
      </c>
      <c r="T9" s="11">
        <v>4.9539552205103838</v>
      </c>
      <c r="U9" s="11">
        <f t="shared" ref="U9:U16" si="3">SUM(R9:T9)</f>
        <v>44.585201277396365</v>
      </c>
      <c r="V9" s="11"/>
      <c r="W9" s="11">
        <v>39.828441618535955</v>
      </c>
      <c r="X9" s="11">
        <v>3.458929332102691</v>
      </c>
      <c r="Y9" s="11">
        <v>3.0355418075100533</v>
      </c>
      <c r="Z9" s="11">
        <f t="shared" ref="Z9:Z16" si="4">SUM(W9:Y9)</f>
        <v>46.322912758148696</v>
      </c>
      <c r="AA9" s="11"/>
      <c r="AB9" s="11">
        <v>45.370609905831074</v>
      </c>
      <c r="AC9" s="11">
        <v>4.467877327833814</v>
      </c>
      <c r="AD9" s="11">
        <v>2.6154169862861099</v>
      </c>
      <c r="AE9" s="11">
        <f t="shared" ref="AE9:AE16" si="5">SUM(AB9:AD9)</f>
        <v>52.453904219950992</v>
      </c>
      <c r="AG9" s="10" t="str">
        <f>name!E5</f>
        <v>Professional occupations</v>
      </c>
      <c r="AH9" s="11">
        <v>28.511512163722401</v>
      </c>
      <c r="AI9" s="11">
        <v>14.003349383013136</v>
      </c>
      <c r="AJ9" s="11">
        <v>3.0252138111887197</v>
      </c>
      <c r="AK9" s="11">
        <f t="shared" ref="AK9:AK18" si="6">SUM(AH9:AJ9)</f>
        <v>45.540075357924259</v>
      </c>
      <c r="AL9" s="11"/>
      <c r="AM9" s="11">
        <v>32.751971614753344</v>
      </c>
      <c r="AN9" s="11">
        <v>16.346237670382738</v>
      </c>
      <c r="AO9" s="11">
        <v>3.6464089151763557</v>
      </c>
      <c r="AP9" s="11">
        <f t="shared" ref="AP9:AP18" si="7">SUM(AM9:AO9)</f>
        <v>52.744618200312438</v>
      </c>
      <c r="AQ9" s="11"/>
      <c r="AR9" s="11">
        <v>41.027069206619984</v>
      </c>
      <c r="AS9" s="11">
        <v>20.245983600002969</v>
      </c>
      <c r="AT9" s="11">
        <v>3.0769441061267617</v>
      </c>
      <c r="AU9" s="11">
        <f t="shared" ref="AU9:AU18" si="8">SUM(AR9:AT9)</f>
        <v>64.349996912749717</v>
      </c>
    </row>
    <row r="10" spans="1:47" x14ac:dyDescent="0.2">
      <c r="A10" t="str">
        <f>name!E6</f>
        <v>Associate professional occupations</v>
      </c>
      <c r="B10" s="11">
        <v>35.449971399396894</v>
      </c>
      <c r="C10" s="11">
        <v>9.704730585696435</v>
      </c>
      <c r="D10" s="11">
        <v>6.3922229392886099</v>
      </c>
      <c r="E10" s="11">
        <f t="shared" si="0"/>
        <v>51.546924924381933</v>
      </c>
      <c r="F10" s="11"/>
      <c r="G10" s="11">
        <v>39.478327797852032</v>
      </c>
      <c r="H10" s="11">
        <v>11.162282376459485</v>
      </c>
      <c r="I10" s="11">
        <v>5.4364460586088326</v>
      </c>
      <c r="J10" s="11">
        <f t="shared" si="1"/>
        <v>56.077056232920349</v>
      </c>
      <c r="K10" s="11"/>
      <c r="L10" s="11">
        <v>40.207711227964452</v>
      </c>
      <c r="M10" s="11">
        <v>11.963600134465029</v>
      </c>
      <c r="N10" s="11">
        <v>5.2477614282959362</v>
      </c>
      <c r="O10" s="11">
        <f t="shared" si="2"/>
        <v>57.419072790725416</v>
      </c>
      <c r="Q10" s="10" t="str">
        <f>name!E6</f>
        <v>Associate professional occupations</v>
      </c>
      <c r="R10" s="11">
        <v>22.37643535932698</v>
      </c>
      <c r="S10" s="11">
        <v>1.7628262865708721</v>
      </c>
      <c r="T10" s="11">
        <v>3.1736839723709287</v>
      </c>
      <c r="U10" s="11">
        <f t="shared" si="3"/>
        <v>27.312945618268778</v>
      </c>
      <c r="V10" s="11"/>
      <c r="W10" s="11">
        <v>24.731003594423449</v>
      </c>
      <c r="X10" s="11">
        <v>2.4044282240526331</v>
      </c>
      <c r="Y10" s="11">
        <v>2.5040678024198728</v>
      </c>
      <c r="Z10" s="11">
        <f t="shared" si="4"/>
        <v>29.639499620895954</v>
      </c>
      <c r="AA10" s="11"/>
      <c r="AB10" s="11">
        <v>22.8103383052601</v>
      </c>
      <c r="AC10" s="11">
        <v>2.1579490517889091</v>
      </c>
      <c r="AD10" s="11">
        <v>2.4623567924400116</v>
      </c>
      <c r="AE10" s="11">
        <f t="shared" si="5"/>
        <v>27.430644149489019</v>
      </c>
      <c r="AG10" s="10" t="str">
        <f>name!E6</f>
        <v>Associate professional occupations</v>
      </c>
      <c r="AH10" s="11">
        <v>13.073536040069918</v>
      </c>
      <c r="AI10" s="11">
        <v>7.9419042991255626</v>
      </c>
      <c r="AJ10" s="11">
        <v>3.218538966917678</v>
      </c>
      <c r="AK10" s="11">
        <f t="shared" si="6"/>
        <v>24.233979306113156</v>
      </c>
      <c r="AL10" s="11"/>
      <c r="AM10" s="11">
        <v>14.747324203428589</v>
      </c>
      <c r="AN10" s="11">
        <v>8.7578541524068534</v>
      </c>
      <c r="AO10" s="11">
        <v>2.9323782561889633</v>
      </c>
      <c r="AP10" s="11">
        <f t="shared" si="7"/>
        <v>26.437556612024402</v>
      </c>
      <c r="AQ10" s="11"/>
      <c r="AR10" s="11">
        <v>17.397372922704342</v>
      </c>
      <c r="AS10" s="11">
        <v>9.8056510826761265</v>
      </c>
      <c r="AT10" s="11">
        <v>2.7854046358559246</v>
      </c>
      <c r="AU10" s="11">
        <f t="shared" si="8"/>
        <v>29.988428641236396</v>
      </c>
    </row>
    <row r="11" spans="1:47" x14ac:dyDescent="0.2">
      <c r="A11" t="str">
        <f>name!E7</f>
        <v>Administrative and secretarial occupations</v>
      </c>
      <c r="B11" s="11">
        <v>31.780227216891276</v>
      </c>
      <c r="C11" s="11">
        <v>21.20702016729501</v>
      </c>
      <c r="D11" s="11">
        <v>2.298378810993793</v>
      </c>
      <c r="E11" s="11">
        <f t="shared" si="0"/>
        <v>55.285626195180086</v>
      </c>
      <c r="F11" s="11"/>
      <c r="G11" s="11">
        <v>30.496606790057136</v>
      </c>
      <c r="H11" s="11">
        <v>20.152048536108914</v>
      </c>
      <c r="I11" s="11">
        <v>1.8544404888863997</v>
      </c>
      <c r="J11" s="11">
        <f t="shared" si="1"/>
        <v>52.503095815052447</v>
      </c>
      <c r="K11" s="11"/>
      <c r="L11" s="11">
        <v>26.410641389027273</v>
      </c>
      <c r="M11" s="11">
        <v>17.057691568874862</v>
      </c>
      <c r="N11" s="11">
        <v>2.4002630588575062</v>
      </c>
      <c r="O11" s="11">
        <f t="shared" si="2"/>
        <v>45.868596016759639</v>
      </c>
      <c r="Q11" s="10" t="str">
        <f>name!E7</f>
        <v>Administrative and secretarial occupations</v>
      </c>
      <c r="R11" s="11">
        <v>11.162452622854131</v>
      </c>
      <c r="S11" s="11">
        <v>2.3315213190062432</v>
      </c>
      <c r="T11" s="11">
        <v>0.75347757649999814</v>
      </c>
      <c r="U11" s="11">
        <f t="shared" si="3"/>
        <v>14.247451518360373</v>
      </c>
      <c r="V11" s="11"/>
      <c r="W11" s="11">
        <v>11.893269982084746</v>
      </c>
      <c r="X11" s="11">
        <v>2.7113615376146631</v>
      </c>
      <c r="Y11" s="11">
        <v>0.44979406277609785</v>
      </c>
      <c r="Z11" s="11">
        <f t="shared" si="4"/>
        <v>15.054425582475508</v>
      </c>
      <c r="AA11" s="11"/>
      <c r="AB11" s="11">
        <v>12.467033538691437</v>
      </c>
      <c r="AC11" s="11">
        <v>2.7059395841477505</v>
      </c>
      <c r="AD11" s="11">
        <v>0.67480996964786688</v>
      </c>
      <c r="AE11" s="11">
        <f t="shared" si="5"/>
        <v>15.847783092487056</v>
      </c>
      <c r="AG11" s="10" t="str">
        <f>name!E7</f>
        <v>Administrative and secretarial occupations</v>
      </c>
      <c r="AH11" s="11">
        <v>20.617774594037137</v>
      </c>
      <c r="AI11" s="11">
        <v>18.875498848288764</v>
      </c>
      <c r="AJ11" s="11">
        <v>1.544901234493796</v>
      </c>
      <c r="AK11" s="11">
        <f t="shared" si="6"/>
        <v>41.038174676819693</v>
      </c>
      <c r="AL11" s="11"/>
      <c r="AM11" s="11">
        <v>18.60333680797239</v>
      </c>
      <c r="AN11" s="11">
        <v>17.440686998494254</v>
      </c>
      <c r="AO11" s="11">
        <v>1.4046464261103015</v>
      </c>
      <c r="AP11" s="11">
        <f t="shared" si="7"/>
        <v>37.448670232576944</v>
      </c>
      <c r="AQ11" s="11"/>
      <c r="AR11" s="11">
        <v>13.943607850335816</v>
      </c>
      <c r="AS11" s="11">
        <v>14.35175198472712</v>
      </c>
      <c r="AT11" s="11">
        <v>1.7254530892096391</v>
      </c>
      <c r="AU11" s="11">
        <f t="shared" si="8"/>
        <v>30.020812924272576</v>
      </c>
    </row>
    <row r="12" spans="1:47" x14ac:dyDescent="0.2">
      <c r="A12" t="str">
        <f>name!E8</f>
        <v>Skilled trades occupations</v>
      </c>
      <c r="B12" s="11">
        <v>39.62132584938098</v>
      </c>
      <c r="C12" s="11">
        <v>4.3456129448680043</v>
      </c>
      <c r="D12" s="11">
        <v>13.055343084123692</v>
      </c>
      <c r="E12" s="11">
        <f t="shared" si="0"/>
        <v>57.022281878372674</v>
      </c>
      <c r="F12" s="11"/>
      <c r="G12" s="11">
        <v>32.743336645478323</v>
      </c>
      <c r="H12" s="11">
        <v>3.5032012514430888</v>
      </c>
      <c r="I12" s="11">
        <v>11.999174652410812</v>
      </c>
      <c r="J12" s="11">
        <f t="shared" si="1"/>
        <v>48.245712549332225</v>
      </c>
      <c r="K12" s="11"/>
      <c r="L12" s="11">
        <v>27.091238969198042</v>
      </c>
      <c r="M12" s="11">
        <v>3.7988103709908412</v>
      </c>
      <c r="N12" s="11">
        <v>12.286438179015876</v>
      </c>
      <c r="O12" s="11">
        <f t="shared" si="2"/>
        <v>43.176487519204755</v>
      </c>
      <c r="Q12" s="10" t="str">
        <f>name!E8</f>
        <v>Skilled trades occupations</v>
      </c>
      <c r="R12" s="11">
        <v>37.574030181311208</v>
      </c>
      <c r="S12" s="11">
        <v>2.681068223305092</v>
      </c>
      <c r="T12" s="11">
        <v>11.244447805123484</v>
      </c>
      <c r="U12" s="11">
        <f t="shared" si="3"/>
        <v>51.499546209739783</v>
      </c>
      <c r="V12" s="11"/>
      <c r="W12" s="11">
        <v>30.512932524442597</v>
      </c>
      <c r="X12" s="11">
        <v>2.0950435923722468</v>
      </c>
      <c r="Y12" s="11">
        <v>10.189064912629465</v>
      </c>
      <c r="Z12" s="11">
        <f t="shared" si="4"/>
        <v>42.797041029444316</v>
      </c>
      <c r="AA12" s="11"/>
      <c r="AB12" s="11">
        <v>24.702549364335145</v>
      </c>
      <c r="AC12" s="11">
        <v>2.3407903350527977</v>
      </c>
      <c r="AD12" s="11">
        <v>10.02347922508636</v>
      </c>
      <c r="AE12" s="11">
        <f t="shared" si="5"/>
        <v>37.066818924474305</v>
      </c>
      <c r="AG12" s="10" t="str">
        <f>name!E8</f>
        <v>Skilled trades occupations</v>
      </c>
      <c r="AH12" s="11">
        <v>2.0472956680697418</v>
      </c>
      <c r="AI12" s="11">
        <v>1.664544721562911</v>
      </c>
      <c r="AJ12" s="11">
        <v>1.8108952790002129</v>
      </c>
      <c r="AK12" s="11">
        <f t="shared" si="6"/>
        <v>5.5227356686328655</v>
      </c>
      <c r="AL12" s="11"/>
      <c r="AM12" s="11">
        <v>2.2304041210357193</v>
      </c>
      <c r="AN12" s="11">
        <v>1.408157659070842</v>
      </c>
      <c r="AO12" s="11">
        <v>1.8101097397813461</v>
      </c>
      <c r="AP12" s="11">
        <f t="shared" si="7"/>
        <v>5.4486715198879079</v>
      </c>
      <c r="AQ12" s="11"/>
      <c r="AR12" s="11">
        <v>2.3886896048629045</v>
      </c>
      <c r="AS12" s="11">
        <v>1.4580200359380431</v>
      </c>
      <c r="AT12" s="11">
        <v>2.2629589539295147</v>
      </c>
      <c r="AU12" s="11">
        <f t="shared" si="8"/>
        <v>6.1096685947304623</v>
      </c>
    </row>
    <row r="13" spans="1:47" x14ac:dyDescent="0.2">
      <c r="A13" t="str">
        <f>name!E9</f>
        <v>Caring, leisure and other service occupations</v>
      </c>
      <c r="B13" s="11">
        <v>22.305209603863247</v>
      </c>
      <c r="C13" s="11">
        <v>18.765721702019139</v>
      </c>
      <c r="D13" s="11">
        <v>3.8176127940375677</v>
      </c>
      <c r="E13" s="11">
        <f t="shared" si="0"/>
        <v>44.888544099919947</v>
      </c>
      <c r="F13" s="11"/>
      <c r="G13" s="11">
        <v>20.725523481080323</v>
      </c>
      <c r="H13" s="11">
        <v>18.111935358550923</v>
      </c>
      <c r="I13" s="11">
        <v>4.0046629013740702</v>
      </c>
      <c r="J13" s="11">
        <f t="shared" si="1"/>
        <v>42.842121741005315</v>
      </c>
      <c r="K13" s="11"/>
      <c r="L13" s="11">
        <v>22.732336929690728</v>
      </c>
      <c r="M13" s="11">
        <v>18.97159543710168</v>
      </c>
      <c r="N13" s="11">
        <v>4.3465235190511864</v>
      </c>
      <c r="O13" s="11">
        <f t="shared" si="2"/>
        <v>46.050455885843597</v>
      </c>
      <c r="Q13" s="10" t="str">
        <f>name!E9</f>
        <v>Caring, leisure and other service occupations</v>
      </c>
      <c r="R13" s="11">
        <v>4.9085277615506531</v>
      </c>
      <c r="S13" s="11">
        <v>2.1641021707149544</v>
      </c>
      <c r="T13" s="11">
        <v>0.69536673165725804</v>
      </c>
      <c r="U13" s="11">
        <f t="shared" si="3"/>
        <v>7.7679966639228661</v>
      </c>
      <c r="V13" s="11"/>
      <c r="W13" s="11">
        <v>4.9599640951824551</v>
      </c>
      <c r="X13" s="11">
        <v>2.5043166409383475</v>
      </c>
      <c r="Y13" s="11">
        <v>0.44738507820415491</v>
      </c>
      <c r="Z13" s="11">
        <f t="shared" si="4"/>
        <v>7.911665814324957</v>
      </c>
      <c r="AA13" s="11"/>
      <c r="AB13" s="11">
        <v>5.7377803619495014</v>
      </c>
      <c r="AC13" s="11">
        <v>2.939357832720392</v>
      </c>
      <c r="AD13" s="11">
        <v>0.67947569819637754</v>
      </c>
      <c r="AE13" s="11">
        <f t="shared" si="5"/>
        <v>9.356613892866271</v>
      </c>
      <c r="AG13" s="10" t="str">
        <f>name!E9</f>
        <v>Caring, leisure and other service occupations</v>
      </c>
      <c r="AH13" s="11">
        <v>17.396681842312596</v>
      </c>
      <c r="AI13" s="11">
        <v>16.601619531304184</v>
      </c>
      <c r="AJ13" s="11">
        <v>3.1222460623803099</v>
      </c>
      <c r="AK13" s="11">
        <f t="shared" si="6"/>
        <v>37.120547435997096</v>
      </c>
      <c r="AL13" s="11"/>
      <c r="AM13" s="11">
        <v>15.76555938589787</v>
      </c>
      <c r="AN13" s="11">
        <v>15.607618717612574</v>
      </c>
      <c r="AO13" s="11">
        <v>3.5572778231699145</v>
      </c>
      <c r="AP13" s="11">
        <f t="shared" si="7"/>
        <v>34.930455926680359</v>
      </c>
      <c r="AQ13" s="11"/>
      <c r="AR13" s="11">
        <v>16.994556567741238</v>
      </c>
      <c r="AS13" s="11">
        <v>16.03223760438129</v>
      </c>
      <c r="AT13" s="11">
        <v>3.6670478208548083</v>
      </c>
      <c r="AU13" s="11">
        <f t="shared" si="8"/>
        <v>36.69384199297734</v>
      </c>
    </row>
    <row r="14" spans="1:47" x14ac:dyDescent="0.2">
      <c r="A14" t="str">
        <f>name!E10</f>
        <v>Sales and customer service occupations</v>
      </c>
      <c r="B14" s="11">
        <v>20.40331593713621</v>
      </c>
      <c r="C14" s="11">
        <v>32.170278594580537</v>
      </c>
      <c r="D14" s="11">
        <v>3.605655861949991</v>
      </c>
      <c r="E14" s="11">
        <f t="shared" si="0"/>
        <v>56.179250393666742</v>
      </c>
      <c r="F14" s="11"/>
      <c r="G14" s="11">
        <v>19.146772429082468</v>
      </c>
      <c r="H14" s="11">
        <v>30.347927165411551</v>
      </c>
      <c r="I14" s="11">
        <v>2.0735616286448697</v>
      </c>
      <c r="J14" s="11">
        <f t="shared" si="1"/>
        <v>51.56826122313889</v>
      </c>
      <c r="K14" s="11"/>
      <c r="L14" s="11">
        <v>19.807333235536472</v>
      </c>
      <c r="M14" s="11">
        <v>30.451944429346163</v>
      </c>
      <c r="N14" s="11">
        <v>1.6559516430524908</v>
      </c>
      <c r="O14" s="11">
        <f t="shared" si="2"/>
        <v>51.915229307935121</v>
      </c>
      <c r="Q14" s="10" t="str">
        <f>name!E10</f>
        <v>Sales and customer service occupations</v>
      </c>
      <c r="R14" s="11">
        <v>7.2089329380652947</v>
      </c>
      <c r="S14" s="11">
        <v>8.6599831124890159</v>
      </c>
      <c r="T14" s="11">
        <v>2.0335555773496004</v>
      </c>
      <c r="U14" s="11">
        <f t="shared" si="3"/>
        <v>17.90247162790391</v>
      </c>
      <c r="V14" s="11"/>
      <c r="W14" s="11">
        <v>7.744209953954738</v>
      </c>
      <c r="X14" s="11">
        <v>8.3278785069071652</v>
      </c>
      <c r="Y14" s="11">
        <v>1.1094133258447889</v>
      </c>
      <c r="Z14" s="11">
        <f t="shared" si="4"/>
        <v>17.18150178670669</v>
      </c>
      <c r="AA14" s="11"/>
      <c r="AB14" s="11">
        <v>8.885979257047012</v>
      </c>
      <c r="AC14" s="11">
        <v>8.8109725304538813</v>
      </c>
      <c r="AD14" s="11">
        <v>0.95382724750323611</v>
      </c>
      <c r="AE14" s="11">
        <f t="shared" si="5"/>
        <v>18.650779035004128</v>
      </c>
      <c r="AG14" s="10" t="str">
        <f>name!E10</f>
        <v>Sales and customer service occupations</v>
      </c>
      <c r="AH14" s="11">
        <v>13.194382999070919</v>
      </c>
      <c r="AI14" s="11">
        <v>23.510295482091536</v>
      </c>
      <c r="AJ14" s="11">
        <v>1.57210028460039</v>
      </c>
      <c r="AK14" s="11">
        <f t="shared" si="6"/>
        <v>38.276778765762842</v>
      </c>
      <c r="AL14" s="11"/>
      <c r="AM14" s="11">
        <v>11.402562475127716</v>
      </c>
      <c r="AN14" s="11">
        <v>22.02004865850439</v>
      </c>
      <c r="AO14" s="11">
        <v>0.9641483028000799</v>
      </c>
      <c r="AP14" s="11">
        <f t="shared" si="7"/>
        <v>34.386759436432186</v>
      </c>
      <c r="AQ14" s="11"/>
      <c r="AR14" s="11">
        <v>10.921353978489464</v>
      </c>
      <c r="AS14" s="11">
        <v>21.640971898892271</v>
      </c>
      <c r="AT14" s="11">
        <v>0.70212439554925343</v>
      </c>
      <c r="AU14" s="11">
        <f t="shared" si="8"/>
        <v>33.264450272930993</v>
      </c>
    </row>
    <row r="15" spans="1:47" x14ac:dyDescent="0.2">
      <c r="A15" t="str">
        <f>name!E11</f>
        <v>Process, plant and machine operatives</v>
      </c>
      <c r="B15" s="11">
        <v>30.322765309608091</v>
      </c>
      <c r="C15" s="11">
        <v>3.9815644119733102</v>
      </c>
      <c r="D15" s="11">
        <v>3.9713308317678471</v>
      </c>
      <c r="E15" s="11">
        <f t="shared" si="0"/>
        <v>38.275660553349248</v>
      </c>
      <c r="F15" s="11"/>
      <c r="G15" s="11">
        <v>26.370089892882692</v>
      </c>
      <c r="H15" s="11">
        <v>4.1674736275156397</v>
      </c>
      <c r="I15" s="11">
        <v>5.0416271693817958</v>
      </c>
      <c r="J15" s="11">
        <f t="shared" si="1"/>
        <v>35.579190689780127</v>
      </c>
      <c r="K15" s="11"/>
      <c r="L15" s="11">
        <v>25.357642641175484</v>
      </c>
      <c r="M15" s="11">
        <v>5.0969752526915801</v>
      </c>
      <c r="N15" s="11">
        <v>5.6762758862275549</v>
      </c>
      <c r="O15" s="11">
        <f t="shared" si="2"/>
        <v>36.130893780094624</v>
      </c>
      <c r="Q15" s="10" t="str">
        <f>name!E11</f>
        <v>Process, plant and machine operatives</v>
      </c>
      <c r="R15" s="11">
        <v>27.388125522017674</v>
      </c>
      <c r="S15" s="11">
        <v>3.0917551037189641</v>
      </c>
      <c r="T15" s="11">
        <v>3.6097960442819694</v>
      </c>
      <c r="U15" s="11">
        <f t="shared" si="3"/>
        <v>34.089676670018605</v>
      </c>
      <c r="V15" s="11"/>
      <c r="W15" s="11">
        <v>23.987438085308618</v>
      </c>
      <c r="X15" s="11">
        <v>3.4845919093608244</v>
      </c>
      <c r="Y15" s="11">
        <v>4.684656099932317</v>
      </c>
      <c r="Z15" s="11">
        <f t="shared" si="4"/>
        <v>32.15668609460176</v>
      </c>
      <c r="AA15" s="11"/>
      <c r="AB15" s="11">
        <v>22.899591747829081</v>
      </c>
      <c r="AC15" s="11">
        <v>4.0484432652387152</v>
      </c>
      <c r="AD15" s="11">
        <v>5.2457642691026338</v>
      </c>
      <c r="AE15" s="11">
        <f t="shared" si="5"/>
        <v>32.193799282170431</v>
      </c>
      <c r="AG15" s="10" t="str">
        <f>name!E11</f>
        <v>Process, plant and machine operatives</v>
      </c>
      <c r="AH15" s="11">
        <v>2.9346397875904047</v>
      </c>
      <c r="AI15" s="11">
        <v>0.88980930825434235</v>
      </c>
      <c r="AJ15" s="11">
        <v>0.36153478748588008</v>
      </c>
      <c r="AK15" s="11">
        <f t="shared" si="6"/>
        <v>4.1859838833306267</v>
      </c>
      <c r="AL15" s="11"/>
      <c r="AM15" s="11">
        <v>2.3826518075740606</v>
      </c>
      <c r="AN15" s="11">
        <v>0.68288171815481724</v>
      </c>
      <c r="AO15" s="11">
        <v>0.3569710694494812</v>
      </c>
      <c r="AP15" s="11">
        <f t="shared" si="7"/>
        <v>3.422504595178359</v>
      </c>
      <c r="AQ15" s="11"/>
      <c r="AR15" s="11">
        <v>2.4580508933464045</v>
      </c>
      <c r="AS15" s="11">
        <v>1.0485319874528645</v>
      </c>
      <c r="AT15" s="11">
        <v>0.4305116171249192</v>
      </c>
      <c r="AU15" s="11">
        <f t="shared" si="8"/>
        <v>3.9370944979241882</v>
      </c>
    </row>
    <row r="16" spans="1:47" x14ac:dyDescent="0.2">
      <c r="A16" t="str">
        <f>name!E12</f>
        <v>Elementary occupations</v>
      </c>
      <c r="B16" s="11">
        <v>26.40746068441894</v>
      </c>
      <c r="C16" s="11">
        <v>29.894216799614565</v>
      </c>
      <c r="D16" s="11">
        <v>4.0795518735081027</v>
      </c>
      <c r="E16" s="11">
        <f t="shared" si="0"/>
        <v>60.381229357541606</v>
      </c>
      <c r="F16" s="11"/>
      <c r="G16" s="11">
        <v>23.998416944535098</v>
      </c>
      <c r="H16" s="11">
        <v>25.854269698019262</v>
      </c>
      <c r="I16" s="11">
        <v>2.9452654229941473</v>
      </c>
      <c r="J16" s="11">
        <f t="shared" si="1"/>
        <v>52.797952065548508</v>
      </c>
      <c r="K16" s="11"/>
      <c r="L16" s="11">
        <v>23.636689305978621</v>
      </c>
      <c r="M16" s="11">
        <v>22.166376708555728</v>
      </c>
      <c r="N16" s="11">
        <v>3.921159736285885</v>
      </c>
      <c r="O16" s="11">
        <f t="shared" si="2"/>
        <v>49.724225750820239</v>
      </c>
      <c r="Q16" s="10" t="str">
        <f>name!E12</f>
        <v>Elementary occupations</v>
      </c>
      <c r="R16" s="11">
        <v>19.233553099249665</v>
      </c>
      <c r="S16" s="11">
        <v>10.859855615814423</v>
      </c>
      <c r="T16" s="11">
        <v>1.6687942269156906</v>
      </c>
      <c r="U16" s="11">
        <f t="shared" si="3"/>
        <v>31.762202941979776</v>
      </c>
      <c r="V16" s="11"/>
      <c r="W16" s="11">
        <v>17.506648512550001</v>
      </c>
      <c r="X16" s="11">
        <v>10.534345178112284</v>
      </c>
      <c r="Y16" s="11">
        <v>1.6450206989642038</v>
      </c>
      <c r="Z16" s="11">
        <f t="shared" si="4"/>
        <v>29.686014389626486</v>
      </c>
      <c r="AA16" s="11"/>
      <c r="AB16" s="11">
        <v>15.644662795608461</v>
      </c>
      <c r="AC16" s="11">
        <v>10.090491672777658</v>
      </c>
      <c r="AD16" s="11">
        <v>2.2100911711236839</v>
      </c>
      <c r="AE16" s="11">
        <f t="shared" si="5"/>
        <v>27.945245639509803</v>
      </c>
      <c r="AG16" s="10" t="str">
        <f>name!E12</f>
        <v>Elementary occupations</v>
      </c>
      <c r="AH16" s="11">
        <v>7.17390758516928</v>
      </c>
      <c r="AI16" s="11">
        <v>19.034361183800133</v>
      </c>
      <c r="AJ16" s="11">
        <v>2.4107576465924136</v>
      </c>
      <c r="AK16" s="11">
        <f t="shared" si="6"/>
        <v>28.619026415561827</v>
      </c>
      <c r="AL16" s="11"/>
      <c r="AM16" s="11">
        <v>6.4917684319851015</v>
      </c>
      <c r="AN16" s="11">
        <v>15.319924519906985</v>
      </c>
      <c r="AO16" s="11">
        <v>1.3002447240299424</v>
      </c>
      <c r="AP16" s="11">
        <f t="shared" si="7"/>
        <v>23.111937675922029</v>
      </c>
      <c r="AQ16" s="11"/>
      <c r="AR16" s="11">
        <v>7.9920265103701498</v>
      </c>
      <c r="AS16" s="11">
        <v>12.075885035778056</v>
      </c>
      <c r="AT16" s="11">
        <v>1.7110685651621984</v>
      </c>
      <c r="AU16" s="11">
        <f t="shared" si="8"/>
        <v>21.778980111310403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296.47440877074985</v>
      </c>
      <c r="C18" s="34">
        <f t="shared" ref="C18:D18" si="9">SUM(C8:C16)</f>
        <v>139.73979273673024</v>
      </c>
      <c r="D18" s="34">
        <f t="shared" si="9"/>
        <v>53.496798492519908</v>
      </c>
      <c r="E18" s="34">
        <f t="shared" si="0"/>
        <v>489.71100000000001</v>
      </c>
      <c r="F18" s="34"/>
      <c r="G18" s="34">
        <f>SUM(G8:G16)</f>
        <v>293.53599267107336</v>
      </c>
      <c r="H18" s="34">
        <f t="shared" ref="H18:I18" si="10">SUM(H8:H16)</f>
        <v>137.66986419143905</v>
      </c>
      <c r="I18" s="34">
        <f t="shared" si="10"/>
        <v>47.720143137487753</v>
      </c>
      <c r="J18" s="34">
        <f t="shared" ref="J18" si="11">SUM(G18:I18)</f>
        <v>478.92600000000016</v>
      </c>
      <c r="K18" s="34"/>
      <c r="L18" s="34">
        <f>SUM(L8:L16)</f>
        <v>303.22347660616811</v>
      </c>
      <c r="M18" s="34">
        <f t="shared" ref="M18:N18" si="12">SUM(M8:M16)</f>
        <v>140.08493096005455</v>
      </c>
      <c r="N18" s="34">
        <f t="shared" si="12"/>
        <v>49.469592433777343</v>
      </c>
      <c r="O18" s="34">
        <f>SUM(L18:N18)</f>
        <v>492.77799999999996</v>
      </c>
      <c r="Q18" s="231" t="str">
        <f>name!E3</f>
        <v>All occupations</v>
      </c>
      <c r="R18" s="34">
        <f>SUM(R8:R16)</f>
        <v>184.49493798119724</v>
      </c>
      <c r="S18" s="34">
        <f t="shared" ref="S18:T18" si="13">SUM(S8:S16)</f>
        <v>35.105686917613667</v>
      </c>
      <c r="T18" s="34">
        <f t="shared" si="13"/>
        <v>33.343948342988625</v>
      </c>
      <c r="U18" s="34">
        <f t="shared" ref="U18" si="14">SUM(R18:T18)</f>
        <v>252.94457324179953</v>
      </c>
      <c r="V18" s="34"/>
      <c r="W18" s="34">
        <f>SUM(W8:W16)</f>
        <v>180.92781271978504</v>
      </c>
      <c r="X18" s="34">
        <f t="shared" ref="X18:Y18" si="15">SUM(X8:X16)</f>
        <v>37.12564242817821</v>
      </c>
      <c r="Y18" s="34">
        <f t="shared" si="15"/>
        <v>27.977248967081934</v>
      </c>
      <c r="Z18" s="34">
        <f t="shared" ref="Z18" si="16">SUM(W18:Y18)</f>
        <v>246.03070411504518</v>
      </c>
      <c r="AA18" s="34"/>
      <c r="AB18" s="34">
        <f>SUM(AB8:AB16)</f>
        <v>179.29843190357778</v>
      </c>
      <c r="AC18" s="34">
        <f t="shared" ref="AC18:AD18" si="17">SUM(AC8:AC16)</f>
        <v>39.810054245544094</v>
      </c>
      <c r="AD18" s="34">
        <f t="shared" si="17"/>
        <v>29.464419154421414</v>
      </c>
      <c r="AE18" s="34">
        <f t="shared" ref="AE18" si="18">SUM(AB18:AD18)</f>
        <v>248.57290530354328</v>
      </c>
      <c r="AG18" s="231" t="str">
        <f>name!E3</f>
        <v>All occupations</v>
      </c>
      <c r="AH18" s="34">
        <f>SUM(AH8:AH16)</f>
        <v>111.97947078955258</v>
      </c>
      <c r="AI18" s="34">
        <f t="shared" ref="AI18:AJ18" si="19">SUM(AI8:AI16)</f>
        <v>104.63410581911657</v>
      </c>
      <c r="AJ18" s="34">
        <f t="shared" si="19"/>
        <v>20.152850149531304</v>
      </c>
      <c r="AK18" s="34">
        <f t="shared" si="6"/>
        <v>236.76642675820045</v>
      </c>
      <c r="AL18" s="34"/>
      <c r="AM18" s="34">
        <f>SUM(AM8:AM16)</f>
        <v>112.60817995128831</v>
      </c>
      <c r="AN18" s="34">
        <f t="shared" ref="AN18:AO18" si="20">SUM(AN8:AN16)</f>
        <v>100.54422176326085</v>
      </c>
      <c r="AO18" s="34">
        <f t="shared" si="20"/>
        <v>19.742894170405812</v>
      </c>
      <c r="AP18" s="34">
        <f t="shared" si="7"/>
        <v>232.89529588495498</v>
      </c>
      <c r="AQ18" s="34"/>
      <c r="AR18" s="34">
        <f>SUM(AR8:AR16)</f>
        <v>123.92504470259038</v>
      </c>
      <c r="AS18" s="34">
        <f t="shared" ref="AS18:AT18" si="21">SUM(AS8:AS16)</f>
        <v>100.27487671451044</v>
      </c>
      <c r="AT18" s="34">
        <f t="shared" si="21"/>
        <v>20.005173279355908</v>
      </c>
      <c r="AU18" s="34">
        <f t="shared" si="8"/>
        <v>244.20509469645674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8.2774298036738347</v>
      </c>
      <c r="C26" s="18">
        <f t="shared" ref="C26:O26" si="22">C8/C$18*100</f>
        <v>2.2672222158143862</v>
      </c>
      <c r="D26" s="18">
        <f t="shared" si="22"/>
        <v>15.510336130322635</v>
      </c>
      <c r="E26" s="18">
        <f t="shared" si="22"/>
        <v>7.3525417975637</v>
      </c>
      <c r="F26" s="18"/>
      <c r="G26" s="18">
        <f t="shared" si="22"/>
        <v>9.5376737966808491</v>
      </c>
      <c r="H26" s="18">
        <f t="shared" si="22"/>
        <v>3.316309783741807</v>
      </c>
      <c r="I26" s="18">
        <f t="shared" si="22"/>
        <v>16.100148883385952</v>
      </c>
      <c r="J26" s="18">
        <f t="shared" si="22"/>
        <v>8.4031935465523144</v>
      </c>
      <c r="K26" s="18"/>
      <c r="L26" s="18">
        <f t="shared" si="22"/>
        <v>10.41548766231103</v>
      </c>
      <c r="M26" s="18">
        <f t="shared" si="22"/>
        <v>4.1860863192087585</v>
      </c>
      <c r="N26" s="18">
        <f t="shared" si="22"/>
        <v>16.662473824930679</v>
      </c>
      <c r="O26" s="18">
        <f t="shared" si="22"/>
        <v>9.271748701426592</v>
      </c>
      <c r="Q26" t="str">
        <f>$A$8</f>
        <v>Managers, directors and senior officials</v>
      </c>
      <c r="R26" s="18">
        <f>R8/R$18*100</f>
        <v>9.4911660742313941</v>
      </c>
      <c r="S26" s="18">
        <f t="shared" ref="S26:U26" si="23">S8/S$18*100</f>
        <v>3.0066027936190092</v>
      </c>
      <c r="T26" s="18">
        <f t="shared" si="23"/>
        <v>15.627636939327926</v>
      </c>
      <c r="U26" s="18">
        <f t="shared" si="23"/>
        <v>9.4001149775526684</v>
      </c>
      <c r="V26" s="18"/>
      <c r="W26" s="18">
        <f t="shared" ref="W26:Z26" si="24">W8/W$18*100</f>
        <v>10.923640791431097</v>
      </c>
      <c r="X26" s="18">
        <f t="shared" si="24"/>
        <v>4.3224774084969493</v>
      </c>
      <c r="Y26" s="18">
        <f t="shared" si="24"/>
        <v>13.9838809148255</v>
      </c>
      <c r="Z26" s="18">
        <f t="shared" si="24"/>
        <v>10.27552927987368</v>
      </c>
      <c r="AA26" s="18"/>
      <c r="AB26" s="18">
        <f t="shared" ref="AB26:AE26" si="25">AB8/AB$18*100</f>
        <v>11.589552907077778</v>
      </c>
      <c r="AC26" s="18">
        <f t="shared" si="25"/>
        <v>5.6473991008987818</v>
      </c>
      <c r="AD26" s="18">
        <f t="shared" si="25"/>
        <v>15.609327884357715</v>
      </c>
      <c r="AE26" s="18">
        <f t="shared" si="25"/>
        <v>11.114371871646409</v>
      </c>
      <c r="AG26" t="str">
        <f>$A$8</f>
        <v>Managers, directors and senior officials</v>
      </c>
      <c r="AH26" s="18">
        <f>AH8/AH$18*100</f>
        <v>6.2777043505782153</v>
      </c>
      <c r="AI26" s="18">
        <f t="shared" ref="AI26:AK26" si="26">AI8/AI$18*100</f>
        <v>2.0191533583976184</v>
      </c>
      <c r="AJ26" s="18">
        <f t="shared" si="26"/>
        <v>15.3162557850096</v>
      </c>
      <c r="AK26" s="18">
        <f t="shared" si="26"/>
        <v>5.1650588368878863</v>
      </c>
      <c r="AL26" s="18"/>
      <c r="AM26" s="18">
        <f t="shared" ref="AM26:AP26" si="27">AM8/AM$18*100</f>
        <v>7.3108375493456501</v>
      </c>
      <c r="AN26" s="18">
        <f t="shared" si="27"/>
        <v>2.9447855051271374</v>
      </c>
      <c r="AO26" s="18">
        <f t="shared" si="27"/>
        <v>19.099068663152956</v>
      </c>
      <c r="AP26" s="18">
        <f t="shared" si="27"/>
        <v>6.4252571650619625</v>
      </c>
      <c r="AQ26" s="18"/>
      <c r="AR26" s="18">
        <f t="shared" ref="AR26:AU26" si="28">AR8/AR$18*100</f>
        <v>8.7168152281443323</v>
      </c>
      <c r="AS26" s="18">
        <f t="shared" si="28"/>
        <v>3.6059316183018213</v>
      </c>
      <c r="AT26" s="18">
        <f t="shared" si="28"/>
        <v>18.213589278443898</v>
      </c>
      <c r="AU26" s="18">
        <f t="shared" si="28"/>
        <v>7.3961686879527369</v>
      </c>
    </row>
    <row r="27" spans="1:47" x14ac:dyDescent="0.2">
      <c r="A27" t="str">
        <f>$A$9</f>
        <v>Professional occupations</v>
      </c>
      <c r="B27" s="18">
        <f t="shared" ref="B27:B34" si="29">B9/B$18*100</f>
        <v>22.141429329557294</v>
      </c>
      <c r="C27" s="18">
        <f t="shared" ref="C27:O27" si="30">C9/C$18*100</f>
        <v>11.809403450679012</v>
      </c>
      <c r="D27" s="18">
        <f t="shared" si="30"/>
        <v>14.915227184697372</v>
      </c>
      <c r="E27" s="18">
        <f t="shared" si="30"/>
        <v>18.403768066333125</v>
      </c>
      <c r="F27" s="18"/>
      <c r="G27" s="18">
        <f t="shared" si="30"/>
        <v>24.726239727139866</v>
      </c>
      <c r="H27" s="18">
        <f t="shared" si="30"/>
        <v>14.385985719391019</v>
      </c>
      <c r="I27" s="18">
        <f t="shared" si="30"/>
        <v>14.002369404959383</v>
      </c>
      <c r="J27" s="18">
        <f t="shared" si="30"/>
        <v>20.685352425731974</v>
      </c>
      <c r="K27" s="18"/>
      <c r="L27" s="18">
        <f t="shared" si="30"/>
        <v>28.493070549634869</v>
      </c>
      <c r="M27" s="18">
        <f t="shared" si="30"/>
        <v>17.642055257809268</v>
      </c>
      <c r="N27" s="18">
        <f t="shared" si="30"/>
        <v>11.50678793247179</v>
      </c>
      <c r="O27" s="18">
        <f t="shared" si="30"/>
        <v>23.703148503525064</v>
      </c>
      <c r="Q27" t="str">
        <f>$A$9</f>
        <v>Professional occupations</v>
      </c>
      <c r="R27" s="18">
        <f t="shared" ref="R27:U27" si="31">R9/R$18*100</f>
        <v>20.126383921850643</v>
      </c>
      <c r="S27" s="18">
        <f t="shared" si="31"/>
        <v>7.1187512390082652</v>
      </c>
      <c r="T27" s="18">
        <f t="shared" si="31"/>
        <v>14.857134402777088</v>
      </c>
      <c r="U27" s="18">
        <f t="shared" si="31"/>
        <v>17.626470774202236</v>
      </c>
      <c r="V27" s="18"/>
      <c r="W27" s="18">
        <f t="shared" ref="W27:Z27" si="32">W9/W$18*100</f>
        <v>22.01344338375489</v>
      </c>
      <c r="X27" s="18">
        <f t="shared" si="32"/>
        <v>9.3168201433664031</v>
      </c>
      <c r="Y27" s="18">
        <f t="shared" si="32"/>
        <v>10.850036796261403</v>
      </c>
      <c r="Z27" s="18">
        <f t="shared" si="32"/>
        <v>18.828102339815224</v>
      </c>
      <c r="AA27" s="18"/>
      <c r="AB27" s="18">
        <f t="shared" ref="AB27:AE27" si="33">AB9/AB$18*100</f>
        <v>25.304521307933275</v>
      </c>
      <c r="AC27" s="18">
        <f t="shared" si="33"/>
        <v>11.222987289282329</v>
      </c>
      <c r="AD27" s="18">
        <f t="shared" si="33"/>
        <v>8.8765265406348313</v>
      </c>
      <c r="AE27" s="18">
        <f t="shared" si="33"/>
        <v>21.102020011351289</v>
      </c>
      <c r="AG27" t="str">
        <f>$A$9</f>
        <v>Professional occupations</v>
      </c>
      <c r="AH27" s="18">
        <f t="shared" ref="AH27:AK27" si="34">AH9/AH$18*100</f>
        <v>25.461374270383192</v>
      </c>
      <c r="AI27" s="18">
        <f>AI9/AI$18*100</f>
        <v>13.383159604977227</v>
      </c>
      <c r="AJ27" s="18">
        <f t="shared" si="34"/>
        <v>15.01134474152321</v>
      </c>
      <c r="AK27" s="18">
        <f t="shared" si="34"/>
        <v>19.234177742789697</v>
      </c>
      <c r="AL27" s="18"/>
      <c r="AM27" s="18">
        <f t="shared" ref="AM27:AP27" si="35">AM9/AM$18*100</f>
        <v>29.084895634509934</v>
      </c>
      <c r="AN27" s="18">
        <f t="shared" si="35"/>
        <v>16.257759405479529</v>
      </c>
      <c r="AO27" s="18">
        <f t="shared" si="35"/>
        <v>18.469475061271648</v>
      </c>
      <c r="AP27" s="18">
        <f t="shared" si="35"/>
        <v>22.647352321949469</v>
      </c>
      <c r="AQ27" s="18"/>
      <c r="AR27" s="18">
        <f t="shared" ref="AR27:AU27" si="36">AR9/AR$18*100</f>
        <v>33.106358206350848</v>
      </c>
      <c r="AS27" s="18">
        <f t="shared" si="36"/>
        <v>20.19048465912822</v>
      </c>
      <c r="AT27" s="18">
        <f t="shared" si="36"/>
        <v>15.380742086857985</v>
      </c>
      <c r="AU27" s="18">
        <f t="shared" si="36"/>
        <v>26.350800335568675</v>
      </c>
    </row>
    <row r="28" spans="1:47" x14ac:dyDescent="0.2">
      <c r="A28" t="str">
        <f>$A$10</f>
        <v>Associate professional occupations</v>
      </c>
      <c r="B28" s="18">
        <f t="shared" si="29"/>
        <v>11.957177533933036</v>
      </c>
      <c r="C28" s="18">
        <f t="shared" ref="C28:O28" si="37">C10/C$18*100</f>
        <v>6.9448582938577461</v>
      </c>
      <c r="D28" s="18">
        <f t="shared" si="37"/>
        <v>11.948795291333912</v>
      </c>
      <c r="E28" s="18">
        <f t="shared" si="37"/>
        <v>10.525988782033064</v>
      </c>
      <c r="F28" s="18"/>
      <c r="G28" s="18">
        <f t="shared" si="37"/>
        <v>13.449228981636377</v>
      </c>
      <c r="H28" s="18">
        <f t="shared" si="37"/>
        <v>8.1080071096297406</v>
      </c>
      <c r="I28" s="18">
        <f t="shared" si="37"/>
        <v>11.392350695482504</v>
      </c>
      <c r="J28" s="18">
        <f t="shared" si="37"/>
        <v>11.708918754237676</v>
      </c>
      <c r="K28" s="18"/>
      <c r="L28" s="18">
        <f t="shared" si="37"/>
        <v>13.260091757402718</v>
      </c>
      <c r="M28" s="18">
        <f t="shared" si="37"/>
        <v>8.5402477286271932</v>
      </c>
      <c r="N28" s="18">
        <f t="shared" si="37"/>
        <v>10.608054706173032</v>
      </c>
      <c r="O28" s="18">
        <f t="shared" si="37"/>
        <v>11.652117746881034</v>
      </c>
      <c r="Q28" t="str">
        <f>$A$10</f>
        <v>Associate professional occupations</v>
      </c>
      <c r="R28" s="18">
        <f t="shared" ref="R28:U28" si="38">R10/R$18*100</f>
        <v>12.128482008328852</v>
      </c>
      <c r="S28" s="18">
        <f t="shared" si="38"/>
        <v>5.021483529742313</v>
      </c>
      <c r="T28" s="18">
        <f t="shared" si="38"/>
        <v>9.5180209006000123</v>
      </c>
      <c r="U28" s="18">
        <f t="shared" si="38"/>
        <v>10.797996283620314</v>
      </c>
      <c r="V28" s="18"/>
      <c r="W28" s="18">
        <f t="shared" ref="W28:Z28" si="39">W10/W$18*100</f>
        <v>13.668989428798325</v>
      </c>
      <c r="X28" s="18">
        <f t="shared" si="39"/>
        <v>6.4764622691826661</v>
      </c>
      <c r="Y28" s="18">
        <f t="shared" si="39"/>
        <v>8.9503718016241063</v>
      </c>
      <c r="Z28" s="18">
        <f t="shared" si="39"/>
        <v>12.047073444555268</v>
      </c>
      <c r="AA28" s="18"/>
      <c r="AB28" s="18">
        <f t="shared" ref="AB28:AE28" si="40">AB10/AB$18*100</f>
        <v>12.721995425775351</v>
      </c>
      <c r="AC28" s="18">
        <f t="shared" si="40"/>
        <v>5.4206131910268534</v>
      </c>
      <c r="AD28" s="18">
        <f t="shared" si="40"/>
        <v>8.3570518717336117</v>
      </c>
      <c r="AE28" s="18">
        <f t="shared" si="40"/>
        <v>11.035251052801694</v>
      </c>
      <c r="AG28" t="str">
        <f>$A$10</f>
        <v>Associate professional occupations</v>
      </c>
      <c r="AH28" s="18">
        <f t="shared" ref="AH28:AK28" si="41">AH10/AH$18*100</f>
        <v>11.674940011673684</v>
      </c>
      <c r="AI28" s="18">
        <f t="shared" si="41"/>
        <v>7.5901678873759568</v>
      </c>
      <c r="AJ28" s="18">
        <f t="shared" si="41"/>
        <v>15.970639105816661</v>
      </c>
      <c r="AK28" s="18">
        <f t="shared" si="41"/>
        <v>10.235395126717984</v>
      </c>
      <c r="AL28" s="18"/>
      <c r="AM28" s="18">
        <f t="shared" ref="AM28:AP28" si="42">AM10/AM$18*100</f>
        <v>13.096139383309403</v>
      </c>
      <c r="AN28" s="18">
        <f t="shared" si="42"/>
        <v>8.7104499878947781</v>
      </c>
      <c r="AO28" s="18">
        <f t="shared" si="42"/>
        <v>14.852828723483396</v>
      </c>
      <c r="AP28" s="18">
        <f t="shared" si="42"/>
        <v>11.351691974527455</v>
      </c>
      <c r="AQ28" s="18"/>
      <c r="AR28" s="18">
        <f t="shared" ref="AR28:AU28" si="43">AR10/AR$18*100</f>
        <v>14.038625496933701</v>
      </c>
      <c r="AS28" s="18">
        <f t="shared" si="43"/>
        <v>9.7787715168112328</v>
      </c>
      <c r="AT28" s="18">
        <f t="shared" si="43"/>
        <v>13.92342169177954</v>
      </c>
      <c r="AU28" s="18">
        <f t="shared" si="43"/>
        <v>12.280017613273614</v>
      </c>
    </row>
    <row r="29" spans="1:47" x14ac:dyDescent="0.2">
      <c r="A29" t="str">
        <f>$A$11</f>
        <v>Administrative and secretarial occupations</v>
      </c>
      <c r="B29" s="18">
        <f t="shared" si="29"/>
        <v>10.719382947303718</v>
      </c>
      <c r="C29" s="18">
        <f t="shared" ref="C29:O29" si="44">C11/C$18*100</f>
        <v>15.176078160677564</v>
      </c>
      <c r="D29" s="18">
        <f t="shared" si="44"/>
        <v>4.2962922562836345</v>
      </c>
      <c r="E29" s="18">
        <f t="shared" si="44"/>
        <v>11.289439321391614</v>
      </c>
      <c r="F29" s="18"/>
      <c r="G29" s="18">
        <f t="shared" si="44"/>
        <v>10.389392630371777</v>
      </c>
      <c r="H29" s="18">
        <f t="shared" si="44"/>
        <v>14.637951925401888</v>
      </c>
      <c r="I29" s="18">
        <f t="shared" si="44"/>
        <v>3.8860748668408696</v>
      </c>
      <c r="J29" s="18">
        <f t="shared" si="44"/>
        <v>10.962673944419896</v>
      </c>
      <c r="K29" s="18"/>
      <c r="L29" s="18">
        <f t="shared" si="44"/>
        <v>8.7099592962354535</v>
      </c>
      <c r="M29" s="18">
        <f t="shared" si="44"/>
        <v>12.176678427845241</v>
      </c>
      <c r="N29" s="18">
        <f t="shared" si="44"/>
        <v>4.8519968343596673</v>
      </c>
      <c r="O29" s="18">
        <f t="shared" si="44"/>
        <v>9.3081663582302063</v>
      </c>
      <c r="Q29" t="str">
        <f>$A$11</f>
        <v>Administrative and secretarial occupations</v>
      </c>
      <c r="R29" s="18">
        <f t="shared" ref="R29:U29" si="45">R11/R$18*100</f>
        <v>6.0502758205711586</v>
      </c>
      <c r="S29" s="18">
        <f t="shared" si="45"/>
        <v>6.6414348321338306</v>
      </c>
      <c r="T29" s="18">
        <f t="shared" si="45"/>
        <v>2.2597131232013652</v>
      </c>
      <c r="U29" s="18">
        <f t="shared" si="45"/>
        <v>5.6326377497494997</v>
      </c>
      <c r="V29" s="18"/>
      <c r="W29" s="18">
        <f t="shared" ref="W29:Z29" si="46">W11/W$18*100</f>
        <v>6.5734890635662779</v>
      </c>
      <c r="X29" s="18">
        <f t="shared" si="46"/>
        <v>7.3032043630220143</v>
      </c>
      <c r="Y29" s="18">
        <f t="shared" si="46"/>
        <v>1.607713693742105</v>
      </c>
      <c r="Z29" s="18">
        <f t="shared" si="46"/>
        <v>6.118921472271194</v>
      </c>
      <c r="AA29" s="18"/>
      <c r="AB29" s="18">
        <f t="shared" ref="AB29:AE29" si="47">AB11/AB$18*100</f>
        <v>6.9532306592596962</v>
      </c>
      <c r="AC29" s="18">
        <f t="shared" si="47"/>
        <v>6.7971260914587273</v>
      </c>
      <c r="AD29" s="18">
        <f t="shared" si="47"/>
        <v>2.2902537671325698</v>
      </c>
      <c r="AE29" s="18">
        <f t="shared" si="47"/>
        <v>6.3755070461660468</v>
      </c>
      <c r="AG29" t="str">
        <f>$A$11</f>
        <v>Administrative and secretarial occupations</v>
      </c>
      <c r="AH29" s="18">
        <f t="shared" ref="AH29:AK29" si="48">AH11/AH$18*100</f>
        <v>18.41210219039607</v>
      </c>
      <c r="AI29" s="18">
        <f t="shared" si="48"/>
        <v>18.039528030104528</v>
      </c>
      <c r="AJ29" s="18">
        <f t="shared" si="48"/>
        <v>7.6659193266999299</v>
      </c>
      <c r="AK29" s="18">
        <f t="shared" si="48"/>
        <v>17.332767672643996</v>
      </c>
      <c r="AL29" s="18"/>
      <c r="AM29" s="18">
        <f t="shared" ref="AM29:AP29" si="49">AM11/AM$18*100</f>
        <v>16.52041336252816</v>
      </c>
      <c r="AN29" s="18">
        <f t="shared" si="49"/>
        <v>17.346284741812116</v>
      </c>
      <c r="AO29" s="18">
        <f t="shared" si="49"/>
        <v>7.1146935904455049</v>
      </c>
      <c r="AP29" s="18">
        <f t="shared" si="49"/>
        <v>16.079616417446122</v>
      </c>
      <c r="AQ29" s="18"/>
      <c r="AR29" s="18">
        <f t="shared" ref="AR29:AU29" si="50">AR11/AR$18*100</f>
        <v>11.251646415621067</v>
      </c>
      <c r="AS29" s="18">
        <f t="shared" si="50"/>
        <v>14.312410500974792</v>
      </c>
      <c r="AT29" s="18">
        <f t="shared" si="50"/>
        <v>8.6250344604122944</v>
      </c>
      <c r="AU29" s="18">
        <f t="shared" si="50"/>
        <v>12.293278713774582</v>
      </c>
    </row>
    <row r="30" spans="1:47" x14ac:dyDescent="0.2">
      <c r="A30" t="str">
        <f>$A$12</f>
        <v>Skilled trades occupations</v>
      </c>
      <c r="B30" s="18">
        <f t="shared" si="29"/>
        <v>13.36416387966165</v>
      </c>
      <c r="C30" s="18">
        <f t="shared" ref="C30:O30" si="51">C12/C$18*100</f>
        <v>3.1097891729774774</v>
      </c>
      <c r="D30" s="18">
        <f t="shared" si="51"/>
        <v>24.403970802008146</v>
      </c>
      <c r="E30" s="18">
        <f t="shared" si="51"/>
        <v>11.644068007125156</v>
      </c>
      <c r="F30" s="18"/>
      <c r="G30" s="18">
        <f t="shared" si="51"/>
        <v>11.154794458943716</v>
      </c>
      <c r="H30" s="18">
        <f t="shared" si="51"/>
        <v>2.5446391423555528</v>
      </c>
      <c r="I30" s="18">
        <f t="shared" si="51"/>
        <v>25.144884033226127</v>
      </c>
      <c r="J30" s="18">
        <f t="shared" si="51"/>
        <v>10.07373008551054</v>
      </c>
      <c r="K30" s="18"/>
      <c r="L30" s="18">
        <f t="shared" si="51"/>
        <v>8.9344134142966141</v>
      </c>
      <c r="M30" s="18">
        <f t="shared" si="51"/>
        <v>2.7117908721203414</v>
      </c>
      <c r="N30" s="18">
        <f t="shared" si="51"/>
        <v>24.836344054103868</v>
      </c>
      <c r="O30" s="18">
        <f t="shared" si="51"/>
        <v>8.7618537189575747</v>
      </c>
      <c r="Q30" t="str">
        <f>$A$12</f>
        <v>Skilled trades occupations</v>
      </c>
      <c r="R30" s="18">
        <f t="shared" ref="R30:U30" si="52">R12/R$18*100</f>
        <v>20.365886778498258</v>
      </c>
      <c r="S30" s="18">
        <f t="shared" si="52"/>
        <v>7.6371336347784524</v>
      </c>
      <c r="T30" s="18">
        <f t="shared" si="52"/>
        <v>33.722604442217779</v>
      </c>
      <c r="U30" s="18">
        <f t="shared" si="52"/>
        <v>20.36001229427815</v>
      </c>
      <c r="V30" s="18"/>
      <c r="W30" s="18">
        <f t="shared" ref="W30:Z30" si="53">W12/W$18*100</f>
        <v>16.864699830147181</v>
      </c>
      <c r="X30" s="18">
        <f t="shared" si="53"/>
        <v>5.6431174125140986</v>
      </c>
      <c r="Y30" s="18">
        <f t="shared" si="53"/>
        <v>36.419109415003355</v>
      </c>
      <c r="Z30" s="18">
        <f t="shared" si="53"/>
        <v>17.395000019766719</v>
      </c>
      <c r="AA30" s="18"/>
      <c r="AB30" s="18">
        <f t="shared" ref="AB30:AE30" si="54">AB12/AB$18*100</f>
        <v>13.777337092172429</v>
      </c>
      <c r="AC30" s="18">
        <f t="shared" si="54"/>
        <v>5.8798973762131972</v>
      </c>
      <c r="AD30" s="18">
        <f t="shared" si="54"/>
        <v>34.018926938806608</v>
      </c>
      <c r="AE30" s="18">
        <f t="shared" si="54"/>
        <v>14.911850058320066</v>
      </c>
      <c r="AG30" t="str">
        <f>$A$12</f>
        <v>Skilled trades occupations</v>
      </c>
      <c r="AH30" s="18">
        <f t="shared" ref="AH30:AK30" si="55">AH12/AH$18*100</f>
        <v>1.8282776777158602</v>
      </c>
      <c r="AI30" s="18">
        <f t="shared" si="55"/>
        <v>1.5908242427573742</v>
      </c>
      <c r="AJ30" s="18">
        <f t="shared" si="55"/>
        <v>8.9858023334844717</v>
      </c>
      <c r="AK30" s="18">
        <f t="shared" si="55"/>
        <v>2.3325670553253746</v>
      </c>
      <c r="AL30" s="18"/>
      <c r="AM30" s="18">
        <f t="shared" ref="AM30:AP30" si="56">AM12/AM$18*100</f>
        <v>1.980676822945314</v>
      </c>
      <c r="AN30" s="18">
        <f t="shared" si="56"/>
        <v>1.400535639319441</v>
      </c>
      <c r="AO30" s="18">
        <f t="shared" si="56"/>
        <v>9.1684112985555224</v>
      </c>
      <c r="AP30" s="18">
        <f t="shared" si="56"/>
        <v>2.3395369576633391</v>
      </c>
      <c r="AQ30" s="18"/>
      <c r="AR30" s="18">
        <f t="shared" ref="AR30:AU30" si="57">AR12/AR$18*100</f>
        <v>1.9275277330708713</v>
      </c>
      <c r="AS30" s="18">
        <f t="shared" si="57"/>
        <v>1.4540232645602025</v>
      </c>
      <c r="AT30" s="18">
        <f t="shared" si="57"/>
        <v>11.311868796781416</v>
      </c>
      <c r="AU30" s="18">
        <f t="shared" si="57"/>
        <v>2.5018595956504055</v>
      </c>
    </row>
    <row r="31" spans="1:47" x14ac:dyDescent="0.2">
      <c r="A31" t="str">
        <f>$A$13</f>
        <v>Caring, leisure and other service occupations</v>
      </c>
      <c r="B31" s="18">
        <f t="shared" si="29"/>
        <v>7.5234856513739938</v>
      </c>
      <c r="C31" s="18">
        <f t="shared" ref="C31:O31" si="58">C13/C$18*100</f>
        <v>13.429046468799161</v>
      </c>
      <c r="D31" s="18">
        <f t="shared" si="58"/>
        <v>7.1361518849980499</v>
      </c>
      <c r="E31" s="18">
        <f t="shared" si="58"/>
        <v>9.1663336334940304</v>
      </c>
      <c r="F31" s="18"/>
      <c r="G31" s="18">
        <f t="shared" si="58"/>
        <v>7.0606412837095078</v>
      </c>
      <c r="H31" s="18">
        <f t="shared" si="58"/>
        <v>13.156063939574372</v>
      </c>
      <c r="I31" s="18">
        <f t="shared" si="58"/>
        <v>8.3919758786894896</v>
      </c>
      <c r="J31" s="18">
        <f t="shared" si="58"/>
        <v>8.9454574905111226</v>
      </c>
      <c r="K31" s="18"/>
      <c r="L31" s="18">
        <f t="shared" si="58"/>
        <v>7.4968921219829827</v>
      </c>
      <c r="M31" s="18">
        <f t="shared" si="58"/>
        <v>13.54292378707847</v>
      </c>
      <c r="N31" s="18">
        <f t="shared" si="58"/>
        <v>8.7862529388526429</v>
      </c>
      <c r="O31" s="18">
        <f t="shared" si="58"/>
        <v>9.3450713883013439</v>
      </c>
      <c r="Q31" t="str">
        <f>$A$13</f>
        <v>Caring, leisure and other service occupations</v>
      </c>
      <c r="R31" s="18">
        <f t="shared" ref="R31:U31" si="59">R13/R$18*100</f>
        <v>2.6605216464263668</v>
      </c>
      <c r="S31" s="18">
        <f t="shared" si="59"/>
        <v>6.1645344692832484</v>
      </c>
      <c r="T31" s="18">
        <f t="shared" si="59"/>
        <v>2.0854360872457258</v>
      </c>
      <c r="U31" s="18">
        <f t="shared" si="59"/>
        <v>3.0710272074100349</v>
      </c>
      <c r="V31" s="18"/>
      <c r="W31" s="18">
        <f t="shared" ref="W31:Z31" si="60">W13/W$18*100</f>
        <v>2.7414049949657446</v>
      </c>
      <c r="X31" s="18">
        <f t="shared" si="60"/>
        <v>6.7455173221126046</v>
      </c>
      <c r="Y31" s="18">
        <f t="shared" si="60"/>
        <v>1.5991031810545373</v>
      </c>
      <c r="Z31" s="18">
        <f t="shared" si="60"/>
        <v>3.215722949207763</v>
      </c>
      <c r="AA31" s="18"/>
      <c r="AB31" s="18">
        <f t="shared" ref="AB31:AE31" si="61">AB13/AB$18*100</f>
        <v>3.2001285795043302</v>
      </c>
      <c r="AC31" s="18">
        <f t="shared" si="61"/>
        <v>7.3834559847388102</v>
      </c>
      <c r="AD31" s="18">
        <f t="shared" si="61"/>
        <v>2.3060888953394345</v>
      </c>
      <c r="AE31" s="18">
        <f t="shared" si="61"/>
        <v>3.7641326521249368</v>
      </c>
      <c r="AG31" t="str">
        <f>$A$13</f>
        <v>Caring, leisure and other service occupations</v>
      </c>
      <c r="AH31" s="18">
        <f t="shared" ref="AH31:AK31" si="62">AH13/AH$18*100</f>
        <v>15.535599266232348</v>
      </c>
      <c r="AI31" s="18">
        <f t="shared" si="62"/>
        <v>15.86635581327927</v>
      </c>
      <c r="AJ31" s="18">
        <f t="shared" si="62"/>
        <v>15.492826271290088</v>
      </c>
      <c r="AK31" s="18">
        <f t="shared" si="62"/>
        <v>15.678129684284482</v>
      </c>
      <c r="AL31" s="18"/>
      <c r="AM31" s="18">
        <f t="shared" ref="AM31:AP31" si="63">AM13/AM$18*100</f>
        <v>14.000367817611195</v>
      </c>
      <c r="AN31" s="18">
        <f t="shared" si="63"/>
        <v>15.523138419989882</v>
      </c>
      <c r="AO31" s="18">
        <f t="shared" si="63"/>
        <v>18.018015962939213</v>
      </c>
      <c r="AP31" s="18">
        <f t="shared" si="63"/>
        <v>14.998351853330355</v>
      </c>
      <c r="AQ31" s="18"/>
      <c r="AR31" s="18">
        <f t="shared" ref="AR31:AU31" si="64">AR13/AR$18*100</f>
        <v>13.713577113106343</v>
      </c>
      <c r="AS31" s="18">
        <f t="shared" si="64"/>
        <v>15.988289519443827</v>
      </c>
      <c r="AT31" s="18">
        <f t="shared" si="64"/>
        <v>18.330497665016342</v>
      </c>
      <c r="AU31" s="18">
        <f t="shared" si="64"/>
        <v>15.025829841341858</v>
      </c>
    </row>
    <row r="32" spans="1:47" x14ac:dyDescent="0.2">
      <c r="A32" t="str">
        <f>$A$14</f>
        <v>Sales and customer service occupations</v>
      </c>
      <c r="B32" s="18">
        <f t="shared" si="29"/>
        <v>6.8819821655882487</v>
      </c>
      <c r="C32" s="18">
        <f t="shared" ref="C32:O32" si="65">C14/C$18*100</f>
        <v>23.021558830553971</v>
      </c>
      <c r="D32" s="18">
        <f t="shared" si="65"/>
        <v>6.7399469941255372</v>
      </c>
      <c r="E32" s="18">
        <f t="shared" si="65"/>
        <v>11.471919232703929</v>
      </c>
      <c r="F32" s="18"/>
      <c r="G32" s="18">
        <f t="shared" si="65"/>
        <v>6.5228022822188283</v>
      </c>
      <c r="H32" s="18">
        <f t="shared" si="65"/>
        <v>22.043987145371737</v>
      </c>
      <c r="I32" s="18">
        <f t="shared" si="65"/>
        <v>4.3452544194401872</v>
      </c>
      <c r="J32" s="18">
        <f t="shared" si="65"/>
        <v>10.767479991301135</v>
      </c>
      <c r="K32" s="18"/>
      <c r="L32" s="18">
        <f t="shared" si="65"/>
        <v>6.532255832308981</v>
      </c>
      <c r="M32" s="18">
        <f t="shared" si="65"/>
        <v>21.738201404424853</v>
      </c>
      <c r="N32" s="18">
        <f t="shared" si="65"/>
        <v>3.3474131513600733</v>
      </c>
      <c r="O32" s="18">
        <f t="shared" si="65"/>
        <v>10.535216529133834</v>
      </c>
      <c r="Q32" t="str">
        <f>$A$14</f>
        <v>Sales and customer service occupations</v>
      </c>
      <c r="R32" s="18">
        <f t="shared" ref="R32:U32" si="66">R14/R$18*100</f>
        <v>3.9073879299604366</v>
      </c>
      <c r="S32" s="18">
        <f t="shared" si="66"/>
        <v>24.668319787652468</v>
      </c>
      <c r="T32" s="18">
        <f t="shared" si="66"/>
        <v>6.0987245914361088</v>
      </c>
      <c r="U32" s="18">
        <f t="shared" si="66"/>
        <v>7.0776262951450004</v>
      </c>
      <c r="V32" s="18"/>
      <c r="W32" s="18">
        <f t="shared" ref="W32:Z32" si="67">W14/W$18*100</f>
        <v>4.2802761153967595</v>
      </c>
      <c r="X32" s="18">
        <f t="shared" si="67"/>
        <v>22.431607811280159</v>
      </c>
      <c r="Y32" s="18">
        <f t="shared" si="67"/>
        <v>3.9654124933803394</v>
      </c>
      <c r="Z32" s="18">
        <f t="shared" si="67"/>
        <v>6.9834786875513446</v>
      </c>
      <c r="AA32" s="18"/>
      <c r="AB32" s="18">
        <f>AB14/AB$18*100</f>
        <v>4.9559715401335298</v>
      </c>
      <c r="AC32" s="18">
        <f t="shared" ref="AC32:AE32" si="68">AC14/AC$18*100</f>
        <v>22.132530832811128</v>
      </c>
      <c r="AD32" s="18">
        <f t="shared" si="68"/>
        <v>3.2372172093543727</v>
      </c>
      <c r="AE32" s="18">
        <f t="shared" si="68"/>
        <v>7.503142392864115</v>
      </c>
      <c r="AG32" t="str">
        <f>$A$14</f>
        <v>Sales and customer service occupations</v>
      </c>
      <c r="AH32" s="18">
        <f t="shared" ref="AH32:AK32" si="69">AH14/AH$18*100</f>
        <v>11.782858863360447</v>
      </c>
      <c r="AI32" s="18">
        <f t="shared" si="69"/>
        <v>22.469055665974089</v>
      </c>
      <c r="AJ32" s="18">
        <f t="shared" si="69"/>
        <v>7.8008831154681726</v>
      </c>
      <c r="AK32" s="18">
        <f t="shared" si="69"/>
        <v>16.166472286568439</v>
      </c>
      <c r="AL32" s="18"/>
      <c r="AM32" s="18">
        <f t="shared" ref="AM32:AP32" si="70">AM14/AM$18*100</f>
        <v>10.125874052897579</v>
      </c>
      <c r="AN32" s="18">
        <f t="shared" si="70"/>
        <v>21.900859415225568</v>
      </c>
      <c r="AO32" s="18">
        <f t="shared" si="70"/>
        <v>4.8835205946923335</v>
      </c>
      <c r="AP32" s="18">
        <f t="shared" si="70"/>
        <v>14.764900813376011</v>
      </c>
      <c r="AQ32" s="18"/>
      <c r="AR32" s="18">
        <f t="shared" ref="AR32:AU32" si="71">AR14/AR$18*100</f>
        <v>8.8128707193124587</v>
      </c>
      <c r="AS32" s="18">
        <f t="shared" si="71"/>
        <v>21.581648971262887</v>
      </c>
      <c r="AT32" s="18">
        <f t="shared" si="71"/>
        <v>3.5097141411606874</v>
      </c>
      <c r="AU32" s="18">
        <f t="shared" si="71"/>
        <v>13.621521825446848</v>
      </c>
    </row>
    <row r="33" spans="1:47" x14ac:dyDescent="0.2">
      <c r="A33" t="str">
        <f>$A$15</f>
        <v>Process, plant and machine operatives</v>
      </c>
      <c r="B33" s="18">
        <f t="shared" si="29"/>
        <v>10.22778506763304</v>
      </c>
      <c r="C33" s="18">
        <f t="shared" ref="C33:O33" si="72">C15/C$18*100</f>
        <v>2.8492703001746804</v>
      </c>
      <c r="D33" s="18">
        <f t="shared" si="72"/>
        <v>7.4234925148336321</v>
      </c>
      <c r="E33" s="18">
        <f t="shared" si="72"/>
        <v>7.8159691232888875</v>
      </c>
      <c r="F33" s="18"/>
      <c r="G33" s="18">
        <f t="shared" si="72"/>
        <v>8.9835967483660983</v>
      </c>
      <c r="H33" s="18">
        <f t="shared" si="72"/>
        <v>3.0271502423511452</v>
      </c>
      <c r="I33" s="18">
        <f t="shared" si="72"/>
        <v>10.564987524987576</v>
      </c>
      <c r="J33" s="18">
        <f t="shared" si="72"/>
        <v>7.4289536775577254</v>
      </c>
      <c r="K33" s="18"/>
      <c r="L33" s="18">
        <f t="shared" si="72"/>
        <v>8.3626910834844193</v>
      </c>
      <c r="M33" s="18">
        <f t="shared" si="72"/>
        <v>3.6384893205572491</v>
      </c>
      <c r="N33" s="18">
        <f t="shared" si="72"/>
        <v>11.474272592453886</v>
      </c>
      <c r="O33" s="18">
        <f t="shared" si="72"/>
        <v>7.332083368189048</v>
      </c>
      <c r="Q33" t="str">
        <f>$A$15</f>
        <v>Process, plant and machine operatives</v>
      </c>
      <c r="R33" s="18">
        <f t="shared" ref="R33:U33" si="73">R15/R$18*100</f>
        <v>14.844919769456725</v>
      </c>
      <c r="S33" s="18">
        <f t="shared" si="73"/>
        <v>8.806992186122784</v>
      </c>
      <c r="T33" s="18">
        <f t="shared" si="73"/>
        <v>10.825940608923169</v>
      </c>
      <c r="U33" s="18">
        <f t="shared" si="73"/>
        <v>13.477133046626369</v>
      </c>
      <c r="V33" s="18"/>
      <c r="W33" s="18">
        <f t="shared" ref="W33:Z33" si="74">W15/W$18*100</f>
        <v>13.258015848817873</v>
      </c>
      <c r="X33" s="18">
        <f t="shared" si="74"/>
        <v>9.3859437344470926</v>
      </c>
      <c r="Y33" s="18">
        <f t="shared" si="74"/>
        <v>16.744520182968273</v>
      </c>
      <c r="Z33" s="18">
        <f t="shared" si="74"/>
        <v>13.070192279564072</v>
      </c>
      <c r="AA33" s="18"/>
      <c r="AB33" s="18">
        <f t="shared" ref="AB33:AE33" si="75">AB15/AB$18*100</f>
        <v>12.771774691339136</v>
      </c>
      <c r="AC33" s="18">
        <f t="shared" si="75"/>
        <v>10.169399017314461</v>
      </c>
      <c r="AD33" s="18">
        <f t="shared" si="75"/>
        <v>17.803725373338839</v>
      </c>
      <c r="AE33" s="18">
        <f t="shared" si="75"/>
        <v>12.951451503878578</v>
      </c>
      <c r="AG33" t="str">
        <f>$A$15</f>
        <v>Process, plant and machine operatives</v>
      </c>
      <c r="AH33" s="18">
        <f t="shared" ref="AH33:AK33" si="76">AH15/AH$18*100</f>
        <v>2.6206944602422606</v>
      </c>
      <c r="AI33" s="18">
        <f t="shared" si="76"/>
        <v>0.85040083373252739</v>
      </c>
      <c r="AJ33" s="18">
        <f t="shared" si="76"/>
        <v>1.7939635575283048</v>
      </c>
      <c r="AK33" s="18">
        <f t="shared" si="76"/>
        <v>1.7679803427559413</v>
      </c>
      <c r="AL33" s="18"/>
      <c r="AM33" s="18">
        <f t="shared" ref="AM33:AP33" si="77">AM15/AM$18*100</f>
        <v>2.1158780903880525</v>
      </c>
      <c r="AN33" s="18">
        <f t="shared" si="77"/>
        <v>0.67918544316023954</v>
      </c>
      <c r="AO33" s="18">
        <f t="shared" si="77"/>
        <v>1.8080989867461956</v>
      </c>
      <c r="AP33" s="18">
        <f t="shared" si="77"/>
        <v>1.4695464681558013</v>
      </c>
      <c r="AQ33" s="18"/>
      <c r="AR33" s="18">
        <f t="shared" ref="AR33:AU33" si="78">AR15/AR$18*100</f>
        <v>1.9834980889016571</v>
      </c>
      <c r="AS33" s="18">
        <f t="shared" si="78"/>
        <v>1.0456577178729505</v>
      </c>
      <c r="AT33" s="18">
        <f t="shared" si="78"/>
        <v>2.1520014403933225</v>
      </c>
      <c r="AU33" s="18">
        <f t="shared" si="78"/>
        <v>1.6122081739604726</v>
      </c>
    </row>
    <row r="34" spans="1:47" x14ac:dyDescent="0.2">
      <c r="A34" t="str">
        <f>$A$16</f>
        <v>Elementary occupations</v>
      </c>
      <c r="B34" s="18">
        <f t="shared" si="29"/>
        <v>8.9071636212751919</v>
      </c>
      <c r="C34" s="18">
        <f t="shared" ref="C34:O34" si="79">C16/C$18*100</f>
        <v>21.392773106466006</v>
      </c>
      <c r="D34" s="18">
        <f t="shared" si="79"/>
        <v>7.6257869413970978</v>
      </c>
      <c r="E34" s="18">
        <f t="shared" si="79"/>
        <v>12.329972036066497</v>
      </c>
      <c r="F34" s="18"/>
      <c r="G34" s="18">
        <f t="shared" si="79"/>
        <v>8.1756300909329802</v>
      </c>
      <c r="H34" s="18">
        <f t="shared" si="79"/>
        <v>18.779904992182743</v>
      </c>
      <c r="I34" s="18">
        <f t="shared" si="79"/>
        <v>6.1719542929879019</v>
      </c>
      <c r="J34" s="18">
        <f t="shared" si="79"/>
        <v>11.024240084177617</v>
      </c>
      <c r="K34" s="18"/>
      <c r="L34" s="18">
        <f t="shared" si="79"/>
        <v>7.7951382823429478</v>
      </c>
      <c r="M34" s="18">
        <f t="shared" si="79"/>
        <v>15.823526882328625</v>
      </c>
      <c r="N34" s="18">
        <f t="shared" si="79"/>
        <v>7.9264039652943579</v>
      </c>
      <c r="O34" s="18">
        <f t="shared" si="79"/>
        <v>10.090593685355319</v>
      </c>
      <c r="Q34" t="str">
        <f>$A$16</f>
        <v>Elementary occupations</v>
      </c>
      <c r="R34" s="18">
        <f t="shared" ref="R34:U34" si="80">R16/R$18*100</f>
        <v>10.42497605067617</v>
      </c>
      <c r="S34" s="18">
        <f t="shared" si="80"/>
        <v>30.934747527659628</v>
      </c>
      <c r="T34" s="18">
        <f t="shared" si="80"/>
        <v>5.0047889042708258</v>
      </c>
      <c r="U34" s="18">
        <f t="shared" si="80"/>
        <v>12.556981371415727</v>
      </c>
      <c r="V34" s="18"/>
      <c r="W34" s="18">
        <f t="shared" ref="W34:Z34" si="81">W16/W$18*100</f>
        <v>9.6760405431218661</v>
      </c>
      <c r="X34" s="18">
        <f t="shared" si="81"/>
        <v>28.374849535578029</v>
      </c>
      <c r="Y34" s="18">
        <f t="shared" si="81"/>
        <v>5.8798515211403997</v>
      </c>
      <c r="Z34" s="18">
        <f t="shared" si="81"/>
        <v>12.065979527394742</v>
      </c>
      <c r="AA34" s="18"/>
      <c r="AB34" s="18">
        <f t="shared" ref="AB34:AE34" si="82">AB16/AB$18*100</f>
        <v>8.7254877968044742</v>
      </c>
      <c r="AC34" s="18">
        <f t="shared" si="82"/>
        <v>25.346591116255706</v>
      </c>
      <c r="AD34" s="18">
        <f t="shared" si="82"/>
        <v>7.5008815193020331</v>
      </c>
      <c r="AE34" s="18">
        <f t="shared" si="82"/>
        <v>11.242273410846865</v>
      </c>
      <c r="AG34" t="str">
        <f>$A$16</f>
        <v>Elementary occupations</v>
      </c>
      <c r="AH34" s="18">
        <f t="shared" ref="AH34:AK34" si="83">AH16/AH$18*100</f>
        <v>6.4064489094179473</v>
      </c>
      <c r="AI34" s="18">
        <f t="shared" si="83"/>
        <v>18.191354563401422</v>
      </c>
      <c r="AJ34" s="18">
        <f t="shared" si="83"/>
        <v>11.962365763179561</v>
      </c>
      <c r="AK34" s="18">
        <f t="shared" si="83"/>
        <v>12.087451252026213</v>
      </c>
      <c r="AL34" s="18"/>
      <c r="AM34" s="18">
        <f t="shared" ref="AM34:AP34" si="84">AM16/AM$18*100</f>
        <v>5.7649172864647049</v>
      </c>
      <c r="AN34" s="18">
        <f t="shared" si="84"/>
        <v>15.2370014419913</v>
      </c>
      <c r="AO34" s="18">
        <f t="shared" si="84"/>
        <v>6.5858871187132335</v>
      </c>
      <c r="AP34" s="18">
        <f t="shared" si="84"/>
        <v>9.9237460284894752</v>
      </c>
      <c r="AQ34" s="18"/>
      <c r="AR34" s="18">
        <f t="shared" ref="AR34:AU34" si="85">AR16/AR$18*100</f>
        <v>6.4490809985587152</v>
      </c>
      <c r="AS34" s="18">
        <f t="shared" si="85"/>
        <v>12.042782231644065</v>
      </c>
      <c r="AT34" s="18">
        <f t="shared" si="85"/>
        <v>8.5531304391545291</v>
      </c>
      <c r="AU34" s="18">
        <f t="shared" si="85"/>
        <v>8.9183152130308123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3.4560443849601405</v>
      </c>
      <c r="C44" s="27">
        <f t="shared" ref="C44:E44" si="93">H8-C8</f>
        <v>1.3973475501846258</v>
      </c>
      <c r="D44" s="27">
        <f t="shared" si="93"/>
        <v>-0.61451917265079814</v>
      </c>
      <c r="E44" s="27">
        <f t="shared" si="93"/>
        <v>4.2388727624939762</v>
      </c>
      <c r="F44" s="27"/>
      <c r="G44" s="27">
        <f>L8-G8</f>
        <v>3.5856983383300296</v>
      </c>
      <c r="H44" s="27">
        <f t="shared" ref="H44:J44" si="94">M8-H8</f>
        <v>1.2985169547471269</v>
      </c>
      <c r="I44" s="27">
        <f t="shared" si="94"/>
        <v>0.5598437980776243</v>
      </c>
      <c r="J44" s="27">
        <f t="shared" si="94"/>
        <v>5.4440590911547773</v>
      </c>
      <c r="K44" s="27"/>
      <c r="L44" s="27">
        <f>L8-B8</f>
        <v>7.0417427232901701</v>
      </c>
      <c r="M44" s="27">
        <f t="shared" ref="M44:O44" si="95">M8-C8</f>
        <v>2.6958645049317527</v>
      </c>
      <c r="N44" s="27">
        <f t="shared" si="95"/>
        <v>-5.4675374573173841E-2</v>
      </c>
      <c r="O44" s="27">
        <f t="shared" si="95"/>
        <v>9.6829318536487534</v>
      </c>
      <c r="Q44" t="str">
        <f>$A$8</f>
        <v>Managers, directors and senior officials</v>
      </c>
      <c r="R44" s="27">
        <f>W8-R8</f>
        <v>2.2531833909568562</v>
      </c>
      <c r="S44" s="27">
        <f t="shared" ref="S44:S52" si="96">X8-S8</f>
        <v>0.54925894313324597</v>
      </c>
      <c r="T44" s="27">
        <f t="shared" ref="T44:T52" si="97">Y8-T8</f>
        <v>-1.2985660094783271</v>
      </c>
      <c r="U44" s="27">
        <f t="shared" ref="U44:U52" si="98">Z8-U8</f>
        <v>1.5038763246117739</v>
      </c>
      <c r="V44" s="27"/>
      <c r="W44" s="27">
        <f>AB8-W8</f>
        <v>1.0159822737234663</v>
      </c>
      <c r="X44" s="27">
        <f t="shared" ref="X44:X52" si="99">AC8-X8</f>
        <v>0.64348513881281288</v>
      </c>
      <c r="Y44" s="27">
        <f t="shared" ref="Y44:Y52" si="100">AD8-Y8</f>
        <v>0.68689261623415243</v>
      </c>
      <c r="Z44" s="27">
        <f t="shared" ref="Z44:Z52" si="101">AE8-Z8</f>
        <v>2.3463600287704303</v>
      </c>
      <c r="AA44" s="27"/>
      <c r="AB44" s="27">
        <f>AB8-R8</f>
        <v>3.2691656646803224</v>
      </c>
      <c r="AC44" s="27">
        <f t="shared" ref="AC44:AC52" si="102">AC8-S8</f>
        <v>1.1927440819460589</v>
      </c>
      <c r="AD44" s="27">
        <f t="shared" ref="AD44:AD52" si="103">AD8-T8</f>
        <v>-0.61167339324417469</v>
      </c>
      <c r="AE44" s="27">
        <f t="shared" ref="AE44:AE52" si="104">AE8-U8</f>
        <v>3.8502363533822042</v>
      </c>
      <c r="AG44" t="str">
        <f>$A$8</f>
        <v>Managers, directors and senior officials</v>
      </c>
      <c r="AH44" s="27">
        <f>AM8-AH8</f>
        <v>1.2028609940033022</v>
      </c>
      <c r="AI44" s="27">
        <f t="shared" ref="AI44:AI52" si="105">AN8-AI8</f>
        <v>0.84808860705138045</v>
      </c>
      <c r="AJ44" s="27">
        <f t="shared" ref="AJ44:AJ52" si="106">AO8-AJ8</f>
        <v>0.6840468368275241</v>
      </c>
      <c r="AK44" s="27">
        <f t="shared" ref="AK44:AK52" si="107">AP8-AK8</f>
        <v>2.7349964378822076</v>
      </c>
      <c r="AL44" s="27"/>
      <c r="AM44" s="27">
        <f>AR8-AM8</f>
        <v>2.5697160646065633</v>
      </c>
      <c r="AN44" s="27">
        <f t="shared" ref="AN44:AN52" si="108">AS8-AN8</f>
        <v>0.65503181593431226</v>
      </c>
      <c r="AO44" s="27">
        <f t="shared" ref="AO44:AO52" si="109">AT8-AO8</f>
        <v>-0.12704881815653701</v>
      </c>
      <c r="AP44" s="27">
        <f t="shared" ref="AP44:AP52" si="110">AU8-AP8</f>
        <v>3.0976990623843381</v>
      </c>
      <c r="AQ44" s="27"/>
      <c r="AR44" s="27">
        <f>AR8-AH8</f>
        <v>3.7725770586098655</v>
      </c>
      <c r="AS44" s="27">
        <f t="shared" ref="AS44:AS52" si="111">AS8-AI8</f>
        <v>1.5031204229856927</v>
      </c>
      <c r="AT44" s="27">
        <f t="shared" ref="AT44:AT52" si="112">AT8-AJ8</f>
        <v>0.55699801867098708</v>
      </c>
      <c r="AU44" s="27">
        <f t="shared" ref="AU44:AU52" si="113">AU8-AK8</f>
        <v>5.8326955002665457</v>
      </c>
    </row>
    <row r="45" spans="1:47" x14ac:dyDescent="0.2">
      <c r="A45" t="str">
        <f>$A$9</f>
        <v>Professional occupations</v>
      </c>
      <c r="B45" s="27">
        <f t="shared" ref="B45:B54" si="114">G9-B9</f>
        <v>6.936741535090917</v>
      </c>
      <c r="C45" s="27">
        <f t="shared" ref="C45:C54" si="115">H9-C9</f>
        <v>3.3027310970623134</v>
      </c>
      <c r="D45" s="27">
        <f t="shared" ref="D45:D54" si="116">I9-D9</f>
        <v>-1.2972183090126927</v>
      </c>
      <c r="E45" s="27">
        <f t="shared" ref="E45:E54" si="117">J9-E9</f>
        <v>8.9422543231405314</v>
      </c>
      <c r="F45" s="27"/>
      <c r="G45" s="27">
        <f t="shared" ref="G45:G54" si="118">L9-G9</f>
        <v>13.817265879161752</v>
      </c>
      <c r="H45" s="27">
        <f t="shared" ref="H45:H54" si="119">M9-H9</f>
        <v>4.9086939253513542</v>
      </c>
      <c r="I45" s="27">
        <f t="shared" ref="I45:I54" si="120">N9-I9</f>
        <v>-0.98958963027354052</v>
      </c>
      <c r="J45" s="27">
        <f t="shared" ref="J45:J54" si="121">O9-J9</f>
        <v>17.736370174239568</v>
      </c>
      <c r="K45" s="27"/>
      <c r="L45" s="27">
        <f t="shared" ref="L45:L54" si="122">L9-B9</f>
        <v>20.754007414252669</v>
      </c>
      <c r="M45" s="27">
        <f t="shared" ref="M45:M54" si="123">M9-C9</f>
        <v>8.2114250224136676</v>
      </c>
      <c r="N45" s="27">
        <f t="shared" ref="N45:N54" si="124">N9-D9</f>
        <v>-2.2868079392862333</v>
      </c>
      <c r="O45" s="27">
        <f t="shared" ref="O45:O54" si="125">O9-E9</f>
        <v>26.678624497380099</v>
      </c>
      <c r="Q45" t="str">
        <f>$A$9</f>
        <v>Professional occupations</v>
      </c>
      <c r="R45" s="27">
        <f t="shared" ref="R45:R52" si="126">W9-R9</f>
        <v>2.6962820840599591</v>
      </c>
      <c r="S45" s="27">
        <f t="shared" si="96"/>
        <v>0.95984280969270541</v>
      </c>
      <c r="T45" s="27">
        <f t="shared" si="97"/>
        <v>-1.9184134130003305</v>
      </c>
      <c r="U45" s="27">
        <f t="shared" si="98"/>
        <v>1.7377114807523313</v>
      </c>
      <c r="V45" s="27"/>
      <c r="W45" s="27">
        <f t="shared" ref="W45:W52" si="127">AB9-W9</f>
        <v>5.5421682872951195</v>
      </c>
      <c r="X45" s="27">
        <f t="shared" si="99"/>
        <v>1.0089479957311229</v>
      </c>
      <c r="Y45" s="27">
        <f t="shared" si="100"/>
        <v>-0.42012482122394346</v>
      </c>
      <c r="Z45" s="27">
        <f t="shared" si="101"/>
        <v>6.1309914618022958</v>
      </c>
      <c r="AA45" s="27"/>
      <c r="AB45" s="27">
        <f t="shared" ref="AB45:AB52" si="128">AB9-R9</f>
        <v>8.2384503713550785</v>
      </c>
      <c r="AC45" s="27">
        <f t="shared" si="102"/>
        <v>1.9687908054238283</v>
      </c>
      <c r="AD45" s="27">
        <f t="shared" si="103"/>
        <v>-2.338538234224274</v>
      </c>
      <c r="AE45" s="27">
        <f t="shared" si="104"/>
        <v>7.8687029425546271</v>
      </c>
      <c r="AG45" t="str">
        <f>$A$9</f>
        <v>Professional occupations</v>
      </c>
      <c r="AH45" s="27">
        <f t="shared" ref="AH45:AH52" si="129">AM9-AH9</f>
        <v>4.2404594510309437</v>
      </c>
      <c r="AI45" s="27">
        <f t="shared" si="105"/>
        <v>2.3428882873696022</v>
      </c>
      <c r="AJ45" s="27">
        <f t="shared" si="106"/>
        <v>0.621195103987636</v>
      </c>
      <c r="AK45" s="27">
        <f t="shared" si="107"/>
        <v>7.2045428423881788</v>
      </c>
      <c r="AL45" s="27"/>
      <c r="AM45" s="27">
        <f t="shared" ref="AM45:AM52" si="130">AR9-AM9</f>
        <v>8.2750975918666398</v>
      </c>
      <c r="AN45" s="27">
        <f t="shared" si="108"/>
        <v>3.8997459296202308</v>
      </c>
      <c r="AO45" s="27">
        <f t="shared" si="109"/>
        <v>-0.56946480904959396</v>
      </c>
      <c r="AP45" s="27">
        <f t="shared" si="110"/>
        <v>11.605378712437279</v>
      </c>
      <c r="AQ45" s="27"/>
      <c r="AR45" s="27">
        <f t="shared" ref="AR45:AR52" si="131">AR9-AH9</f>
        <v>12.515557042897584</v>
      </c>
      <c r="AS45" s="27">
        <f t="shared" si="111"/>
        <v>6.242634216989833</v>
      </c>
      <c r="AT45" s="27">
        <f t="shared" si="112"/>
        <v>5.1730294938042043E-2</v>
      </c>
      <c r="AU45" s="27">
        <f t="shared" si="113"/>
        <v>18.809921554825458</v>
      </c>
    </row>
    <row r="46" spans="1:47" x14ac:dyDescent="0.2">
      <c r="A46" t="str">
        <f>$A$10</f>
        <v>Associate professional occupations</v>
      </c>
      <c r="B46" s="27">
        <f t="shared" si="114"/>
        <v>4.0283563984551378</v>
      </c>
      <c r="C46" s="27">
        <f t="shared" si="115"/>
        <v>1.4575517907630502</v>
      </c>
      <c r="D46" s="27">
        <f t="shared" si="116"/>
        <v>-0.95577688067977729</v>
      </c>
      <c r="E46" s="27">
        <f t="shared" si="117"/>
        <v>4.5301313085384152</v>
      </c>
      <c r="F46" s="27"/>
      <c r="G46" s="27">
        <f t="shared" si="118"/>
        <v>0.72938343011242068</v>
      </c>
      <c r="H46" s="27">
        <f t="shared" si="119"/>
        <v>0.80131775800554372</v>
      </c>
      <c r="I46" s="27">
        <f t="shared" si="120"/>
        <v>-0.1886846303128964</v>
      </c>
      <c r="J46" s="27">
        <f t="shared" si="121"/>
        <v>1.3420165578050671</v>
      </c>
      <c r="K46" s="27"/>
      <c r="L46" s="27">
        <f t="shared" si="122"/>
        <v>4.7577398285675585</v>
      </c>
      <c r="M46" s="27">
        <f t="shared" si="123"/>
        <v>2.2588695487685939</v>
      </c>
      <c r="N46" s="27">
        <f t="shared" si="124"/>
        <v>-1.1444615109926737</v>
      </c>
      <c r="O46" s="27">
        <f t="shared" si="125"/>
        <v>5.8721478663434823</v>
      </c>
      <c r="Q46" t="str">
        <f>$A$10</f>
        <v>Associate professional occupations</v>
      </c>
      <c r="R46" s="27">
        <f t="shared" si="126"/>
        <v>2.354568235096469</v>
      </c>
      <c r="S46" s="27">
        <f t="shared" si="96"/>
        <v>0.64160193748176098</v>
      </c>
      <c r="T46" s="27">
        <f t="shared" si="97"/>
        <v>-0.66961616995105588</v>
      </c>
      <c r="U46" s="27">
        <f t="shared" si="98"/>
        <v>2.3265540026271765</v>
      </c>
      <c r="V46" s="27"/>
      <c r="W46" s="27">
        <f>AB10-W10</f>
        <v>-1.9206652891633489</v>
      </c>
      <c r="X46" s="27">
        <f t="shared" si="99"/>
        <v>-0.24647917226372407</v>
      </c>
      <c r="Y46" s="27">
        <f t="shared" si="100"/>
        <v>-4.1711009979861213E-2</v>
      </c>
      <c r="Z46" s="27">
        <f t="shared" si="101"/>
        <v>-2.2088554714069346</v>
      </c>
      <c r="AA46" s="27"/>
      <c r="AB46" s="27">
        <f t="shared" si="128"/>
        <v>0.43390294593312007</v>
      </c>
      <c r="AC46" s="27">
        <f t="shared" si="102"/>
        <v>0.39512276521803691</v>
      </c>
      <c r="AD46" s="27">
        <f t="shared" si="103"/>
        <v>-0.7113271799309171</v>
      </c>
      <c r="AE46" s="27">
        <f t="shared" si="104"/>
        <v>0.11769853122024188</v>
      </c>
      <c r="AG46" t="str">
        <f>$A$10</f>
        <v>Associate professional occupations</v>
      </c>
      <c r="AH46" s="27">
        <f t="shared" si="129"/>
        <v>1.6737881633586706</v>
      </c>
      <c r="AI46" s="27">
        <f t="shared" si="105"/>
        <v>0.81594985328129077</v>
      </c>
      <c r="AJ46" s="27">
        <f t="shared" si="106"/>
        <v>-0.28616071072871474</v>
      </c>
      <c r="AK46" s="27">
        <f t="shared" si="107"/>
        <v>2.2035773059112458</v>
      </c>
      <c r="AL46" s="27"/>
      <c r="AM46" s="27">
        <f t="shared" si="130"/>
        <v>2.6500487192757536</v>
      </c>
      <c r="AN46" s="27">
        <f t="shared" si="108"/>
        <v>1.0477969302692731</v>
      </c>
      <c r="AO46" s="27">
        <f t="shared" si="109"/>
        <v>-0.14697362033303873</v>
      </c>
      <c r="AP46" s="27">
        <f t="shared" si="110"/>
        <v>3.5508720292119946</v>
      </c>
      <c r="AQ46" s="27"/>
      <c r="AR46" s="27">
        <f t="shared" si="131"/>
        <v>4.3238368826344242</v>
      </c>
      <c r="AS46" s="27">
        <f t="shared" si="111"/>
        <v>1.8637467835505639</v>
      </c>
      <c r="AT46" s="27">
        <f t="shared" si="112"/>
        <v>-0.43313433106175347</v>
      </c>
      <c r="AU46" s="27">
        <f t="shared" si="113"/>
        <v>5.7544493351232404</v>
      </c>
    </row>
    <row r="47" spans="1:47" x14ac:dyDescent="0.2">
      <c r="A47" t="str">
        <f>$A$11</f>
        <v>Administrative and secretarial occupations</v>
      </c>
      <c r="B47" s="27">
        <f t="shared" si="114"/>
        <v>-1.2836204268341405</v>
      </c>
      <c r="C47" s="27">
        <f t="shared" si="115"/>
        <v>-1.0549716311860955</v>
      </c>
      <c r="D47" s="27">
        <f t="shared" si="116"/>
        <v>-0.44393832210739337</v>
      </c>
      <c r="E47" s="27">
        <f t="shared" si="117"/>
        <v>-2.7825303801276391</v>
      </c>
      <c r="F47" s="27"/>
      <c r="G47" s="27">
        <f t="shared" si="118"/>
        <v>-4.0859654010298634</v>
      </c>
      <c r="H47" s="27">
        <f t="shared" si="119"/>
        <v>-3.0943569672340523</v>
      </c>
      <c r="I47" s="27">
        <f t="shared" si="120"/>
        <v>0.54582256997110656</v>
      </c>
      <c r="J47" s="27">
        <f t="shared" si="121"/>
        <v>-6.6344997982928078</v>
      </c>
      <c r="K47" s="27"/>
      <c r="L47" s="27">
        <f t="shared" si="122"/>
        <v>-5.3695858278640038</v>
      </c>
      <c r="M47" s="27">
        <f t="shared" si="123"/>
        <v>-4.1493285984201478</v>
      </c>
      <c r="N47" s="27">
        <f t="shared" si="124"/>
        <v>0.1018842478637132</v>
      </c>
      <c r="O47" s="27">
        <f t="shared" si="125"/>
        <v>-9.4170301784204469</v>
      </c>
      <c r="Q47" t="str">
        <f>$A$11</f>
        <v>Administrative and secretarial occupations</v>
      </c>
      <c r="R47" s="27">
        <f t="shared" si="126"/>
        <v>0.73081735923061508</v>
      </c>
      <c r="S47" s="27">
        <f t="shared" si="96"/>
        <v>0.37984021860841999</v>
      </c>
      <c r="T47" s="27">
        <f t="shared" si="97"/>
        <v>-0.30368351372390029</v>
      </c>
      <c r="U47" s="27">
        <f t="shared" si="98"/>
        <v>0.80697406411513484</v>
      </c>
      <c r="V47" s="27"/>
      <c r="W47" s="27">
        <f t="shared" si="127"/>
        <v>0.57376355660669098</v>
      </c>
      <c r="X47" s="27">
        <f t="shared" si="99"/>
        <v>-5.4219534669126546E-3</v>
      </c>
      <c r="Y47" s="27">
        <f t="shared" si="100"/>
        <v>0.22501590687176903</v>
      </c>
      <c r="Z47" s="27">
        <f t="shared" si="101"/>
        <v>0.79335751001154797</v>
      </c>
      <c r="AA47" s="27"/>
      <c r="AB47" s="27">
        <f t="shared" si="128"/>
        <v>1.3045809158373061</v>
      </c>
      <c r="AC47" s="27">
        <f t="shared" si="102"/>
        <v>0.37441826514150733</v>
      </c>
      <c r="AD47" s="27">
        <f t="shared" si="103"/>
        <v>-7.8667606852131255E-2</v>
      </c>
      <c r="AE47" s="27">
        <f t="shared" si="104"/>
        <v>1.6003315741266828</v>
      </c>
      <c r="AG47" t="str">
        <f>$A$11</f>
        <v>Administrative and secretarial occupations</v>
      </c>
      <c r="AH47" s="27">
        <f t="shared" si="129"/>
        <v>-2.0144377860647467</v>
      </c>
      <c r="AI47" s="27">
        <f t="shared" si="105"/>
        <v>-1.4348118497945102</v>
      </c>
      <c r="AJ47" s="27">
        <f t="shared" si="106"/>
        <v>-0.14025480838349447</v>
      </c>
      <c r="AK47" s="27">
        <f t="shared" si="107"/>
        <v>-3.5895044442427491</v>
      </c>
      <c r="AL47" s="27"/>
      <c r="AM47" s="27">
        <f t="shared" si="130"/>
        <v>-4.6597289576365739</v>
      </c>
      <c r="AN47" s="27">
        <f t="shared" si="108"/>
        <v>-3.0889350137671343</v>
      </c>
      <c r="AO47" s="27">
        <f t="shared" si="109"/>
        <v>0.32080666309933759</v>
      </c>
      <c r="AP47" s="27">
        <f>AU11-AP11</f>
        <v>-7.4278573083043682</v>
      </c>
      <c r="AQ47" s="27"/>
      <c r="AR47" s="27">
        <f t="shared" si="131"/>
        <v>-6.6741667437013206</v>
      </c>
      <c r="AS47" s="27">
        <f t="shared" si="111"/>
        <v>-4.5237468635616445</v>
      </c>
      <c r="AT47" s="27">
        <f t="shared" si="112"/>
        <v>0.18055185471584312</v>
      </c>
      <c r="AU47" s="27">
        <f t="shared" si="113"/>
        <v>-11.017361752547117</v>
      </c>
    </row>
    <row r="48" spans="1:47" x14ac:dyDescent="0.2">
      <c r="A48" t="str">
        <f>$A$12</f>
        <v>Skilled trades occupations</v>
      </c>
      <c r="B48" s="27">
        <f t="shared" si="114"/>
        <v>-6.8779892039026578</v>
      </c>
      <c r="C48" s="27">
        <f t="shared" si="115"/>
        <v>-0.84241169342491551</v>
      </c>
      <c r="D48" s="27">
        <f t="shared" si="116"/>
        <v>-1.0561684317128801</v>
      </c>
      <c r="E48" s="27">
        <f t="shared" si="117"/>
        <v>-8.7765693290404485</v>
      </c>
      <c r="F48" s="27"/>
      <c r="G48" s="27">
        <f t="shared" si="118"/>
        <v>-5.652097676280281</v>
      </c>
      <c r="H48" s="27">
        <f t="shared" si="119"/>
        <v>0.29560911954775237</v>
      </c>
      <c r="I48" s="27">
        <f t="shared" si="120"/>
        <v>0.28726352660506471</v>
      </c>
      <c r="J48" s="27">
        <f t="shared" si="121"/>
        <v>-5.0692250301274697</v>
      </c>
      <c r="K48" s="27"/>
      <c r="L48" s="27">
        <f t="shared" si="122"/>
        <v>-12.530086880182939</v>
      </c>
      <c r="M48" s="27">
        <f t="shared" si="123"/>
        <v>-0.54680257387716313</v>
      </c>
      <c r="N48" s="27">
        <f t="shared" si="124"/>
        <v>-0.7689049051078154</v>
      </c>
      <c r="O48" s="27">
        <f t="shared" si="125"/>
        <v>-13.845794359167918</v>
      </c>
      <c r="Q48" t="str">
        <f>$A$12</f>
        <v>Skilled trades occupations</v>
      </c>
      <c r="R48" s="27">
        <f t="shared" si="126"/>
        <v>-7.0610976568686112</v>
      </c>
      <c r="S48" s="27">
        <f t="shared" si="96"/>
        <v>-0.58602463093284518</v>
      </c>
      <c r="T48" s="27">
        <f t="shared" si="97"/>
        <v>-1.0553828924940181</v>
      </c>
      <c r="U48" s="27">
        <f t="shared" si="98"/>
        <v>-8.7025051802954678</v>
      </c>
      <c r="V48" s="27"/>
      <c r="W48" s="27">
        <f t="shared" si="127"/>
        <v>-5.8103831601074525</v>
      </c>
      <c r="X48" s="27">
        <f t="shared" si="99"/>
        <v>0.24574674268055086</v>
      </c>
      <c r="Y48" s="27">
        <f t="shared" si="100"/>
        <v>-0.16558568754310521</v>
      </c>
      <c r="Z48" s="27">
        <f t="shared" si="101"/>
        <v>-5.7302221049700108</v>
      </c>
      <c r="AA48" s="27"/>
      <c r="AB48" s="27">
        <f t="shared" si="128"/>
        <v>-12.871480816976064</v>
      </c>
      <c r="AC48" s="27">
        <f t="shared" si="102"/>
        <v>-0.34027788825229432</v>
      </c>
      <c r="AD48" s="27">
        <f t="shared" si="103"/>
        <v>-1.2209685800371233</v>
      </c>
      <c r="AE48" s="27">
        <f t="shared" si="104"/>
        <v>-14.432727285265479</v>
      </c>
      <c r="AG48" t="str">
        <f>$A$12</f>
        <v>Skilled trades occupations</v>
      </c>
      <c r="AH48" s="27">
        <f t="shared" si="129"/>
        <v>0.18310845296597744</v>
      </c>
      <c r="AI48" s="27">
        <f t="shared" si="105"/>
        <v>-0.256387062492069</v>
      </c>
      <c r="AJ48" s="27">
        <f t="shared" si="106"/>
        <v>-7.855392188667043E-4</v>
      </c>
      <c r="AK48" s="27">
        <f t="shared" si="107"/>
        <v>-7.4064148744957592E-2</v>
      </c>
      <c r="AL48" s="27"/>
      <c r="AM48" s="27">
        <f t="shared" si="130"/>
        <v>0.15828548382718521</v>
      </c>
      <c r="AN48" s="27">
        <f t="shared" si="108"/>
        <v>4.9862376867201075E-2</v>
      </c>
      <c r="AO48" s="27">
        <f t="shared" si="109"/>
        <v>0.45284921414816859</v>
      </c>
      <c r="AP48" s="27">
        <f t="shared" si="110"/>
        <v>0.66099707484255443</v>
      </c>
      <c r="AQ48" s="27"/>
      <c r="AR48" s="27">
        <f t="shared" si="131"/>
        <v>0.34139393679316266</v>
      </c>
      <c r="AS48" s="27">
        <f t="shared" si="111"/>
        <v>-0.20652468562486792</v>
      </c>
      <c r="AT48" s="27">
        <f t="shared" si="112"/>
        <v>0.45206367492930188</v>
      </c>
      <c r="AU48" s="27">
        <f t="shared" si="113"/>
        <v>0.58693292609759684</v>
      </c>
    </row>
    <row r="49" spans="1:47" x14ac:dyDescent="0.2">
      <c r="A49" t="str">
        <f>$A$13</f>
        <v>Caring, leisure and other service occupations</v>
      </c>
      <c r="B49" s="27">
        <f t="shared" si="114"/>
        <v>-1.579686122782924</v>
      </c>
      <c r="C49" s="27">
        <f t="shared" si="115"/>
        <v>-0.65378634346821585</v>
      </c>
      <c r="D49" s="27">
        <f t="shared" si="116"/>
        <v>0.18705010733650251</v>
      </c>
      <c r="E49" s="27">
        <f t="shared" si="117"/>
        <v>-2.0464223589146329</v>
      </c>
      <c r="F49" s="27"/>
      <c r="G49" s="27">
        <f t="shared" si="118"/>
        <v>2.006813448610405</v>
      </c>
      <c r="H49" s="27">
        <f t="shared" si="119"/>
        <v>0.85966007855075688</v>
      </c>
      <c r="I49" s="27">
        <f t="shared" si="120"/>
        <v>0.34186061767711617</v>
      </c>
      <c r="J49" s="27">
        <f t="shared" si="121"/>
        <v>3.2083341448382825</v>
      </c>
      <c r="K49" s="27"/>
      <c r="L49" s="27">
        <f t="shared" si="122"/>
        <v>0.42712732582748103</v>
      </c>
      <c r="M49" s="27">
        <f t="shared" si="123"/>
        <v>0.20587373508254103</v>
      </c>
      <c r="N49" s="27">
        <f t="shared" si="124"/>
        <v>0.52891072501361869</v>
      </c>
      <c r="O49" s="27">
        <f t="shared" si="125"/>
        <v>1.1619117859236496</v>
      </c>
      <c r="Q49" t="str">
        <f>$A$13</f>
        <v>Caring, leisure and other service occupations</v>
      </c>
      <c r="R49" s="27">
        <f t="shared" si="126"/>
        <v>5.1436333631802E-2</v>
      </c>
      <c r="S49" s="27">
        <f t="shared" si="96"/>
        <v>0.34021447022339313</v>
      </c>
      <c r="T49" s="27">
        <f t="shared" si="97"/>
        <v>-0.24798165345310313</v>
      </c>
      <c r="U49" s="27">
        <f t="shared" si="98"/>
        <v>0.14366915040209083</v>
      </c>
      <c r="V49" s="27"/>
      <c r="W49" s="27">
        <f t="shared" si="127"/>
        <v>0.77781626676704629</v>
      </c>
      <c r="X49" s="27">
        <f t="shared" si="99"/>
        <v>0.43504119178204448</v>
      </c>
      <c r="Y49" s="27">
        <f t="shared" si="100"/>
        <v>0.23209061999222264</v>
      </c>
      <c r="Z49" s="27">
        <f t="shared" si="101"/>
        <v>1.444948078541314</v>
      </c>
      <c r="AA49" s="27"/>
      <c r="AB49" s="27">
        <f t="shared" si="128"/>
        <v>0.82925260039884829</v>
      </c>
      <c r="AC49" s="27">
        <f t="shared" si="102"/>
        <v>0.77525566200543761</v>
      </c>
      <c r="AD49" s="27">
        <f t="shared" si="103"/>
        <v>-1.5891033460880499E-2</v>
      </c>
      <c r="AE49" s="27">
        <f t="shared" si="104"/>
        <v>1.5886172289434048</v>
      </c>
      <c r="AG49" t="str">
        <f>$A$13</f>
        <v>Caring, leisure and other service occupations</v>
      </c>
      <c r="AH49" s="27">
        <f t="shared" si="129"/>
        <v>-1.631122456414726</v>
      </c>
      <c r="AI49" s="27">
        <f t="shared" si="105"/>
        <v>-0.99400081369160986</v>
      </c>
      <c r="AJ49" s="27">
        <f t="shared" si="106"/>
        <v>0.43503176078960459</v>
      </c>
      <c r="AK49" s="27">
        <f t="shared" si="107"/>
        <v>-2.190091509316737</v>
      </c>
      <c r="AL49" s="27"/>
      <c r="AM49" s="27">
        <f t="shared" si="130"/>
        <v>1.2289971818433685</v>
      </c>
      <c r="AN49" s="27">
        <f t="shared" si="108"/>
        <v>0.42461888676871595</v>
      </c>
      <c r="AO49" s="27">
        <f t="shared" si="109"/>
        <v>0.10976999768489382</v>
      </c>
      <c r="AP49" s="27">
        <f t="shared" si="110"/>
        <v>1.7633860662969809</v>
      </c>
      <c r="AQ49" s="27"/>
      <c r="AR49" s="27">
        <f t="shared" si="131"/>
        <v>-0.40212527457135749</v>
      </c>
      <c r="AS49" s="27">
        <f t="shared" si="111"/>
        <v>-0.56938192692289391</v>
      </c>
      <c r="AT49" s="27">
        <f t="shared" si="112"/>
        <v>0.54480175847449841</v>
      </c>
      <c r="AU49" s="27">
        <f t="shared" si="113"/>
        <v>-0.4267054430197561</v>
      </c>
    </row>
    <row r="50" spans="1:47" x14ac:dyDescent="0.2">
      <c r="A50" t="str">
        <f>$A$14</f>
        <v>Sales and customer service occupations</v>
      </c>
      <c r="B50" s="27">
        <f t="shared" si="114"/>
        <v>-1.2565435080537419</v>
      </c>
      <c r="C50" s="27">
        <f t="shared" si="115"/>
        <v>-1.822351429168986</v>
      </c>
      <c r="D50" s="27">
        <f t="shared" si="116"/>
        <v>-1.5320942333051213</v>
      </c>
      <c r="E50" s="27">
        <f t="shared" si="117"/>
        <v>-4.6109891705278514</v>
      </c>
      <c r="F50" s="27"/>
      <c r="G50" s="27">
        <f t="shared" si="118"/>
        <v>0.66056080645400428</v>
      </c>
      <c r="H50" s="27">
        <f t="shared" si="119"/>
        <v>0.10401726393461175</v>
      </c>
      <c r="I50" s="27">
        <f t="shared" si="120"/>
        <v>-0.41760998559237894</v>
      </c>
      <c r="J50" s="27">
        <f t="shared" si="121"/>
        <v>0.34696808479623087</v>
      </c>
      <c r="K50" s="27"/>
      <c r="L50" s="27">
        <f t="shared" si="122"/>
        <v>-0.59598270159973765</v>
      </c>
      <c r="M50" s="27">
        <f t="shared" si="123"/>
        <v>-1.7183341652343742</v>
      </c>
      <c r="N50" s="27">
        <f t="shared" si="124"/>
        <v>-1.9497042188975002</v>
      </c>
      <c r="O50" s="27">
        <f t="shared" si="125"/>
        <v>-4.2640210857316205</v>
      </c>
      <c r="Q50" t="str">
        <f>$A$14</f>
        <v>Sales and customer service occupations</v>
      </c>
      <c r="R50" s="27">
        <f t="shared" si="126"/>
        <v>0.53527701588944332</v>
      </c>
      <c r="S50" s="27">
        <f t="shared" si="96"/>
        <v>-0.33210460558185062</v>
      </c>
      <c r="T50" s="27">
        <f t="shared" si="97"/>
        <v>-0.92414225150481144</v>
      </c>
      <c r="U50" s="27">
        <f t="shared" si="98"/>
        <v>-0.72096984119722052</v>
      </c>
      <c r="V50" s="27"/>
      <c r="W50" s="27">
        <f t="shared" si="127"/>
        <v>1.141769303092274</v>
      </c>
      <c r="X50" s="27">
        <f t="shared" si="99"/>
        <v>0.48309402354671604</v>
      </c>
      <c r="Y50" s="27">
        <f t="shared" si="100"/>
        <v>-0.1555860783415528</v>
      </c>
      <c r="Z50" s="27">
        <f t="shared" si="101"/>
        <v>1.4692772482974377</v>
      </c>
      <c r="AA50" s="27"/>
      <c r="AB50" s="27">
        <f t="shared" si="128"/>
        <v>1.6770463189817173</v>
      </c>
      <c r="AC50" s="27">
        <f t="shared" si="102"/>
        <v>0.15098941796486542</v>
      </c>
      <c r="AD50" s="27">
        <f t="shared" si="103"/>
        <v>-1.0797283298463642</v>
      </c>
      <c r="AE50" s="27">
        <f t="shared" si="104"/>
        <v>0.74830740710021715</v>
      </c>
      <c r="AG50" t="str">
        <f>$A$14</f>
        <v>Sales and customer service occupations</v>
      </c>
      <c r="AH50" s="27">
        <f t="shared" si="129"/>
        <v>-1.791820523943203</v>
      </c>
      <c r="AI50" s="27">
        <f t="shared" si="105"/>
        <v>-1.490246823587146</v>
      </c>
      <c r="AJ50" s="27">
        <f t="shared" si="106"/>
        <v>-0.60795198180031007</v>
      </c>
      <c r="AK50" s="27">
        <f t="shared" si="107"/>
        <v>-3.8900193293306558</v>
      </c>
      <c r="AL50" s="27"/>
      <c r="AM50" s="27">
        <f t="shared" si="130"/>
        <v>-0.48120849663825283</v>
      </c>
      <c r="AN50" s="27">
        <f t="shared" si="108"/>
        <v>-0.37907675961211851</v>
      </c>
      <c r="AO50" s="27">
        <f t="shared" si="109"/>
        <v>-0.26202390725082647</v>
      </c>
      <c r="AP50" s="27">
        <f t="shared" si="110"/>
        <v>-1.1223091635011926</v>
      </c>
      <c r="AQ50" s="27"/>
      <c r="AR50" s="27">
        <f t="shared" si="131"/>
        <v>-2.2730290205814558</v>
      </c>
      <c r="AS50" s="27">
        <f t="shared" si="111"/>
        <v>-1.8693235831992645</v>
      </c>
      <c r="AT50" s="27">
        <f t="shared" si="112"/>
        <v>-0.86997588905113654</v>
      </c>
      <c r="AU50" s="27">
        <f t="shared" si="113"/>
        <v>-5.0123284928318483</v>
      </c>
    </row>
    <row r="51" spans="1:47" x14ac:dyDescent="0.2">
      <c r="A51" t="str">
        <f>$A$15</f>
        <v>Process, plant and machine operatives</v>
      </c>
      <c r="B51" s="27">
        <f t="shared" si="114"/>
        <v>-3.9526754167253983</v>
      </c>
      <c r="C51" s="27">
        <f t="shared" si="115"/>
        <v>0.18590921554232942</v>
      </c>
      <c r="D51" s="27">
        <f t="shared" si="116"/>
        <v>1.0702963376139487</v>
      </c>
      <c r="E51" s="27">
        <f t="shared" si="117"/>
        <v>-2.6964698635691207</v>
      </c>
      <c r="F51" s="27"/>
      <c r="G51" s="27">
        <f t="shared" si="118"/>
        <v>-1.0124472517072078</v>
      </c>
      <c r="H51" s="27">
        <f t="shared" si="119"/>
        <v>0.92950162517594048</v>
      </c>
      <c r="I51" s="27">
        <f t="shared" si="120"/>
        <v>0.63464871684575908</v>
      </c>
      <c r="J51" s="27">
        <f t="shared" si="121"/>
        <v>0.55170309031449705</v>
      </c>
      <c r="K51" s="27"/>
      <c r="L51" s="27">
        <f t="shared" si="122"/>
        <v>-4.9651226684326062</v>
      </c>
      <c r="M51" s="27">
        <f t="shared" si="123"/>
        <v>1.1154108407182699</v>
      </c>
      <c r="N51" s="27">
        <f t="shared" si="124"/>
        <v>1.7049450544597078</v>
      </c>
      <c r="O51" s="27">
        <f t="shared" si="125"/>
        <v>-2.1447667732546236</v>
      </c>
      <c r="Q51" t="str">
        <f>$A$15</f>
        <v>Process, plant and machine operatives</v>
      </c>
      <c r="R51" s="27">
        <f t="shared" si="126"/>
        <v>-3.400687436709056</v>
      </c>
      <c r="S51" s="27">
        <f t="shared" si="96"/>
        <v>0.3928368056418603</v>
      </c>
      <c r="T51" s="27">
        <f t="shared" si="97"/>
        <v>1.0748600556503476</v>
      </c>
      <c r="U51" s="27">
        <f t="shared" si="98"/>
        <v>-1.932990575416845</v>
      </c>
      <c r="V51" s="27"/>
      <c r="W51" s="27">
        <f t="shared" si="127"/>
        <v>-1.0878463374795366</v>
      </c>
      <c r="X51" s="27">
        <f t="shared" si="99"/>
        <v>0.56385135587789081</v>
      </c>
      <c r="Y51" s="27">
        <f t="shared" si="100"/>
        <v>0.56110816917031681</v>
      </c>
      <c r="Z51" s="27">
        <f t="shared" si="101"/>
        <v>3.7113187568671435E-2</v>
      </c>
      <c r="AA51" s="27"/>
      <c r="AB51" s="27">
        <f t="shared" si="128"/>
        <v>-4.4885337741885927</v>
      </c>
      <c r="AC51" s="27">
        <f t="shared" si="102"/>
        <v>0.95668816151975111</v>
      </c>
      <c r="AD51" s="27">
        <f t="shared" si="103"/>
        <v>1.6359682248206644</v>
      </c>
      <c r="AE51" s="27">
        <f t="shared" si="104"/>
        <v>-1.8958773878481736</v>
      </c>
      <c r="AG51" t="str">
        <f>$A$15</f>
        <v>Process, plant and machine operatives</v>
      </c>
      <c r="AH51" s="27">
        <f t="shared" si="129"/>
        <v>-0.55198798001634408</v>
      </c>
      <c r="AI51" s="27">
        <f t="shared" si="105"/>
        <v>-0.2069275900995251</v>
      </c>
      <c r="AJ51" s="27">
        <f t="shared" si="106"/>
        <v>-4.5637180363988783E-3</v>
      </c>
      <c r="AK51" s="27">
        <f t="shared" si="107"/>
        <v>-0.76347928815226762</v>
      </c>
      <c r="AL51" s="27"/>
      <c r="AM51" s="27">
        <f t="shared" si="130"/>
        <v>7.5399085772343888E-2</v>
      </c>
      <c r="AN51" s="27">
        <f t="shared" si="108"/>
        <v>0.36565026929804723</v>
      </c>
      <c r="AO51" s="27">
        <f t="shared" si="109"/>
        <v>7.3540547675437995E-2</v>
      </c>
      <c r="AP51" s="27">
        <f t="shared" si="110"/>
        <v>0.51458990274582916</v>
      </c>
      <c r="AQ51" s="27"/>
      <c r="AR51" s="27">
        <f t="shared" si="131"/>
        <v>-0.47658889424400019</v>
      </c>
      <c r="AS51" s="27">
        <f t="shared" si="111"/>
        <v>0.15872267919852212</v>
      </c>
      <c r="AT51" s="27">
        <f t="shared" si="112"/>
        <v>6.8976829639039117E-2</v>
      </c>
      <c r="AU51" s="27">
        <f t="shared" si="113"/>
        <v>-0.24888938540643846</v>
      </c>
    </row>
    <row r="52" spans="1:47" x14ac:dyDescent="0.2">
      <c r="A52" t="str">
        <f>$A$16</f>
        <v>Elementary occupations</v>
      </c>
      <c r="B52" s="27">
        <f t="shared" si="114"/>
        <v>-2.4090437398838418</v>
      </c>
      <c r="C52" s="27">
        <f t="shared" si="115"/>
        <v>-4.0399471015953026</v>
      </c>
      <c r="D52" s="27">
        <f t="shared" si="116"/>
        <v>-1.1342864505139554</v>
      </c>
      <c r="E52" s="27">
        <f t="shared" si="117"/>
        <v>-7.5832772919930989</v>
      </c>
      <c r="F52" s="27"/>
      <c r="G52" s="27">
        <f t="shared" si="118"/>
        <v>-0.36172763855647716</v>
      </c>
      <c r="H52" s="27">
        <f t="shared" si="119"/>
        <v>-3.6878929894635348</v>
      </c>
      <c r="I52" s="27">
        <f t="shared" si="120"/>
        <v>0.9758943132917377</v>
      </c>
      <c r="J52" s="27">
        <f t="shared" si="121"/>
        <v>-3.073726314728269</v>
      </c>
      <c r="K52" s="27"/>
      <c r="L52" s="27">
        <f t="shared" si="122"/>
        <v>-2.770771378440319</v>
      </c>
      <c r="M52" s="27">
        <f t="shared" si="123"/>
        <v>-7.7278400910588374</v>
      </c>
      <c r="N52" s="27">
        <f t="shared" si="124"/>
        <v>-0.15839213722221768</v>
      </c>
      <c r="O52" s="27">
        <f t="shared" si="125"/>
        <v>-10.657003606721368</v>
      </c>
      <c r="Q52" t="str">
        <f>$A$16</f>
        <v>Elementary occupations</v>
      </c>
      <c r="R52" s="27">
        <f t="shared" si="126"/>
        <v>-1.7269045866996642</v>
      </c>
      <c r="S52" s="27">
        <f t="shared" si="96"/>
        <v>-0.32551043770213894</v>
      </c>
      <c r="T52" s="27">
        <f t="shared" si="97"/>
        <v>-2.3773527951486795E-2</v>
      </c>
      <c r="U52" s="27">
        <f t="shared" si="98"/>
        <v>-2.0761885523532904</v>
      </c>
      <c r="V52" s="27"/>
      <c r="W52" s="27">
        <f t="shared" si="127"/>
        <v>-1.8619857169415397</v>
      </c>
      <c r="X52" s="27">
        <f t="shared" si="99"/>
        <v>-0.44385350533462642</v>
      </c>
      <c r="Y52" s="27">
        <f t="shared" si="100"/>
        <v>0.56507047215948014</v>
      </c>
      <c r="Z52" s="27">
        <f t="shared" si="101"/>
        <v>-1.7407687501166826</v>
      </c>
      <c r="AA52" s="27"/>
      <c r="AB52" s="27">
        <f t="shared" si="128"/>
        <v>-3.5888903036412039</v>
      </c>
      <c r="AC52" s="27">
        <f t="shared" si="102"/>
        <v>-0.76936394303676536</v>
      </c>
      <c r="AD52" s="27">
        <f t="shared" si="103"/>
        <v>0.54129694420799335</v>
      </c>
      <c r="AE52" s="27">
        <f t="shared" si="104"/>
        <v>-3.816957302469973</v>
      </c>
      <c r="AG52" t="str">
        <f>$A$16</f>
        <v>Elementary occupations</v>
      </c>
      <c r="AH52" s="27">
        <f t="shared" si="129"/>
        <v>-0.6821391531841785</v>
      </c>
      <c r="AI52" s="27">
        <f t="shared" si="105"/>
        <v>-3.7144366638931476</v>
      </c>
      <c r="AJ52" s="27">
        <f t="shared" si="106"/>
        <v>-1.1105129225624712</v>
      </c>
      <c r="AK52" s="27">
        <f t="shared" si="107"/>
        <v>-5.5070887396397978</v>
      </c>
      <c r="AL52" s="27"/>
      <c r="AM52" s="27">
        <f t="shared" si="130"/>
        <v>1.5002580783850483</v>
      </c>
      <c r="AN52" s="27">
        <f t="shared" si="108"/>
        <v>-3.2440394841289297</v>
      </c>
      <c r="AO52" s="27">
        <f t="shared" si="109"/>
        <v>0.41082384113225601</v>
      </c>
      <c r="AP52" s="27">
        <f t="shared" si="110"/>
        <v>-1.3329575646116254</v>
      </c>
      <c r="AQ52" s="27"/>
      <c r="AR52" s="27">
        <f t="shared" si="131"/>
        <v>0.81811892520086982</v>
      </c>
      <c r="AS52" s="27">
        <f t="shared" si="111"/>
        <v>-6.9584761480220774</v>
      </c>
      <c r="AT52" s="27">
        <f t="shared" si="112"/>
        <v>-0.69968908143021524</v>
      </c>
      <c r="AU52" s="27">
        <f t="shared" si="113"/>
        <v>-6.8400463042514232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-2.9384160996764876</v>
      </c>
      <c r="C54" s="29">
        <f t="shared" si="115"/>
        <v>-2.0699285452911909</v>
      </c>
      <c r="D54" s="29">
        <f t="shared" si="116"/>
        <v>-5.7766553550321547</v>
      </c>
      <c r="E54" s="29">
        <f t="shared" si="117"/>
        <v>-10.784999999999854</v>
      </c>
      <c r="F54" s="29"/>
      <c r="G54" s="29">
        <f t="shared" si="118"/>
        <v>9.6874839350947468</v>
      </c>
      <c r="H54" s="29">
        <f t="shared" si="119"/>
        <v>2.4150667686155032</v>
      </c>
      <c r="I54" s="29">
        <f t="shared" si="120"/>
        <v>1.7494492962895904</v>
      </c>
      <c r="J54" s="29">
        <f t="shared" si="121"/>
        <v>13.851999999999805</v>
      </c>
      <c r="K54" s="29"/>
      <c r="L54" s="29">
        <f t="shared" si="122"/>
        <v>6.7490678354182592</v>
      </c>
      <c r="M54" s="29">
        <f t="shared" si="123"/>
        <v>0.34513822332431232</v>
      </c>
      <c r="N54" s="29">
        <f t="shared" si="124"/>
        <v>-4.0272060587425642</v>
      </c>
      <c r="O54" s="29">
        <f t="shared" si="125"/>
        <v>3.0669999999999504</v>
      </c>
      <c r="Q54" s="24" t="str">
        <f>$A$18</f>
        <v>All occupations</v>
      </c>
      <c r="R54" s="29">
        <f t="shared" ref="R54" si="132">W18-R18</f>
        <v>-3.5671252614122011</v>
      </c>
      <c r="S54" s="29">
        <f t="shared" ref="S54" si="133">X18-S18</f>
        <v>2.019955510564543</v>
      </c>
      <c r="T54" s="29">
        <f t="shared" ref="T54" si="134">Y18-T18</f>
        <v>-5.3666993759066912</v>
      </c>
      <c r="U54" s="29">
        <f t="shared" ref="U54" si="135">Z18-U18</f>
        <v>-6.9138691267543493</v>
      </c>
      <c r="V54" s="29"/>
      <c r="W54" s="29">
        <f t="shared" ref="W54" si="136">AB18-W18</f>
        <v>-1.6293808162072594</v>
      </c>
      <c r="X54" s="29">
        <f t="shared" ref="X54" si="137">AC18-X18</f>
        <v>2.6844118173658842</v>
      </c>
      <c r="Y54" s="29">
        <f t="shared" ref="Y54" si="138">AD18-Y18</f>
        <v>1.4871701873394798</v>
      </c>
      <c r="Z54" s="29">
        <f t="shared" ref="Z54" si="139">AE18-Z18</f>
        <v>2.5422011884980975</v>
      </c>
      <c r="AA54" s="29"/>
      <c r="AB54" s="29">
        <f t="shared" ref="AB54" si="140">AB18-R18</f>
        <v>-5.1965060776194605</v>
      </c>
      <c r="AC54" s="29">
        <f t="shared" ref="AC54" si="141">AC18-S18</f>
        <v>4.7043673279304272</v>
      </c>
      <c r="AD54" s="29">
        <f t="shared" ref="AD54" si="142">AD18-T18</f>
        <v>-3.8795291885672114</v>
      </c>
      <c r="AE54" s="29">
        <f t="shared" ref="AE54" si="143">AE18-U18</f>
        <v>-4.3716679382562518</v>
      </c>
      <c r="AG54" s="24" t="str">
        <f>$A$18</f>
        <v>All occupations</v>
      </c>
      <c r="AH54" s="29">
        <f t="shared" ref="AH54" si="144">AM18-AH18</f>
        <v>0.62870916173572766</v>
      </c>
      <c r="AI54" s="29">
        <f t="shared" ref="AI54" si="145">AN18-AI18</f>
        <v>-4.0898840558557197</v>
      </c>
      <c r="AJ54" s="29">
        <f t="shared" ref="AJ54" si="146">AO18-AJ18</f>
        <v>-0.40995597912549187</v>
      </c>
      <c r="AK54" s="29">
        <f t="shared" ref="AK54" si="147">AP18-AK18</f>
        <v>-3.8711308732454768</v>
      </c>
      <c r="AL54" s="29"/>
      <c r="AM54" s="29">
        <f t="shared" ref="AM54" si="148">AR18-AM18</f>
        <v>11.316864751302077</v>
      </c>
      <c r="AN54" s="29">
        <f t="shared" ref="AN54" si="149">AS18-AN18</f>
        <v>-0.26934504875040943</v>
      </c>
      <c r="AO54" s="29">
        <f t="shared" ref="AO54" si="150">AT18-AO18</f>
        <v>0.26227910895009643</v>
      </c>
      <c r="AP54" s="29">
        <f t="shared" ref="AP54" si="151">AU18-AP18</f>
        <v>11.309798811501764</v>
      </c>
      <c r="AQ54" s="29"/>
      <c r="AR54" s="29">
        <f t="shared" ref="AR54" si="152">AR18-AH18</f>
        <v>11.945573913037805</v>
      </c>
      <c r="AS54" s="29">
        <f t="shared" ref="AS54" si="153">AS18-AI18</f>
        <v>-4.3592291046061291</v>
      </c>
      <c r="AT54" s="29">
        <f t="shared" ref="AT54" si="154">AT18-AJ18</f>
        <v>-0.14767687017539544</v>
      </c>
      <c r="AU54" s="29">
        <f t="shared" ref="AU54" si="155">AU18-AK18</f>
        <v>7.4386679382562875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North East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-0.44439610986766187</v>
      </c>
      <c r="N7" s="91">
        <f>'Occ T2'!I180</f>
        <v>0.1902652511108327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-2.255324327152386</v>
      </c>
      <c r="N9" s="91">
        <f>'Occ T2'!I178</f>
        <v>-0.18459713568840241</v>
      </c>
    </row>
    <row r="10" spans="1:14" x14ac:dyDescent="0.2">
      <c r="L10" s="91" t="str">
        <f>'Occ T3'!A48</f>
        <v>91 Elementary trades and related occupations</v>
      </c>
      <c r="M10" s="91">
        <f>'Occ T2'!H177</f>
        <v>-5.1225631721883218</v>
      </c>
      <c r="N10" s="91">
        <f>'Occ T2'!I177</f>
        <v>-2.084172380804461</v>
      </c>
    </row>
    <row r="11" spans="1:14" x14ac:dyDescent="0.2">
      <c r="L11" s="114" t="str">
        <f>"["&amp;'Occ T3'!A47&amp;"]"</f>
        <v>[Elementary occupations]</v>
      </c>
      <c r="M11" s="91">
        <f>'Occ T1'!H88</f>
        <v>-2.6484153285311396</v>
      </c>
      <c r="N11" s="91">
        <f>'Occ T1'!I88</f>
        <v>-0.39906925598005571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1.429269565071567</v>
      </c>
      <c r="N13" s="91">
        <f>'Occ T2'!I176</f>
        <v>-0.42598922609481393</v>
      </c>
    </row>
    <row r="14" spans="1:14" x14ac:dyDescent="0.2">
      <c r="L14" s="91" t="str">
        <f>'Occ T3'!A44</f>
        <v>81 Process, plant and machine operatives</v>
      </c>
      <c r="M14" s="91">
        <f>'Occ T2'!H175</f>
        <v>-4.253506799318707</v>
      </c>
      <c r="N14" s="91">
        <f>'Occ T2'!I175</f>
        <v>0.66924231029923398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-1.4504435088838363</v>
      </c>
      <c r="N15" s="91">
        <f>'Occ T1'!I87</f>
        <v>0.10263494685138763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1.446371877353414</v>
      </c>
      <c r="N17" s="91">
        <f>'Occ T2'!I174</f>
        <v>2.6517879076727313</v>
      </c>
    </row>
    <row r="18" spans="12:14" x14ac:dyDescent="0.2">
      <c r="L18" s="91" t="str">
        <f>'Occ T3'!A40</f>
        <v>71 Sales occupations</v>
      </c>
      <c r="M18" s="91">
        <f>'Occ T2'!H173</f>
        <v>-2.2842027485898586</v>
      </c>
      <c r="N18" s="91">
        <f>'Occ T2'!I173</f>
        <v>-0.64152779647695946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-1.6982363604291617</v>
      </c>
      <c r="N19" s="91">
        <f>'Occ T1'!I86</f>
        <v>4.4715274753626133E-2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1.9708862402542771</v>
      </c>
      <c r="N21" s="91">
        <f>'Occ T2'!I172</f>
        <v>-0.90513177589852667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-0.19591845732614965</v>
      </c>
      <c r="N22" s="91">
        <f>'Occ T2'!I171</f>
        <v>1.3665141931684666E-2</v>
      </c>
    </row>
    <row r="23" spans="12:14" x14ac:dyDescent="0.2">
      <c r="L23" s="91" t="str">
        <f>'Occ T3'!A35</f>
        <v>61 Caring personal service occupations</v>
      </c>
      <c r="M23" s="91">
        <f>'Occ T2'!H170</f>
        <v>-1.2205236166964006</v>
      </c>
      <c r="N23" s="91">
        <f>'Occ T2'!I170</f>
        <v>0.65812083404137578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-0.92887600847602059</v>
      </c>
      <c r="N24" s="91">
        <f>'Occ T1'!I85</f>
        <v>0.48260005426963293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-4.4013757840393293</v>
      </c>
      <c r="N26" s="91">
        <f>'Occ T2'!I169</f>
        <v>-0.49698807594252825</v>
      </c>
    </row>
    <row r="27" spans="12:14" x14ac:dyDescent="0.2">
      <c r="L27" s="91" t="str">
        <f>'Occ T3'!A31</f>
        <v>53 Skilled construction and building trades</v>
      </c>
      <c r="M27" s="91">
        <f>'Occ T2'!H168</f>
        <v>-2.3026974287221447</v>
      </c>
      <c r="N27" s="91">
        <f>'Occ T2'!I168</f>
        <v>-0.81896598386120845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-3.5550210541292593</v>
      </c>
      <c r="N28" s="91">
        <f>'Occ T2'!I167</f>
        <v>-1.1158902143306393</v>
      </c>
    </row>
    <row r="29" spans="12:14" x14ac:dyDescent="0.2">
      <c r="L29" s="91" t="str">
        <f>'Occ T3'!A29</f>
        <v>51 Skilled agricultural and related trades</v>
      </c>
      <c r="M29" s="91">
        <f>'Occ T2'!H166</f>
        <v>-3.3641730775179401</v>
      </c>
      <c r="N29" s="91">
        <f>'Occ T2'!I166</f>
        <v>0.76575007290091701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-3.2874517651660384</v>
      </c>
      <c r="N30" s="91">
        <f>'Occ T1'!I84</f>
        <v>-0.73734079315734835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-2.9627137766229161</v>
      </c>
      <c r="N32" s="91">
        <f>'Occ T2'!I165</f>
        <v>-0.39194284862599238</v>
      </c>
    </row>
    <row r="33" spans="12:14" x14ac:dyDescent="0.2">
      <c r="L33" s="91" t="str">
        <f>'Occ T3'!A25</f>
        <v>41 Administrative occupations</v>
      </c>
      <c r="M33" s="91">
        <f>'Occ T2'!H164</f>
        <v>-0.63442779025502105</v>
      </c>
      <c r="N33" s="91">
        <f>'Occ T2'!I164</f>
        <v>-0.99616532864348351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-1.0275010638791882</v>
      </c>
      <c r="N34" s="91">
        <f>'Occ T1'!I83</f>
        <v>-0.896566229350515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1.5258222585743164</v>
      </c>
      <c r="N36" s="91">
        <f>'Occ T2'!I163</f>
        <v>-9.8822758130379107E-2</v>
      </c>
    </row>
    <row r="37" spans="12:14" x14ac:dyDescent="0.2">
      <c r="L37" s="91" t="str">
        <f>'Occ T3'!A21</f>
        <v>34 Culture, media and sports occupations</v>
      </c>
      <c r="M37" s="91">
        <f>'Occ T2'!H162</f>
        <v>-0.6033393535862186</v>
      </c>
      <c r="N37" s="91">
        <f>'Occ T2'!I162</f>
        <v>0.30069753214485573</v>
      </c>
    </row>
    <row r="38" spans="12:14" x14ac:dyDescent="0.2">
      <c r="L38" s="91" t="str">
        <f>'Occ T3'!A20</f>
        <v>33 Protective service occupations</v>
      </c>
      <c r="M38" s="91">
        <f>'Occ T2'!H161</f>
        <v>2.0886276078930344</v>
      </c>
      <c r="N38" s="91">
        <f>'Occ T2'!I161</f>
        <v>1.6671156181951918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1.4886650136358037</v>
      </c>
      <c r="N39" s="91">
        <f>'Occ T2'!I160</f>
        <v>0.47354217872870308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3.4128552192368877</v>
      </c>
      <c r="N40" s="91">
        <f>'Occ T2'!I159</f>
        <v>-0.88924154174949699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1.6989546787445464</v>
      </c>
      <c r="N41" s="91">
        <f>'Occ T1'!I82</f>
        <v>0.15778954122582789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4.0760997932378196</v>
      </c>
      <c r="N43" s="91">
        <f>'Occ T2'!I158</f>
        <v>1.4074343417149748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0.94027612040923358</v>
      </c>
      <c r="N44" s="91">
        <f>'Occ T2'!I157</f>
        <v>1.0437268786075427</v>
      </c>
    </row>
    <row r="45" spans="12:14" x14ac:dyDescent="0.2">
      <c r="L45" s="91" t="str">
        <f>'Occ T3'!A13</f>
        <v>22 Health professionals</v>
      </c>
      <c r="M45" s="91">
        <f>'Occ T2'!H156</f>
        <v>1.0338543531010158</v>
      </c>
      <c r="N45" s="91">
        <f>'Occ T2'!I156</f>
        <v>1.1239250003088008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1.8387300943991436</v>
      </c>
      <c r="N46" s="91">
        <f>'Occ T2'!I155</f>
        <v>0.80647699734308631</v>
      </c>
    </row>
    <row r="47" spans="12:14" x14ac:dyDescent="0.2">
      <c r="L47" s="114" t="str">
        <f>"["&amp;'Occ T3'!A11&amp;"]"</f>
        <v>[Professional occupations]</v>
      </c>
      <c r="M47" s="91">
        <f>'Occ T1'!H81</f>
        <v>1.9100338169437014</v>
      </c>
      <c r="N47" s="91">
        <f>'Occ T1'!I81</f>
        <v>1.1040145644863442</v>
      </c>
    </row>
    <row r="49" spans="12:14" x14ac:dyDescent="0.2">
      <c r="L49" s="107" t="str">
        <f>'Occ T3'!A9</f>
        <v>12 Other managers and proprietors</v>
      </c>
      <c r="M49" s="91">
        <f>'Occ T2'!H154</f>
        <v>0.77137036970995609</v>
      </c>
      <c r="N49" s="91">
        <f>'Occ T2'!I154</f>
        <v>2.1660096790900418</v>
      </c>
    </row>
    <row r="50" spans="12:14" x14ac:dyDescent="0.2">
      <c r="L50" s="107" t="str">
        <f>'Occ T3'!A8</f>
        <v>11 Corporate managers and directors</v>
      </c>
      <c r="M50" s="91">
        <f>'Occ T2'!H153</f>
        <v>3.1779136222073401</v>
      </c>
      <c r="N50" s="91">
        <f>'Occ T2'!I153</f>
        <v>-4.7109400992328965E-2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2.2508869728540271</v>
      </c>
      <c r="N51" s="91">
        <f>'Occ T1'!I80</f>
        <v>0.84940619850819576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North East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3.6798079149795839</v>
      </c>
      <c r="N82" s="94">
        <f>'Occ T2'!F119</f>
        <v>-0.1789845582760563</v>
      </c>
    </row>
    <row r="83" spans="12:14" x14ac:dyDescent="0.2">
      <c r="L83" s="10" t="str">
        <f>name!D5</f>
        <v>12 Other managers and proprietors</v>
      </c>
      <c r="M83" s="94">
        <f>'Occ T2'!D9-'Occ T2'!B9</f>
        <v>0.55906484751431407</v>
      </c>
      <c r="N83" s="94">
        <f>'Occ T2'!F120</f>
        <v>5.6230436494307945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2.0436176296022381</v>
      </c>
      <c r="N84" s="94">
        <f>'Occ T2'!F121</f>
        <v>3.0051780574364457</v>
      </c>
    </row>
    <row r="85" spans="12:14" x14ac:dyDescent="0.2">
      <c r="L85" s="10" t="str">
        <f>name!D7</f>
        <v>22 Health professionals</v>
      </c>
      <c r="M85" s="94">
        <f>'Occ T2'!D11-'Occ T2'!B11</f>
        <v>1.455084609767539</v>
      </c>
      <c r="N85" s="94">
        <f>'Occ T2'!F122</f>
        <v>5.2981705426432093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1.0095388737527173</v>
      </c>
      <c r="N86" s="94">
        <f>'Occ T2'!F123</f>
        <v>3.7216334370332511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4.4340132100180938</v>
      </c>
      <c r="N87" s="94">
        <f>'Occ T2'!F124</f>
        <v>5.7113881371266508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1.6543838201707004</v>
      </c>
      <c r="N88" s="94">
        <f>'Occ T2'!F125</f>
        <v>-1.3429596124176317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0.74092483267046738</v>
      </c>
      <c r="N89" s="94">
        <f>'Occ T2'!F126</f>
        <v>0.76395423180199451</v>
      </c>
    </row>
    <row r="90" spans="12:14" x14ac:dyDescent="0.2">
      <c r="L90" s="10" t="str">
        <f>name!D12</f>
        <v>33 Protective service occupations</v>
      </c>
      <c r="M90" s="94">
        <f>'Occ T2'!D16-'Occ T2'!B16</f>
        <v>0.69221717059772914</v>
      </c>
      <c r="N90" s="94">
        <f>'Occ T2'!F127</f>
        <v>1.9842019589937738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-0.17574945111185869</v>
      </c>
      <c r="N91" s="94">
        <f>'Occ T2'!F128</f>
        <v>0.26354035848689428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1.6183549362113396</v>
      </c>
      <c r="N92" s="94">
        <f>'Occ T2'!F129</f>
        <v>-0.32672037905998863</v>
      </c>
    </row>
    <row r="93" spans="12:14" x14ac:dyDescent="0.2">
      <c r="L93" s="10" t="str">
        <f>name!D15</f>
        <v>41 Administrative occupations</v>
      </c>
      <c r="M93" s="94">
        <f>'Occ T2'!D19-'Occ T2'!B19</f>
        <v>-1.4276728197651067</v>
      </c>
      <c r="N93" s="94">
        <f>'Occ T2'!F130</f>
        <v>-6.1568661400787192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-1.3548575603624986</v>
      </c>
      <c r="N94" s="94">
        <f>'Occ T2'!F131</f>
        <v>-0.47763365821413561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-0.73036033977020676</v>
      </c>
      <c r="N95" s="94">
        <f>'Occ T2'!F132</f>
        <v>0.47446004355916571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-3.9313733489225839</v>
      </c>
      <c r="N96" s="94">
        <f>'Occ T2'!F133</f>
        <v>-3.069804290544532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-1.9874149655950575</v>
      </c>
      <c r="N97" s="94">
        <f>'Occ T2'!F134</f>
        <v>-1.8669184254696489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-2.1274206747525835</v>
      </c>
      <c r="N98" s="94">
        <f>'Occ T2'!F135</f>
        <v>-0.60696235767244744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-2.0017438027646648</v>
      </c>
      <c r="N99" s="94">
        <f>'Occ T2'!F136</f>
        <v>3.2684360730787816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-0.10435250654524175</v>
      </c>
      <c r="N100" s="94">
        <f>'Occ T2'!F137</f>
        <v>2.1728094785634866E-2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5.9673950395268238E-2</v>
      </c>
      <c r="N101" s="94">
        <f>'Occ T2'!F138</f>
        <v>-8.1830023026183474E-2</v>
      </c>
    </row>
    <row r="102" spans="12:14" x14ac:dyDescent="0.2">
      <c r="L102" s="10" t="str">
        <f>name!D24</f>
        <v>71 Sales occupations</v>
      </c>
      <c r="M102" s="94">
        <f>'Occ T2'!D28-'Occ T2'!B28</f>
        <v>-5.2269330067576618</v>
      </c>
      <c r="N102" s="94">
        <f>'Occ T2'!F139</f>
        <v>-3.9274776221846395</v>
      </c>
    </row>
    <row r="103" spans="12:14" x14ac:dyDescent="0.2">
      <c r="L103" s="10" t="str">
        <f>name!D25</f>
        <v>72 Customer service occupations</v>
      </c>
      <c r="M103" s="94">
        <f>'Occ T2'!D29-'Occ T2'!B29</f>
        <v>0.61594383622964166</v>
      </c>
      <c r="N103" s="94">
        <f>'Occ T2'!F140</f>
        <v>4.2744457069809609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-4.0038286977330522</v>
      </c>
      <c r="N104" s="94">
        <f>'Occ T2'!F141</f>
        <v>1.7355589637515365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1.3073588341639386</v>
      </c>
      <c r="N105" s="94">
        <f>'Occ T2'!F142</f>
        <v>-1.1838558734370928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-2.0132461123014354</v>
      </c>
      <c r="N106" s="94">
        <f>'Occ T2'!F143</f>
        <v>-1.8135103276913602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-5.5700311796916253</v>
      </c>
      <c r="N107" s="94">
        <f>'Occ T2'!F144</f>
        <v>-1.260215987036915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-10.784999999999968</v>
      </c>
      <c r="N109" s="94">
        <f>'Occ T2'!F146</f>
        <v>13.851999999999691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North East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4.238872762493898</v>
      </c>
      <c r="N153" s="94">
        <f>'Occ T1'!H8</f>
        <v>5.4440590911547417</v>
      </c>
    </row>
    <row r="154" spans="1:14" x14ac:dyDescent="0.2">
      <c r="L154" s="10" t="str">
        <f>name!E5</f>
        <v>Professional occupations</v>
      </c>
      <c r="M154" s="94">
        <f>'Occ T1'!D9-'Occ T1'!B9</f>
        <v>8.9422543231405882</v>
      </c>
      <c r="N154" s="94">
        <f>'Occ T1'!H9</f>
        <v>17.736370174239553</v>
      </c>
    </row>
    <row r="155" spans="1:14" x14ac:dyDescent="0.2">
      <c r="L155" s="10" t="str">
        <f>name!E6</f>
        <v>Associate professional occupations</v>
      </c>
      <c r="M155" s="94">
        <f>'Occ T1'!D10-'Occ T1'!B10</f>
        <v>4.5301313085383867</v>
      </c>
      <c r="N155" s="94">
        <f>'Occ T1'!H10</f>
        <v>1.3420165578050387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-2.7825303801276036</v>
      </c>
      <c r="N156" s="94">
        <f>'Occ T1'!H11</f>
        <v>-6.6344997982928575</v>
      </c>
    </row>
    <row r="157" spans="1:14" x14ac:dyDescent="0.2">
      <c r="L157" s="10" t="str">
        <f>name!E8</f>
        <v>Skilled trades occupations</v>
      </c>
      <c r="M157" s="94">
        <f>'Occ T1'!D12-'Occ T1'!B12</f>
        <v>-8.7765693290404272</v>
      </c>
      <c r="N157" s="94">
        <f>'Occ T1'!H12</f>
        <v>-5.0692250301274626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-2.04642235891464</v>
      </c>
      <c r="N158" s="94">
        <f>'Occ T1'!H13</f>
        <v>3.2083341448382399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-4.6109891705280219</v>
      </c>
      <c r="N159" s="94">
        <f>'Occ T1'!H14</f>
        <v>0.34696808479632324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-2.6964698635691136</v>
      </c>
      <c r="N160" s="94">
        <f>'Occ T1'!H15</f>
        <v>0.55170309031444731</v>
      </c>
    </row>
    <row r="161" spans="12:14" x14ac:dyDescent="0.2">
      <c r="L161" s="10" t="str">
        <f>name!E12</f>
        <v>Elementary occupations</v>
      </c>
      <c r="M161" s="94">
        <f>'Occ T1'!D16-'Occ T1'!B16</f>
        <v>-7.5832772919930633</v>
      </c>
      <c r="N161" s="94">
        <f>'Occ T1'!H16</f>
        <v>-3.0737263147282761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-10.784999999999968</v>
      </c>
      <c r="N163" s="94">
        <f>'Occ T1'!H18</f>
        <v>13.851999999999748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North East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30.163363995590686</v>
      </c>
      <c r="N5" s="87">
        <f>SUM(N6:N7)</f>
        <v>32.925071678868932</v>
      </c>
      <c r="O5" s="87">
        <f t="shared" ref="O5:AL5" si="1">SUM(O6:O7)</f>
        <v>32.748451208256142</v>
      </c>
      <c r="P5" s="87">
        <f t="shared" si="1"/>
        <v>34.58830271983507</v>
      </c>
      <c r="Q5" s="87">
        <f t="shared" si="1"/>
        <v>33.752645787883651</v>
      </c>
      <c r="R5" s="87">
        <f t="shared" si="1"/>
        <v>36.006205962267231</v>
      </c>
      <c r="S5" s="87">
        <f t="shared" si="1"/>
        <v>32.829477421918028</v>
      </c>
      <c r="T5" s="87">
        <f t="shared" si="1"/>
        <v>34.713119907937511</v>
      </c>
      <c r="U5" s="87">
        <f t="shared" si="1"/>
        <v>36.671678487925128</v>
      </c>
      <c r="V5" s="87">
        <f t="shared" si="1"/>
        <v>39.967668672295616</v>
      </c>
      <c r="W5" s="87">
        <f t="shared" si="1"/>
        <v>40.245078724761129</v>
      </c>
      <c r="X5" s="87">
        <f t="shared" si="1"/>
        <v>39.218912053926296</v>
      </c>
      <c r="Y5" s="87">
        <f t="shared" si="1"/>
        <v>39.461975505286816</v>
      </c>
      <c r="Z5" s="87">
        <f t="shared" si="1"/>
        <v>39.876896703075474</v>
      </c>
      <c r="AA5" s="87">
        <f t="shared" si="1"/>
        <v>40.376967866745289</v>
      </c>
      <c r="AB5" s="87">
        <f t="shared" si="1"/>
        <v>40.862520683519087</v>
      </c>
      <c r="AC5" s="87">
        <f t="shared" si="1"/>
        <v>41.317467972732175</v>
      </c>
      <c r="AD5" s="87">
        <f t="shared" si="1"/>
        <v>41.791311134885817</v>
      </c>
      <c r="AE5" s="87">
        <f t="shared" si="1"/>
        <v>42.278681791165852</v>
      </c>
      <c r="AF5" s="87">
        <f t="shared" si="1"/>
        <v>42.75929827021362</v>
      </c>
      <c r="AG5" s="87">
        <f t="shared" si="1"/>
        <v>43.258712678321785</v>
      </c>
      <c r="AH5" s="87">
        <f t="shared" si="1"/>
        <v>43.802636237337339</v>
      </c>
      <c r="AI5" s="87">
        <f t="shared" si="1"/>
        <v>44.398533818838686</v>
      </c>
      <c r="AJ5" s="87">
        <f t="shared" si="1"/>
        <v>44.908888555329348</v>
      </c>
      <c r="AK5" s="87">
        <f t="shared" si="1"/>
        <v>45.394610577729487</v>
      </c>
      <c r="AL5" s="87">
        <f t="shared" si="1"/>
        <v>45.689137815915871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19.063861545216135</v>
      </c>
      <c r="N6" s="11">
        <v>20.493398093237104</v>
      </c>
      <c r="O6" s="11">
        <v>20.33859945851605</v>
      </c>
      <c r="P6" s="11">
        <v>21.473495143334627</v>
      </c>
      <c r="Q6" s="11">
        <v>20.506251419462309</v>
      </c>
      <c r="R6" s="11">
        <v>21.732746128315462</v>
      </c>
      <c r="S6" s="11">
        <v>21.477006215724533</v>
      </c>
      <c r="T6" s="11">
        <v>22.465186898110243</v>
      </c>
      <c r="U6" s="11">
        <v>23.983815098223165</v>
      </c>
      <c r="V6" s="11">
        <v>24.68359891633521</v>
      </c>
      <c r="W6" s="11">
        <v>25.412554043295046</v>
      </c>
      <c r="X6" s="11">
        <v>22.530132994912663</v>
      </c>
      <c r="Y6" s="11">
        <v>22.612384099482568</v>
      </c>
      <c r="Z6" s="11">
        <v>22.783180002790665</v>
      </c>
      <c r="AA6" s="11">
        <v>22.989403767934519</v>
      </c>
      <c r="AB6" s="11">
        <v>23.185685027332152</v>
      </c>
      <c r="AC6" s="11">
        <v>23.37087241218072</v>
      </c>
      <c r="AD6" s="11">
        <v>23.562937092586459</v>
      </c>
      <c r="AE6" s="11">
        <v>23.761993869068359</v>
      </c>
      <c r="AF6" s="11">
        <v>23.95589431461886</v>
      </c>
      <c r="AG6" s="11">
        <v>24.160769773090927</v>
      </c>
      <c r="AH6" s="11">
        <v>24.380643693703</v>
      </c>
      <c r="AI6" s="11">
        <v>24.618648729952316</v>
      </c>
      <c r="AJ6" s="11">
        <v>24.828645211981073</v>
      </c>
      <c r="AK6" s="11">
        <v>25.043477459198741</v>
      </c>
      <c r="AL6" s="11">
        <v>25.23356948501899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11.099502450374549</v>
      </c>
      <c r="N7" s="11">
        <v>12.431673585631827</v>
      </c>
      <c r="O7" s="11">
        <v>12.40985174974009</v>
      </c>
      <c r="P7" s="11">
        <v>13.114807576500446</v>
      </c>
      <c r="Q7" s="11">
        <v>13.246394368421342</v>
      </c>
      <c r="R7" s="11">
        <v>14.273459833951772</v>
      </c>
      <c r="S7" s="11">
        <v>11.352471206193497</v>
      </c>
      <c r="T7" s="11">
        <v>12.247933009827268</v>
      </c>
      <c r="U7" s="11">
        <v>12.687863389701961</v>
      </c>
      <c r="V7" s="11">
        <v>15.284069755960404</v>
      </c>
      <c r="W7" s="11">
        <v>14.832524681466086</v>
      </c>
      <c r="X7" s="11">
        <v>16.688779059013633</v>
      </c>
      <c r="Y7" s="11">
        <v>16.849591405804244</v>
      </c>
      <c r="Z7" s="11">
        <v>17.093716700284808</v>
      </c>
      <c r="AA7" s="11">
        <v>17.387564098810767</v>
      </c>
      <c r="AB7" s="11">
        <v>17.676835656186935</v>
      </c>
      <c r="AC7" s="11">
        <v>17.946595560551458</v>
      </c>
      <c r="AD7" s="11">
        <v>18.228374042299354</v>
      </c>
      <c r="AE7" s="11">
        <v>18.516687922097493</v>
      </c>
      <c r="AF7" s="11">
        <v>18.803403955594764</v>
      </c>
      <c r="AG7" s="11">
        <v>19.097942905230859</v>
      </c>
      <c r="AH7" s="11">
        <v>19.421992543634339</v>
      </c>
      <c r="AI7" s="11">
        <v>19.779885088886367</v>
      </c>
      <c r="AJ7" s="11">
        <v>20.080243343348275</v>
      </c>
      <c r="AK7" s="11">
        <v>20.351133118530747</v>
      </c>
      <c r="AL7" s="11">
        <v>20.455568330896881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84.838258647618744</v>
      </c>
      <c r="N9" s="87">
        <f>SUM(N10:N13)</f>
        <v>83.428096220108273</v>
      </c>
      <c r="O9" s="87">
        <f t="shared" ref="O9:AL9" si="3">SUM(O10:O13)</f>
        <v>85.088062736759866</v>
      </c>
      <c r="P9" s="87">
        <f t="shared" si="3"/>
        <v>83.533986979240524</v>
      </c>
      <c r="Q9" s="87">
        <f t="shared" si="3"/>
        <v>87.185179997776956</v>
      </c>
      <c r="R9" s="87">
        <f t="shared" si="3"/>
        <v>90.125276635320631</v>
      </c>
      <c r="S9" s="87">
        <f t="shared" si="3"/>
        <v>86.144198695685034</v>
      </c>
      <c r="T9" s="87">
        <f t="shared" si="3"/>
        <v>87.168757258555885</v>
      </c>
      <c r="U9" s="87">
        <f t="shared" si="3"/>
        <v>91.188165057450746</v>
      </c>
      <c r="V9" s="87">
        <f t="shared" si="3"/>
        <v>92.878705546459898</v>
      </c>
      <c r="W9" s="87">
        <f t="shared" si="3"/>
        <v>99.067530958461219</v>
      </c>
      <c r="X9" s="87">
        <f t="shared" si="3"/>
        <v>101.74009583142427</v>
      </c>
      <c r="Y9" s="87">
        <f t="shared" si="3"/>
        <v>102.94394248020524</v>
      </c>
      <c r="Z9" s="87">
        <f t="shared" si="3"/>
        <v>104.14298897841137</v>
      </c>
      <c r="AA9" s="87">
        <f t="shared" si="3"/>
        <v>105.39949704766782</v>
      </c>
      <c r="AB9" s="87">
        <f t="shared" si="3"/>
        <v>106.4965017389784</v>
      </c>
      <c r="AC9" s="87">
        <f t="shared" si="3"/>
        <v>107.50359938356488</v>
      </c>
      <c r="AD9" s="87">
        <f t="shared" si="3"/>
        <v>108.49553685499814</v>
      </c>
      <c r="AE9" s="87">
        <f t="shared" si="3"/>
        <v>109.48484249873059</v>
      </c>
      <c r="AF9" s="87">
        <f t="shared" si="3"/>
        <v>110.46768045925837</v>
      </c>
      <c r="AG9" s="87">
        <f t="shared" si="3"/>
        <v>111.5092304396141</v>
      </c>
      <c r="AH9" s="87">
        <f t="shared" si="3"/>
        <v>112.58977028270992</v>
      </c>
      <c r="AI9" s="87">
        <f t="shared" si="3"/>
        <v>113.65855787754941</v>
      </c>
      <c r="AJ9" s="87">
        <f t="shared" si="3"/>
        <v>114.72519542596078</v>
      </c>
      <c r="AK9" s="87">
        <f t="shared" si="3"/>
        <v>115.79035721535632</v>
      </c>
      <c r="AL9" s="87">
        <f t="shared" si="3"/>
        <v>116.80390113270077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20.661142206096748</v>
      </c>
      <c r="N10" s="11">
        <v>19.995198492116373</v>
      </c>
      <c r="O10" s="11">
        <v>19.993069572735614</v>
      </c>
      <c r="P10" s="11">
        <v>19.703430537251997</v>
      </c>
      <c r="Q10" s="11">
        <v>20.173330119521985</v>
      </c>
      <c r="R10" s="11">
        <v>21.426021449350184</v>
      </c>
      <c r="S10" s="11">
        <v>20.515697199383911</v>
      </c>
      <c r="T10" s="11">
        <v>20.76466889820043</v>
      </c>
      <c r="U10" s="11">
        <v>22.609944614454747</v>
      </c>
      <c r="V10" s="11">
        <v>22.375685399680563</v>
      </c>
      <c r="W10" s="11">
        <v>23.469639078952422</v>
      </c>
      <c r="X10" s="11">
        <v>23.530646412265231</v>
      </c>
      <c r="Y10" s="11">
        <v>23.652334325547187</v>
      </c>
      <c r="Z10" s="11">
        <v>23.854255592952111</v>
      </c>
      <c r="AA10" s="11">
        <v>24.099086189263836</v>
      </c>
      <c r="AB10" s="11">
        <v>24.314393776822961</v>
      </c>
      <c r="AC10" s="11">
        <v>24.510437327176053</v>
      </c>
      <c r="AD10" s="11">
        <v>24.710464639901929</v>
      </c>
      <c r="AE10" s="11">
        <v>24.918381817534339</v>
      </c>
      <c r="AF10" s="11">
        <v>25.123090632331863</v>
      </c>
      <c r="AG10" s="11">
        <v>25.344586352131206</v>
      </c>
      <c r="AH10" s="11">
        <v>25.566046274578024</v>
      </c>
      <c r="AI10" s="11">
        <v>25.790028303721343</v>
      </c>
      <c r="AJ10" s="11">
        <v>26.013096037357403</v>
      </c>
      <c r="AK10" s="11">
        <v>26.245759620710217</v>
      </c>
      <c r="AL10" s="11">
        <v>26.474817136388868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23.004197545390937</v>
      </c>
      <c r="N11" s="11">
        <v>22.962396677335022</v>
      </c>
      <c r="O11" s="11">
        <v>24.023782540773439</v>
      </c>
      <c r="P11" s="11">
        <v>24.877832215253726</v>
      </c>
      <c r="Q11" s="11">
        <v>27.614832615139875</v>
      </c>
      <c r="R11" s="11">
        <v>27.572687353088558</v>
      </c>
      <c r="S11" s="11">
        <v>26.202035430279949</v>
      </c>
      <c r="T11" s="11">
        <v>27.472103775112938</v>
      </c>
      <c r="U11" s="11">
        <v>27.412441509935586</v>
      </c>
      <c r="V11" s="11">
        <v>27.845345060706606</v>
      </c>
      <c r="W11" s="11">
        <v>29.027771962856097</v>
      </c>
      <c r="X11" s="11">
        <v>29.96547771759143</v>
      </c>
      <c r="Y11" s="11">
        <v>30.347933391805537</v>
      </c>
      <c r="Z11" s="11">
        <v>30.750360854118906</v>
      </c>
      <c r="AA11" s="11">
        <v>31.135144941360615</v>
      </c>
      <c r="AB11" s="11">
        <v>31.484028005298615</v>
      </c>
      <c r="AC11" s="11">
        <v>31.804879860923606</v>
      </c>
      <c r="AD11" s="11">
        <v>32.098047456950844</v>
      </c>
      <c r="AE11" s="11">
        <v>32.360620782346665</v>
      </c>
      <c r="AF11" s="11">
        <v>32.622953702367568</v>
      </c>
      <c r="AG11" s="11">
        <v>32.898613517642879</v>
      </c>
      <c r="AH11" s="11">
        <v>33.196391078004346</v>
      </c>
      <c r="AI11" s="11">
        <v>33.495281339908594</v>
      </c>
      <c r="AJ11" s="11">
        <v>33.795005764769734</v>
      </c>
      <c r="AK11" s="11">
        <v>34.080129458102491</v>
      </c>
      <c r="AL11" s="11">
        <v>34.325942505499306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19.858949033006741</v>
      </c>
      <c r="N12" s="11">
        <v>20.724409719361976</v>
      </c>
      <c r="O12" s="11">
        <v>22.893903406865359</v>
      </c>
      <c r="P12" s="11">
        <v>19.582565576479624</v>
      </c>
      <c r="Q12" s="11">
        <v>20.204339892937735</v>
      </c>
      <c r="R12" s="11">
        <v>21.073206393473654</v>
      </c>
      <c r="S12" s="11">
        <v>20.01447977467047</v>
      </c>
      <c r="T12" s="11">
        <v>19.829562533939871</v>
      </c>
      <c r="U12" s="11">
        <v>20.463522279358855</v>
      </c>
      <c r="V12" s="11">
        <v>21.064663212375553</v>
      </c>
      <c r="W12" s="11">
        <v>22.082745267226372</v>
      </c>
      <c r="X12" s="11">
        <v>22.697194228846726</v>
      </c>
      <c r="Y12" s="11">
        <v>23.272417323365399</v>
      </c>
      <c r="Z12" s="11">
        <v>23.58057289105551</v>
      </c>
      <c r="AA12" s="11">
        <v>23.879011624859942</v>
      </c>
      <c r="AB12" s="11">
        <v>24.074771011161502</v>
      </c>
      <c r="AC12" s="11">
        <v>24.235324889989602</v>
      </c>
      <c r="AD12" s="11">
        <v>24.404368529158383</v>
      </c>
      <c r="AE12" s="11">
        <v>24.576184502347012</v>
      </c>
      <c r="AF12" s="11">
        <v>24.743766910854184</v>
      </c>
      <c r="AG12" s="11">
        <v>24.913386773500495</v>
      </c>
      <c r="AH12" s="11">
        <v>25.09336732702636</v>
      </c>
      <c r="AI12" s="11">
        <v>25.274030566839055</v>
      </c>
      <c r="AJ12" s="11">
        <v>25.453296230165098</v>
      </c>
      <c r="AK12" s="11">
        <v>25.630168942387211</v>
      </c>
      <c r="AL12" s="11">
        <v>25.804378704259623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21.313969863124317</v>
      </c>
      <c r="N13" s="11">
        <v>19.746091331294902</v>
      </c>
      <c r="O13" s="11">
        <v>18.177307216385454</v>
      </c>
      <c r="P13" s="11">
        <v>19.370158650255171</v>
      </c>
      <c r="Q13" s="11">
        <v>19.192677370177368</v>
      </c>
      <c r="R13" s="11">
        <v>20.053361439408231</v>
      </c>
      <c r="S13" s="11">
        <v>19.411986291350718</v>
      </c>
      <c r="T13" s="11">
        <v>19.102422051302639</v>
      </c>
      <c r="U13" s="11">
        <v>20.702256653701554</v>
      </c>
      <c r="V13" s="11">
        <v>21.593011873697176</v>
      </c>
      <c r="W13" s="11">
        <v>24.487374649426325</v>
      </c>
      <c r="X13" s="11">
        <v>25.546777472720898</v>
      </c>
      <c r="Y13" s="11">
        <v>25.6712574394871</v>
      </c>
      <c r="Z13" s="11">
        <v>25.957799640284847</v>
      </c>
      <c r="AA13" s="11">
        <v>26.286254292183433</v>
      </c>
      <c r="AB13" s="11">
        <v>26.623308945695321</v>
      </c>
      <c r="AC13" s="11">
        <v>26.952957305475621</v>
      </c>
      <c r="AD13" s="11">
        <v>27.28265622898698</v>
      </c>
      <c r="AE13" s="11">
        <v>27.629655396502567</v>
      </c>
      <c r="AF13" s="11">
        <v>27.97786921370475</v>
      </c>
      <c r="AG13" s="11">
        <v>28.352643796339528</v>
      </c>
      <c r="AH13" s="11">
        <v>28.733965603101193</v>
      </c>
      <c r="AI13" s="11">
        <v>29.099217667080424</v>
      </c>
      <c r="AJ13" s="11">
        <v>29.463797393668543</v>
      </c>
      <c r="AK13" s="11">
        <v>29.834299194156394</v>
      </c>
      <c r="AL13" s="11">
        <v>30.198762786552976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50.280531084012054</v>
      </c>
      <c r="N15" s="87">
        <f>SUM(N16:N20)</f>
        <v>50.119233176124936</v>
      </c>
      <c r="O15" s="87">
        <f t="shared" ref="O15:AL15" si="5">SUM(O16:O20)</f>
        <v>49.737840122298465</v>
      </c>
      <c r="P15" s="87">
        <f t="shared" si="5"/>
        <v>50.50495516889815</v>
      </c>
      <c r="Q15" s="87">
        <f t="shared" si="5"/>
        <v>50.572774057292051</v>
      </c>
      <c r="R15" s="87">
        <f t="shared" si="5"/>
        <v>51.546924924381955</v>
      </c>
      <c r="S15" s="87">
        <f t="shared" si="5"/>
        <v>49.354786954497143</v>
      </c>
      <c r="T15" s="87">
        <f t="shared" si="5"/>
        <v>51.475901889800717</v>
      </c>
      <c r="U15" s="87">
        <f t="shared" si="5"/>
        <v>53.624566232250984</v>
      </c>
      <c r="V15" s="87">
        <f t="shared" si="5"/>
        <v>53.529641037873461</v>
      </c>
      <c r="W15" s="87">
        <f t="shared" si="5"/>
        <v>56.077056232920341</v>
      </c>
      <c r="X15" s="87">
        <f t="shared" si="5"/>
        <v>52.681448368703251</v>
      </c>
      <c r="Y15" s="87">
        <f t="shared" si="5"/>
        <v>52.736131827950231</v>
      </c>
      <c r="Z15" s="87">
        <f t="shared" si="5"/>
        <v>53.048466000735004</v>
      </c>
      <c r="AA15" s="87">
        <f t="shared" si="5"/>
        <v>53.4215465765757</v>
      </c>
      <c r="AB15" s="87">
        <f t="shared" si="5"/>
        <v>53.792100904177957</v>
      </c>
      <c r="AC15" s="87">
        <f t="shared" si="5"/>
        <v>54.120172243716596</v>
      </c>
      <c r="AD15" s="87">
        <f t="shared" si="5"/>
        <v>54.450198141007398</v>
      </c>
      <c r="AE15" s="87">
        <f t="shared" si="5"/>
        <v>54.794177468801664</v>
      </c>
      <c r="AF15" s="87">
        <f t="shared" si="5"/>
        <v>55.115584460837312</v>
      </c>
      <c r="AG15" s="87">
        <f t="shared" si="5"/>
        <v>55.479715118755834</v>
      </c>
      <c r="AH15" s="87">
        <f t="shared" si="5"/>
        <v>55.844589201013825</v>
      </c>
      <c r="AI15" s="87">
        <f t="shared" si="5"/>
        <v>56.21608623399996</v>
      </c>
      <c r="AJ15" s="87">
        <f t="shared" si="5"/>
        <v>56.594660837564923</v>
      </c>
      <c r="AK15" s="87">
        <f t="shared" si="5"/>
        <v>56.978593557460364</v>
      </c>
      <c r="AL15" s="87">
        <f t="shared" si="5"/>
        <v>57.41907279072538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9.7200570514138729</v>
      </c>
      <c r="N16" s="11">
        <v>9.5534611874831796</v>
      </c>
      <c r="O16" s="11">
        <v>9.7242987307515989</v>
      </c>
      <c r="P16" s="11">
        <v>9.8060954007296459</v>
      </c>
      <c r="Q16" s="11">
        <v>8.8644480610007701</v>
      </c>
      <c r="R16" s="11">
        <v>9.0554566906705691</v>
      </c>
      <c r="S16" s="11">
        <v>8.9810175137671795</v>
      </c>
      <c r="T16" s="11">
        <v>10.167279189303025</v>
      </c>
      <c r="U16" s="11">
        <v>10.611653784202169</v>
      </c>
      <c r="V16" s="11">
        <v>9.8720265188058818</v>
      </c>
      <c r="W16" s="11">
        <v>10.70984051084127</v>
      </c>
      <c r="X16" s="11">
        <v>9.0481456145588997</v>
      </c>
      <c r="Y16" s="11">
        <v>9.0578863488402988</v>
      </c>
      <c r="Z16" s="11">
        <v>9.0768564418053739</v>
      </c>
      <c r="AA16" s="11">
        <v>9.1112364382677438</v>
      </c>
      <c r="AB16" s="11">
        <v>9.1332068964074171</v>
      </c>
      <c r="AC16" s="11">
        <v>9.1499947890084048</v>
      </c>
      <c r="AD16" s="11">
        <v>9.1675687493800542</v>
      </c>
      <c r="AE16" s="11">
        <v>9.187349917927337</v>
      </c>
      <c r="AF16" s="11">
        <v>9.2009133972066213</v>
      </c>
      <c r="AG16" s="11">
        <v>9.2262647610249573</v>
      </c>
      <c r="AH16" s="11">
        <v>9.2485459415471301</v>
      </c>
      <c r="AI16" s="11">
        <v>9.2805694613333358</v>
      </c>
      <c r="AJ16" s="11">
        <v>9.3059417809119758</v>
      </c>
      <c r="AK16" s="11">
        <v>9.3409742276955328</v>
      </c>
      <c r="AL16" s="11">
        <v>9.3668808984236378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7.2004867239717223</v>
      </c>
      <c r="N17" s="11">
        <v>8.9682739373475737</v>
      </c>
      <c r="O17" s="11">
        <v>9.0265579771180953</v>
      </c>
      <c r="P17" s="11">
        <v>8.9384687710445263</v>
      </c>
      <c r="Q17" s="11">
        <v>9.7776036423453547</v>
      </c>
      <c r="R17" s="11">
        <v>9.6622274795413947</v>
      </c>
      <c r="S17" s="11">
        <v>9.1078879981596366</v>
      </c>
      <c r="T17" s="11">
        <v>9.252664713729839</v>
      </c>
      <c r="U17" s="11">
        <v>9.9955073132360166</v>
      </c>
      <c r="V17" s="11">
        <v>9.7417880098546501</v>
      </c>
      <c r="W17" s="11">
        <v>10.403152312211862</v>
      </c>
      <c r="X17" s="11">
        <v>10.006542214262511</v>
      </c>
      <c r="Y17" s="11">
        <v>10.108583182011001</v>
      </c>
      <c r="Z17" s="11">
        <v>10.2182735446777</v>
      </c>
      <c r="AA17" s="11">
        <v>10.322301721204916</v>
      </c>
      <c r="AB17" s="11">
        <v>10.414924512502774</v>
      </c>
      <c r="AC17" s="11">
        <v>10.492389587748301</v>
      </c>
      <c r="AD17" s="11">
        <v>10.565735780270941</v>
      </c>
      <c r="AE17" s="11">
        <v>10.641301789996712</v>
      </c>
      <c r="AF17" s="11">
        <v>10.710486170974892</v>
      </c>
      <c r="AG17" s="11">
        <v>10.784574945393041</v>
      </c>
      <c r="AH17" s="11">
        <v>10.851983534240681</v>
      </c>
      <c r="AI17" s="11">
        <v>10.918795669913859</v>
      </c>
      <c r="AJ17" s="11">
        <v>10.998960535862846</v>
      </c>
      <c r="AK17" s="11">
        <v>11.080522102159252</v>
      </c>
      <c r="AL17" s="11">
        <v>11.167106544013857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7.4210031131010457</v>
      </c>
      <c r="N18" s="11">
        <v>7.9780678317844282</v>
      </c>
      <c r="O18" s="11">
        <v>7.1626436539709006</v>
      </c>
      <c r="P18" s="11">
        <v>6.9820047311140154</v>
      </c>
      <c r="Q18" s="11">
        <v>6.5536449997768376</v>
      </c>
      <c r="R18" s="11">
        <v>6.3572759436806443</v>
      </c>
      <c r="S18" s="11">
        <v>6.7732339455555044</v>
      </c>
      <c r="T18" s="11">
        <v>6.7547978258827577</v>
      </c>
      <c r="U18" s="11">
        <v>6.6400979220714822</v>
      </c>
      <c r="V18" s="11">
        <v>6.7089345467370718</v>
      </c>
      <c r="W18" s="11">
        <v>7.0494931142783734</v>
      </c>
      <c r="X18" s="11">
        <v>7.7037640038821529</v>
      </c>
      <c r="Y18" s="11">
        <v>7.7305410455093488</v>
      </c>
      <c r="Z18" s="11">
        <v>7.8096728301199168</v>
      </c>
      <c r="AA18" s="11">
        <v>7.8825558844783847</v>
      </c>
      <c r="AB18" s="11">
        <v>7.9951903969727285</v>
      </c>
      <c r="AC18" s="11">
        <v>8.1043905870355992</v>
      </c>
      <c r="AD18" s="11">
        <v>8.211751508147918</v>
      </c>
      <c r="AE18" s="11">
        <v>8.3147443872969209</v>
      </c>
      <c r="AF18" s="11">
        <v>8.4214773512430376</v>
      </c>
      <c r="AG18" s="11">
        <v>8.5190798920881576</v>
      </c>
      <c r="AH18" s="11">
        <v>8.6144278192297019</v>
      </c>
      <c r="AI18" s="11">
        <v>8.7215142895926334</v>
      </c>
      <c r="AJ18" s="11">
        <v>8.8314564917735545</v>
      </c>
      <c r="AK18" s="11">
        <v>8.9284365253837059</v>
      </c>
      <c r="AL18" s="11">
        <v>9.0336950732721473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3.9769687302892303</v>
      </c>
      <c r="N19" s="11">
        <v>3.9527397107658691</v>
      </c>
      <c r="O19" s="11">
        <v>4.5437246819902137</v>
      </c>
      <c r="P19" s="11">
        <v>5.080259456741345</v>
      </c>
      <c r="Q19" s="11">
        <v>4.9582678675935483</v>
      </c>
      <c r="R19" s="11">
        <v>5.8966157276684097</v>
      </c>
      <c r="S19" s="11">
        <v>4.8903661777244682</v>
      </c>
      <c r="T19" s="11">
        <v>5.2797341141220437</v>
      </c>
      <c r="U19" s="11">
        <v>5.4720406008644558</v>
      </c>
      <c r="V19" s="11">
        <v>6.113108843472463</v>
      </c>
      <c r="W19" s="11">
        <v>5.720866276556551</v>
      </c>
      <c r="X19" s="11">
        <v>5.2363173534153402</v>
      </c>
      <c r="Y19" s="11">
        <v>5.184613644012984</v>
      </c>
      <c r="Z19" s="11">
        <v>5.2171818786105124</v>
      </c>
      <c r="AA19" s="11">
        <v>5.2762339204554429</v>
      </c>
      <c r="AB19" s="11">
        <v>5.3345050395726972</v>
      </c>
      <c r="AC19" s="11">
        <v>5.3892322957158836</v>
      </c>
      <c r="AD19" s="11">
        <v>5.4474367607306355</v>
      </c>
      <c r="AE19" s="11">
        <v>5.5051837916604383</v>
      </c>
      <c r="AF19" s="11">
        <v>5.5635260576838999</v>
      </c>
      <c r="AG19" s="11">
        <v>5.6311148738726473</v>
      </c>
      <c r="AH19" s="11">
        <v>5.6989621184057384</v>
      </c>
      <c r="AI19" s="11">
        <v>5.7544462992758953</v>
      </c>
      <c r="AJ19" s="11">
        <v>5.8117327397266356</v>
      </c>
      <c r="AK19" s="11">
        <v>5.8612557245896006</v>
      </c>
      <c r="AL19" s="11">
        <v>5.9844066350434453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21.962015465236185</v>
      </c>
      <c r="N20" s="11">
        <v>19.666690508743883</v>
      </c>
      <c r="O20" s="11">
        <v>19.280615078467655</v>
      </c>
      <c r="P20" s="11">
        <v>19.698126809268615</v>
      </c>
      <c r="Q20" s="11">
        <v>20.41880948657554</v>
      </c>
      <c r="R20" s="11">
        <v>20.575349082820939</v>
      </c>
      <c r="S20" s="11">
        <v>19.602281319290359</v>
      </c>
      <c r="T20" s="11">
        <v>20.02142604676305</v>
      </c>
      <c r="U20" s="11">
        <v>20.905266611876858</v>
      </c>
      <c r="V20" s="11">
        <v>21.093783119003387</v>
      </c>
      <c r="W20" s="11">
        <v>22.193704019032278</v>
      </c>
      <c r="X20" s="11">
        <v>20.686679182584346</v>
      </c>
      <c r="Y20" s="11">
        <v>20.654507607576594</v>
      </c>
      <c r="Z20" s="11">
        <v>20.726481305521506</v>
      </c>
      <c r="AA20" s="11">
        <v>20.829218612169207</v>
      </c>
      <c r="AB20" s="11">
        <v>20.914274058722345</v>
      </c>
      <c r="AC20" s="11">
        <v>20.984164984208409</v>
      </c>
      <c r="AD20" s="11">
        <v>21.057705342477853</v>
      </c>
      <c r="AE20" s="11">
        <v>21.145597581920256</v>
      </c>
      <c r="AF20" s="11">
        <v>21.21918148372886</v>
      </c>
      <c r="AG20" s="11">
        <v>21.318680646377036</v>
      </c>
      <c r="AH20" s="11">
        <v>21.430669787590574</v>
      </c>
      <c r="AI20" s="11">
        <v>21.540760513884241</v>
      </c>
      <c r="AJ20" s="11">
        <v>21.646569289289914</v>
      </c>
      <c r="AK20" s="11">
        <v>21.767404977632275</v>
      </c>
      <c r="AL20" s="11">
        <v>21.86698363997229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54.973126562536493</v>
      </c>
      <c r="N22" s="87">
        <f>SUM(N23:N24)</f>
        <v>53.927538565081122</v>
      </c>
      <c r="O22" s="87">
        <f t="shared" ref="O22:AL22" si="7">SUM(O23:O24)</f>
        <v>51.171391662341613</v>
      </c>
      <c r="P22" s="87">
        <f t="shared" si="7"/>
        <v>51.299947410273987</v>
      </c>
      <c r="Q22" s="87">
        <f t="shared" si="7"/>
        <v>53.417084998114191</v>
      </c>
      <c r="R22" s="87">
        <f t="shared" si="7"/>
        <v>55.285626195180079</v>
      </c>
      <c r="S22" s="87">
        <f t="shared" si="7"/>
        <v>51.115676013171729</v>
      </c>
      <c r="T22" s="87">
        <f t="shared" si="7"/>
        <v>51.108921739749277</v>
      </c>
      <c r="U22" s="87">
        <f t="shared" si="7"/>
        <v>52.445404727204497</v>
      </c>
      <c r="V22" s="87">
        <f t="shared" si="7"/>
        <v>50.43141193244513</v>
      </c>
      <c r="W22" s="87">
        <f t="shared" si="7"/>
        <v>52.503095815052475</v>
      </c>
      <c r="X22" s="87">
        <f t="shared" si="7"/>
        <v>50.237284737095621</v>
      </c>
      <c r="Y22" s="87">
        <f t="shared" si="7"/>
        <v>49.856636387717174</v>
      </c>
      <c r="Z22" s="87">
        <f t="shared" si="7"/>
        <v>49.585639560273016</v>
      </c>
      <c r="AA22" s="87">
        <f t="shared" si="7"/>
        <v>49.377616277139325</v>
      </c>
      <c r="AB22" s="87">
        <f t="shared" si="7"/>
        <v>49.196634777047372</v>
      </c>
      <c r="AC22" s="87">
        <f t="shared" si="7"/>
        <v>48.92950554747685</v>
      </c>
      <c r="AD22" s="87">
        <f t="shared" si="7"/>
        <v>48.63742384083978</v>
      </c>
      <c r="AE22" s="87">
        <f t="shared" si="7"/>
        <v>48.289164507164955</v>
      </c>
      <c r="AF22" s="87">
        <f t="shared" si="7"/>
        <v>47.985078666475971</v>
      </c>
      <c r="AG22" s="87">
        <f t="shared" si="7"/>
        <v>47.664820759601845</v>
      </c>
      <c r="AH22" s="87">
        <f t="shared" si="7"/>
        <v>47.189862449675701</v>
      </c>
      <c r="AI22" s="87">
        <f t="shared" si="7"/>
        <v>46.648203701534023</v>
      </c>
      <c r="AJ22" s="87">
        <f t="shared" si="7"/>
        <v>46.255950857907635</v>
      </c>
      <c r="AK22" s="87">
        <f t="shared" si="7"/>
        <v>45.919374219671219</v>
      </c>
      <c r="AL22" s="87">
        <f t="shared" si="7"/>
        <v>45.868596016759618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44.457169080464233</v>
      </c>
      <c r="N23" s="11">
        <v>44.136781410943335</v>
      </c>
      <c r="O23" s="11">
        <v>41.956823777291063</v>
      </c>
      <c r="P23" s="11">
        <v>41.80891223874233</v>
      </c>
      <c r="Q23" s="11">
        <v>43.436692009491196</v>
      </c>
      <c r="R23" s="11">
        <v>45.581332961093828</v>
      </c>
      <c r="S23" s="11">
        <v>42.448752295348775</v>
      </c>
      <c r="T23" s="11">
        <v>42.42994683470581</v>
      </c>
      <c r="U23" s="11">
        <v>43.266087612929837</v>
      </c>
      <c r="V23" s="11">
        <v>42.127551018988008</v>
      </c>
      <c r="W23" s="11">
        <v>44.153660141328722</v>
      </c>
      <c r="X23" s="11">
        <v>40.849644875719882</v>
      </c>
      <c r="Y23" s="11">
        <v>40.552227273479524</v>
      </c>
      <c r="Z23" s="11">
        <v>40.366324332232836</v>
      </c>
      <c r="AA23" s="11">
        <v>40.231473132028889</v>
      </c>
      <c r="AB23" s="11">
        <v>40.122971669022455</v>
      </c>
      <c r="AC23" s="11">
        <v>39.949401344812529</v>
      </c>
      <c r="AD23" s="11">
        <v>39.765015091737993</v>
      </c>
      <c r="AE23" s="11">
        <v>39.528131688413822</v>
      </c>
      <c r="AF23" s="11">
        <v>39.319525057802188</v>
      </c>
      <c r="AG23" s="11">
        <v>39.114112781079619</v>
      </c>
      <c r="AH23" s="11">
        <v>38.915470804994996</v>
      </c>
      <c r="AI23" s="11">
        <v>38.707022237437883</v>
      </c>
      <c r="AJ23" s="11">
        <v>38.458984623023611</v>
      </c>
      <c r="AK23" s="11">
        <v>38.188480634715354</v>
      </c>
      <c r="AL23" s="11">
        <v>37.996794001250002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10.515957482072258</v>
      </c>
      <c r="N24" s="11">
        <v>9.7907571541377898</v>
      </c>
      <c r="O24" s="11">
        <v>9.214567885050549</v>
      </c>
      <c r="P24" s="11">
        <v>9.4910351715316601</v>
      </c>
      <c r="Q24" s="11">
        <v>9.9803929886229916</v>
      </c>
      <c r="R24" s="11">
        <v>9.7042932340862489</v>
      </c>
      <c r="S24" s="11">
        <v>8.6669237178229519</v>
      </c>
      <c r="T24" s="11">
        <v>8.6789749050434715</v>
      </c>
      <c r="U24" s="11">
        <v>9.1793171142746601</v>
      </c>
      <c r="V24" s="11">
        <v>8.3038609134571253</v>
      </c>
      <c r="W24" s="11">
        <v>8.3494356737237503</v>
      </c>
      <c r="X24" s="11">
        <v>9.3876398613757388</v>
      </c>
      <c r="Y24" s="11">
        <v>9.3044091142376537</v>
      </c>
      <c r="Z24" s="11">
        <v>9.2193152280401787</v>
      </c>
      <c r="AA24" s="11">
        <v>9.1461431451104378</v>
      </c>
      <c r="AB24" s="11">
        <v>9.0736631080249186</v>
      </c>
      <c r="AC24" s="11">
        <v>8.9801042026643216</v>
      </c>
      <c r="AD24" s="11">
        <v>8.8724087491017869</v>
      </c>
      <c r="AE24" s="11">
        <v>8.7610328187511364</v>
      </c>
      <c r="AF24" s="11">
        <v>8.665553608673779</v>
      </c>
      <c r="AG24" s="11">
        <v>8.5507079785222242</v>
      </c>
      <c r="AH24" s="11">
        <v>8.2743916446807031</v>
      </c>
      <c r="AI24" s="11">
        <v>7.9411814640961387</v>
      </c>
      <c r="AJ24" s="11">
        <v>7.796966234884021</v>
      </c>
      <c r="AK24" s="11">
        <v>7.7308935849558669</v>
      </c>
      <c r="AL24" s="11">
        <v>7.8718020155096147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58.429921127400121</v>
      </c>
      <c r="N26" s="87">
        <f>SUM(N27:N30)</f>
        <v>60.306904667384345</v>
      </c>
      <c r="O26" s="87">
        <f t="shared" ref="O26:AL26" si="9">SUM(O27:O30)</f>
        <v>53.104775290144147</v>
      </c>
      <c r="P26" s="87">
        <f t="shared" si="9"/>
        <v>57.031528427624821</v>
      </c>
      <c r="Q26" s="87">
        <f t="shared" si="9"/>
        <v>56.867868468609814</v>
      </c>
      <c r="R26" s="87">
        <f>SUM(R27:R30)</f>
        <v>57.02228187837261</v>
      </c>
      <c r="S26" s="87">
        <f t="shared" si="9"/>
        <v>52.397100513467905</v>
      </c>
      <c r="T26" s="87">
        <f t="shared" si="9"/>
        <v>55.019120919377841</v>
      </c>
      <c r="U26" s="87">
        <f t="shared" si="9"/>
        <v>55.956268777522297</v>
      </c>
      <c r="V26" s="87">
        <f t="shared" si="9"/>
        <v>56.025309387048864</v>
      </c>
      <c r="W26" s="87">
        <f t="shared" si="9"/>
        <v>48.245712549332183</v>
      </c>
      <c r="X26" s="87">
        <f t="shared" si="9"/>
        <v>48.370476702107581</v>
      </c>
      <c r="Y26" s="87">
        <f t="shared" si="9"/>
        <v>47.877215486404424</v>
      </c>
      <c r="Z26" s="87">
        <f t="shared" si="9"/>
        <v>47.377676237075761</v>
      </c>
      <c r="AA26" s="87">
        <f t="shared" si="9"/>
        <v>47.02329937747291</v>
      </c>
      <c r="AB26" s="87">
        <f t="shared" si="9"/>
        <v>46.732747293258697</v>
      </c>
      <c r="AC26" s="87">
        <f t="shared" si="9"/>
        <v>46.38833701226423</v>
      </c>
      <c r="AD26" s="87">
        <f t="shared" si="9"/>
        <v>46.011229339955392</v>
      </c>
      <c r="AE26" s="87">
        <f t="shared" si="9"/>
        <v>45.658088601666698</v>
      </c>
      <c r="AF26" s="87">
        <f t="shared" si="9"/>
        <v>45.299198386559588</v>
      </c>
      <c r="AG26" s="87">
        <f t="shared" si="9"/>
        <v>44.960584724352948</v>
      </c>
      <c r="AH26" s="87">
        <f t="shared" si="9"/>
        <v>44.631090819525127</v>
      </c>
      <c r="AI26" s="87">
        <f t="shared" si="9"/>
        <v>44.302499018834055</v>
      </c>
      <c r="AJ26" s="87">
        <f t="shared" si="9"/>
        <v>43.949006239924294</v>
      </c>
      <c r="AK26" s="87">
        <f t="shared" si="9"/>
        <v>43.587999379219923</v>
      </c>
      <c r="AL26" s="87">
        <f t="shared" si="9"/>
        <v>43.17648751920472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4.2978997611605214</v>
      </c>
      <c r="N27" s="11">
        <v>6.694354401847967</v>
      </c>
      <c r="O27" s="11">
        <v>3.9816702683469152</v>
      </c>
      <c r="P27" s="11">
        <v>4.7967936730830969</v>
      </c>
      <c r="Q27" s="11">
        <v>5.4920550141397229</v>
      </c>
      <c r="R27" s="11">
        <v>4.6441267016966554</v>
      </c>
      <c r="S27" s="11">
        <v>3.442776084402551</v>
      </c>
      <c r="T27" s="11">
        <v>4.2339988313997754</v>
      </c>
      <c r="U27" s="11">
        <v>4.7369958179753917</v>
      </c>
      <c r="V27" s="11">
        <v>3.9176639986628095</v>
      </c>
      <c r="W27" s="11">
        <v>3.9137663619264487</v>
      </c>
      <c r="X27" s="11">
        <v>3.7646056067979732</v>
      </c>
      <c r="Y27" s="11">
        <v>3.7960025900674625</v>
      </c>
      <c r="Z27" s="11">
        <v>3.8485062312093254</v>
      </c>
      <c r="AA27" s="11">
        <v>3.9054841322281559</v>
      </c>
      <c r="AB27" s="11">
        <v>3.9545639006839899</v>
      </c>
      <c r="AC27" s="11">
        <v>4.0005677439919101</v>
      </c>
      <c r="AD27" s="11">
        <v>4.0449109572394075</v>
      </c>
      <c r="AE27" s="11">
        <v>4.0909894275859742</v>
      </c>
      <c r="AF27" s="11">
        <v>4.1361118843549614</v>
      </c>
      <c r="AG27" s="11">
        <v>4.1826343080728154</v>
      </c>
      <c r="AH27" s="11">
        <v>4.227634390195675</v>
      </c>
      <c r="AI27" s="11">
        <v>4.2700539837312652</v>
      </c>
      <c r="AJ27" s="11">
        <v>4.3124146141480102</v>
      </c>
      <c r="AK27" s="11">
        <v>4.3503889176947297</v>
      </c>
      <c r="AL27" s="11">
        <v>4.3882264054856144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23.439319276330334</v>
      </c>
      <c r="N28" s="11">
        <v>24.483083044275123</v>
      </c>
      <c r="O28" s="11">
        <v>21.269811732198413</v>
      </c>
      <c r="P28" s="11">
        <v>23.248657655987014</v>
      </c>
      <c r="Q28" s="11">
        <v>23.896382287236868</v>
      </c>
      <c r="R28" s="11">
        <v>23.746739359376484</v>
      </c>
      <c r="S28" s="11">
        <v>23.207782732598563</v>
      </c>
      <c r="T28" s="11">
        <v>23.310827191028139</v>
      </c>
      <c r="U28" s="11">
        <v>23.774386327313245</v>
      </c>
      <c r="V28" s="11">
        <v>23.284125331339183</v>
      </c>
      <c r="W28" s="11">
        <v>19.8153660104539</v>
      </c>
      <c r="X28" s="11">
        <v>19.57068827267241</v>
      </c>
      <c r="Y28" s="11">
        <v>19.289882312967748</v>
      </c>
      <c r="Z28" s="11">
        <v>19.068624791422984</v>
      </c>
      <c r="AA28" s="11">
        <v>18.885060072913173</v>
      </c>
      <c r="AB28" s="11">
        <v>18.71073724003908</v>
      </c>
      <c r="AC28" s="11">
        <v>18.511726550585145</v>
      </c>
      <c r="AD28" s="11">
        <v>18.306777829922684</v>
      </c>
      <c r="AE28" s="11">
        <v>18.098259029942895</v>
      </c>
      <c r="AF28" s="11">
        <v>17.890730716958071</v>
      </c>
      <c r="AG28" s="11">
        <v>17.698115493978367</v>
      </c>
      <c r="AH28" s="11">
        <v>17.510711277074144</v>
      </c>
      <c r="AI28" s="11">
        <v>17.32123315810292</v>
      </c>
      <c r="AJ28" s="11">
        <v>17.126395903650561</v>
      </c>
      <c r="AK28" s="11">
        <v>16.93807925258923</v>
      </c>
      <c r="AL28" s="11">
        <v>16.745561719909368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22.163924269137379</v>
      </c>
      <c r="N29" s="11">
        <v>20.152365517266233</v>
      </c>
      <c r="O29" s="11">
        <v>18.750782307276054</v>
      </c>
      <c r="P29" s="11">
        <v>19.923391470846799</v>
      </c>
      <c r="Q29" s="11">
        <v>18.391977861309734</v>
      </c>
      <c r="R29" s="11">
        <v>18.075106264951447</v>
      </c>
      <c r="S29" s="11">
        <v>16.589405032604226</v>
      </c>
      <c r="T29" s="11">
        <v>17.875341101504269</v>
      </c>
      <c r="U29" s="11">
        <v>18.849977253518588</v>
      </c>
      <c r="V29" s="11">
        <v>19.872573195366002</v>
      </c>
      <c r="W29" s="11">
        <v>16.08769129935639</v>
      </c>
      <c r="X29" s="11">
        <v>16.65646728418875</v>
      </c>
      <c r="Y29" s="11">
        <v>16.461354541131531</v>
      </c>
      <c r="Z29" s="11">
        <v>16.16848695893766</v>
      </c>
      <c r="AA29" s="11">
        <v>15.961129538047844</v>
      </c>
      <c r="AB29" s="11">
        <v>15.823444092159617</v>
      </c>
      <c r="AC29" s="11">
        <v>15.665508679840942</v>
      </c>
      <c r="AD29" s="11">
        <v>15.493705009912773</v>
      </c>
      <c r="AE29" s="11">
        <v>15.339022905213984</v>
      </c>
      <c r="AF29" s="11">
        <v>15.176642149996329</v>
      </c>
      <c r="AG29" s="11">
        <v>15.017029602222269</v>
      </c>
      <c r="AH29" s="11">
        <v>14.856010667697596</v>
      </c>
      <c r="AI29" s="11">
        <v>14.698570980761621</v>
      </c>
      <c r="AJ29" s="11">
        <v>14.539204546586147</v>
      </c>
      <c r="AK29" s="11">
        <v>14.381423895045124</v>
      </c>
      <c r="AL29" s="11">
        <v>14.220772873886741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8.5287778207718841</v>
      </c>
      <c r="N30" s="11">
        <v>8.9771017039950145</v>
      </c>
      <c r="O30" s="11">
        <v>9.1025109823227677</v>
      </c>
      <c r="P30" s="11">
        <v>9.0626856277079035</v>
      </c>
      <c r="Q30" s="11">
        <v>9.0874533059234892</v>
      </c>
      <c r="R30" s="11">
        <v>10.556309552348026</v>
      </c>
      <c r="S30" s="11">
        <v>9.1571366638625626</v>
      </c>
      <c r="T30" s="11">
        <v>9.5989537954456559</v>
      </c>
      <c r="U30" s="11">
        <v>8.5949093787150712</v>
      </c>
      <c r="V30" s="11">
        <v>8.9509468616808654</v>
      </c>
      <c r="W30" s="11">
        <v>8.4288888775954423</v>
      </c>
      <c r="X30" s="11">
        <v>8.3787155384484464</v>
      </c>
      <c r="Y30" s="11">
        <v>8.3299760422376785</v>
      </c>
      <c r="Z30" s="11">
        <v>8.2920582555057898</v>
      </c>
      <c r="AA30" s="11">
        <v>8.2716256342837386</v>
      </c>
      <c r="AB30" s="11">
        <v>8.2440020603760154</v>
      </c>
      <c r="AC30" s="11">
        <v>8.2105340378462355</v>
      </c>
      <c r="AD30" s="11">
        <v>8.1658355428805329</v>
      </c>
      <c r="AE30" s="11">
        <v>8.1298172389238399</v>
      </c>
      <c r="AF30" s="11">
        <v>8.0957136352502275</v>
      </c>
      <c r="AG30" s="11">
        <v>8.0628053200794962</v>
      </c>
      <c r="AH30" s="11">
        <v>8.036734484557714</v>
      </c>
      <c r="AI30" s="11">
        <v>8.012640896238242</v>
      </c>
      <c r="AJ30" s="11">
        <v>7.9709911755395719</v>
      </c>
      <c r="AK30" s="11">
        <v>7.9181073138908431</v>
      </c>
      <c r="AL30" s="11">
        <v>7.8219265199229948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42.86697141715117</v>
      </c>
      <c r="N32" s="87">
        <f t="shared" si="10"/>
        <v>40.72732097415944</v>
      </c>
      <c r="O32" s="87">
        <f t="shared" si="10"/>
        <v>41.062586348601627</v>
      </c>
      <c r="P32" s="87">
        <f t="shared" si="10"/>
        <v>40.724750467522703</v>
      </c>
      <c r="Q32" s="87">
        <f t="shared" si="10"/>
        <v>44.161423718101581</v>
      </c>
      <c r="R32" s="87">
        <f t="shared" si="10"/>
        <v>44.888544099919955</v>
      </c>
      <c r="S32" s="87">
        <f t="shared" si="10"/>
        <v>41.903475593631413</v>
      </c>
      <c r="T32" s="87">
        <f t="shared" si="10"/>
        <v>42.93229360284122</v>
      </c>
      <c r="U32" s="87">
        <f t="shared" si="10"/>
        <v>43.132757415145178</v>
      </c>
      <c r="V32" s="87">
        <f t="shared" si="10"/>
        <v>43.233422460822304</v>
      </c>
      <c r="W32" s="87">
        <f t="shared" si="10"/>
        <v>42.842121741005315</v>
      </c>
      <c r="X32" s="87">
        <f t="shared" si="10"/>
        <v>43.653063333112343</v>
      </c>
      <c r="Y32" s="87">
        <f t="shared" si="10"/>
        <v>43.842159282041173</v>
      </c>
      <c r="Z32" s="87">
        <f t="shared" si="10"/>
        <v>44.110137116668405</v>
      </c>
      <c r="AA32" s="87">
        <f t="shared" si="10"/>
        <v>44.375770529404456</v>
      </c>
      <c r="AB32" s="87">
        <f t="shared" si="10"/>
        <v>44.580249740757665</v>
      </c>
      <c r="AC32" s="87">
        <f t="shared" si="10"/>
        <v>44.71979998107048</v>
      </c>
      <c r="AD32" s="87">
        <f t="shared" si="10"/>
        <v>44.832031297290989</v>
      </c>
      <c r="AE32" s="87">
        <f t="shared" ref="AE32" si="11">SUM(AE33:AE35)</f>
        <v>44.959913218802711</v>
      </c>
      <c r="AF32" s="87">
        <f t="shared" ref="AF32" si="12">SUM(AF33:AF35)</f>
        <v>45.066177875744685</v>
      </c>
      <c r="AG32" s="87">
        <f t="shared" ref="AG32" si="13">SUM(AG33:AG35)</f>
        <v>45.209477718666228</v>
      </c>
      <c r="AH32" s="87">
        <f t="shared" ref="AH32" si="14">SUM(AH33:AH35)</f>
        <v>45.363102128931104</v>
      </c>
      <c r="AI32" s="87">
        <f t="shared" ref="AI32" si="15">SUM(AI33:AI35)</f>
        <v>45.530654916439637</v>
      </c>
      <c r="AJ32" s="87">
        <f t="shared" ref="AJ32" si="16">SUM(AJ33:AJ35)</f>
        <v>45.70607679762967</v>
      </c>
      <c r="AK32" s="87">
        <f t="shared" ref="AK32" si="17">SUM(AK33:AK35)</f>
        <v>45.884726518391524</v>
      </c>
      <c r="AL32" s="87">
        <f t="shared" ref="AL32" si="18">SUM(AL33:AL35)</f>
        <v>46.050455885843554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32.875857848599466</v>
      </c>
      <c r="N33" s="11">
        <v>30.179145822938825</v>
      </c>
      <c r="O33" s="11">
        <v>31.099931483960855</v>
      </c>
      <c r="P33" s="11">
        <v>30.827394159631616</v>
      </c>
      <c r="Q33" s="11">
        <v>33.480580981228179</v>
      </c>
      <c r="R33" s="11">
        <v>33.611923724291344</v>
      </c>
      <c r="S33" s="11">
        <v>31.995501223992949</v>
      </c>
      <c r="T33" s="11">
        <v>32.287170032650103</v>
      </c>
      <c r="U33" s="11">
        <v>31.520115306655448</v>
      </c>
      <c r="V33" s="11">
        <v>31.35753209221701</v>
      </c>
      <c r="W33" s="11">
        <v>31.610179921526679</v>
      </c>
      <c r="X33" s="11">
        <v>32.778441941758942</v>
      </c>
      <c r="Y33" s="11">
        <v>33.039144191446127</v>
      </c>
      <c r="Z33" s="11">
        <v>33.271101933061964</v>
      </c>
      <c r="AA33" s="11">
        <v>33.479502808188329</v>
      </c>
      <c r="AB33" s="11">
        <v>33.638633531936662</v>
      </c>
      <c r="AC33" s="11">
        <v>33.740996402613959</v>
      </c>
      <c r="AD33" s="11">
        <v>33.819524994299378</v>
      </c>
      <c r="AE33" s="11">
        <v>33.920915973192308</v>
      </c>
      <c r="AF33" s="11">
        <v>34.004148307931771</v>
      </c>
      <c r="AG33" s="11">
        <v>34.120284613089879</v>
      </c>
      <c r="AH33" s="11">
        <v>34.2488124832118</v>
      </c>
      <c r="AI33" s="11">
        <v>34.395280345801638</v>
      </c>
      <c r="AJ33" s="11">
        <v>34.541360954407331</v>
      </c>
      <c r="AK33" s="11">
        <v>34.704990093749366</v>
      </c>
      <c r="AL33" s="11">
        <v>34.878615994605461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9.050919190720343</v>
      </c>
      <c r="N34" s="11">
        <v>9.8831843632077696</v>
      </c>
      <c r="O34" s="11">
        <v>9.3359091736255468</v>
      </c>
      <c r="P34" s="11">
        <v>9.2782799211524072</v>
      </c>
      <c r="Q34" s="11">
        <v>10.022684415635798</v>
      </c>
      <c r="R34" s="11">
        <v>10.694469678421898</v>
      </c>
      <c r="S34" s="11">
        <v>9.4027441314373963</v>
      </c>
      <c r="T34" s="11">
        <v>10.080797901186013</v>
      </c>
      <c r="U34" s="11">
        <v>11.061157122646057</v>
      </c>
      <c r="V34" s="11">
        <v>11.35031775343238</v>
      </c>
      <c r="W34" s="11">
        <v>10.590117171876656</v>
      </c>
      <c r="X34" s="11">
        <v>10.348636902364607</v>
      </c>
      <c r="Y34" s="11">
        <v>10.278235306065765</v>
      </c>
      <c r="Z34" s="11">
        <v>10.312669981628311</v>
      </c>
      <c r="AA34" s="11">
        <v>10.368253284113383</v>
      </c>
      <c r="AB34" s="11">
        <v>10.409965299818033</v>
      </c>
      <c r="AC34" s="11">
        <v>10.443908917229118</v>
      </c>
      <c r="AD34" s="11">
        <v>10.474443932134724</v>
      </c>
      <c r="AE34" s="11">
        <v>10.498053837174758</v>
      </c>
      <c r="AF34" s="11">
        <v>10.517800324922453</v>
      </c>
      <c r="AG34" s="11">
        <v>10.542309123147476</v>
      </c>
      <c r="AH34" s="11">
        <v>10.564926669015147</v>
      </c>
      <c r="AI34" s="11">
        <v>10.583390882738783</v>
      </c>
      <c r="AJ34" s="11">
        <v>10.609692009595502</v>
      </c>
      <c r="AK34" s="11">
        <v>10.622475868266001</v>
      </c>
      <c r="AL34" s="11">
        <v>10.611845266662291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0.9401943778313594</v>
      </c>
      <c r="N35" s="11">
        <v>0.66499078801284428</v>
      </c>
      <c r="O35" s="11">
        <v>0.62674569101522493</v>
      </c>
      <c r="P35" s="11">
        <v>0.61907638673867915</v>
      </c>
      <c r="Q35" s="11">
        <v>0.65815832123759754</v>
      </c>
      <c r="R35" s="11">
        <v>0.58215069720671409</v>
      </c>
      <c r="S35" s="11">
        <v>0.50523023820106472</v>
      </c>
      <c r="T35" s="11">
        <v>0.56432566900510828</v>
      </c>
      <c r="U35" s="11">
        <v>0.55148498584366923</v>
      </c>
      <c r="V35" s="11">
        <v>0.52557261517291309</v>
      </c>
      <c r="W35" s="11">
        <v>0.64182464760198232</v>
      </c>
      <c r="X35" s="11">
        <v>0.52598448898879746</v>
      </c>
      <c r="Y35" s="11">
        <v>0.52477978452928287</v>
      </c>
      <c r="Z35" s="11">
        <v>0.52636520197813152</v>
      </c>
      <c r="AA35" s="11">
        <v>0.52801443710274687</v>
      </c>
      <c r="AB35" s="11">
        <v>0.53165090900297174</v>
      </c>
      <c r="AC35" s="11">
        <v>0.53489466122740414</v>
      </c>
      <c r="AD35" s="11">
        <v>0.53806237085688713</v>
      </c>
      <c r="AE35" s="11">
        <v>0.54094340843564492</v>
      </c>
      <c r="AF35" s="11">
        <v>0.54422924289046126</v>
      </c>
      <c r="AG35" s="11">
        <v>0.54688398242887171</v>
      </c>
      <c r="AH35" s="11">
        <v>0.54936297670416157</v>
      </c>
      <c r="AI35" s="11">
        <v>0.55198368789921537</v>
      </c>
      <c r="AJ35" s="11">
        <v>0.5550238336268436</v>
      </c>
      <c r="AK35" s="11">
        <v>0.55726055637615901</v>
      </c>
      <c r="AL35" s="11">
        <v>0.55999462457579885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48.443694116589093</v>
      </c>
      <c r="N37" s="87">
        <f t="shared" ref="N37:AL37" si="19">SUM(N38:N39)</f>
        <v>49.500333973206693</v>
      </c>
      <c r="O37" s="87">
        <f t="shared" si="19"/>
        <v>50.574662655845195</v>
      </c>
      <c r="P37" s="87">
        <f t="shared" si="19"/>
        <v>47.902498424798594</v>
      </c>
      <c r="Q37" s="87">
        <f t="shared" si="19"/>
        <v>54.47842717303385</v>
      </c>
      <c r="R37" s="87">
        <f t="shared" si="19"/>
        <v>56.179250393666827</v>
      </c>
      <c r="S37" s="87">
        <f t="shared" si="19"/>
        <v>54.428597413415226</v>
      </c>
      <c r="T37" s="87">
        <f t="shared" si="19"/>
        <v>52.779739785306546</v>
      </c>
      <c r="U37" s="87">
        <f t="shared" si="19"/>
        <v>50.182880862853501</v>
      </c>
      <c r="V37" s="87">
        <f t="shared" si="19"/>
        <v>50.864291073074931</v>
      </c>
      <c r="W37" s="87">
        <f t="shared" si="19"/>
        <v>51.568261223138805</v>
      </c>
      <c r="X37" s="87">
        <f t="shared" si="19"/>
        <v>50.837123001559156</v>
      </c>
      <c r="Y37" s="87">
        <f t="shared" si="19"/>
        <v>50.889245183981345</v>
      </c>
      <c r="Z37" s="87">
        <f t="shared" si="19"/>
        <v>51.069310373346276</v>
      </c>
      <c r="AA37" s="87">
        <f t="shared" si="19"/>
        <v>51.307307583610751</v>
      </c>
      <c r="AB37" s="87">
        <f t="shared" si="19"/>
        <v>51.47460691376255</v>
      </c>
      <c r="AC37" s="87">
        <f t="shared" si="19"/>
        <v>51.590237241186799</v>
      </c>
      <c r="AD37" s="87">
        <f t="shared" si="19"/>
        <v>51.664479818245994</v>
      </c>
      <c r="AE37" s="87">
        <f t="shared" si="19"/>
        <v>51.72604890922652</v>
      </c>
      <c r="AF37" s="87">
        <f t="shared" si="19"/>
        <v>51.797700704849071</v>
      </c>
      <c r="AG37" s="87">
        <f t="shared" si="19"/>
        <v>51.860682936887947</v>
      </c>
      <c r="AH37" s="87">
        <f t="shared" si="19"/>
        <v>51.906575811941181</v>
      </c>
      <c r="AI37" s="87">
        <f t="shared" si="19"/>
        <v>51.912414869352979</v>
      </c>
      <c r="AJ37" s="87">
        <f t="shared" si="19"/>
        <v>51.943365602377995</v>
      </c>
      <c r="AK37" s="87">
        <f t="shared" si="19"/>
        <v>51.951524637821542</v>
      </c>
      <c r="AL37" s="87">
        <f t="shared" si="19"/>
        <v>51.915229307935128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40.909376604646653</v>
      </c>
      <c r="N38" s="11">
        <v>42.010705679764619</v>
      </c>
      <c r="O38" s="11">
        <v>42.978399378681786</v>
      </c>
      <c r="P38" s="11">
        <v>40.391522524422541</v>
      </c>
      <c r="Q38" s="11">
        <v>47.022555434912235</v>
      </c>
      <c r="R38" s="11">
        <v>47.90500212035964</v>
      </c>
      <c r="S38" s="11">
        <v>46.643289242869635</v>
      </c>
      <c r="T38" s="11">
        <v>44.154604502421051</v>
      </c>
      <c r="U38" s="11">
        <v>41.273321895037931</v>
      </c>
      <c r="V38" s="11">
        <v>42.371397183233768</v>
      </c>
      <c r="W38" s="11">
        <v>42.678069113601978</v>
      </c>
      <c r="X38" s="11">
        <v>40.164419275234657</v>
      </c>
      <c r="Y38" s="11">
        <v>40.080147100517472</v>
      </c>
      <c r="Z38" s="11">
        <v>40.102380943406992</v>
      </c>
      <c r="AA38" s="11">
        <v>40.156718149228034</v>
      </c>
      <c r="AB38" s="11">
        <v>40.14254357355194</v>
      </c>
      <c r="AC38" s="11">
        <v>40.090140262043938</v>
      </c>
      <c r="AD38" s="11">
        <v>40.00066797474441</v>
      </c>
      <c r="AE38" s="11">
        <v>39.890560275556425</v>
      </c>
      <c r="AF38" s="11">
        <v>39.777391233186584</v>
      </c>
      <c r="AG38" s="11">
        <v>39.653365180255825</v>
      </c>
      <c r="AH38" s="11">
        <v>39.504717127658701</v>
      </c>
      <c r="AI38" s="11">
        <v>39.319553150589584</v>
      </c>
      <c r="AJ38" s="11">
        <v>39.15817506855857</v>
      </c>
      <c r="AK38" s="11">
        <v>38.979865660753937</v>
      </c>
      <c r="AL38" s="11">
        <v>38.750591491417339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7.5343175119424375</v>
      </c>
      <c r="N39" s="11">
        <v>7.4896282934420775</v>
      </c>
      <c r="O39" s="11">
        <v>7.5962632771634064</v>
      </c>
      <c r="P39" s="11">
        <v>7.5109759003760495</v>
      </c>
      <c r="Q39" s="11">
        <v>7.4558717381216129</v>
      </c>
      <c r="R39" s="11">
        <v>8.2742482733071885</v>
      </c>
      <c r="S39" s="11">
        <v>7.7853081705455907</v>
      </c>
      <c r="T39" s="11">
        <v>8.625135282885493</v>
      </c>
      <c r="U39" s="11">
        <v>8.9095589678155687</v>
      </c>
      <c r="V39" s="11">
        <v>8.4928938898411648</v>
      </c>
      <c r="W39" s="11">
        <v>8.8901921095368301</v>
      </c>
      <c r="X39" s="11">
        <v>10.672703726324499</v>
      </c>
      <c r="Y39" s="11">
        <v>10.809098083463876</v>
      </c>
      <c r="Z39" s="11">
        <v>10.966929429939286</v>
      </c>
      <c r="AA39" s="11">
        <v>11.150589434382718</v>
      </c>
      <c r="AB39" s="11">
        <v>11.332063340210611</v>
      </c>
      <c r="AC39" s="11">
        <v>11.500096979142858</v>
      </c>
      <c r="AD39" s="11">
        <v>11.663811843501586</v>
      </c>
      <c r="AE39" s="11">
        <v>11.835488633670092</v>
      </c>
      <c r="AF39" s="11">
        <v>12.020309471662488</v>
      </c>
      <c r="AG39" s="11">
        <v>12.207317756632122</v>
      </c>
      <c r="AH39" s="11">
        <v>12.40185868428248</v>
      </c>
      <c r="AI39" s="11">
        <v>12.592861718763393</v>
      </c>
      <c r="AJ39" s="11">
        <v>12.785190533819428</v>
      </c>
      <c r="AK39" s="11">
        <v>12.971658977067605</v>
      </c>
      <c r="AL39" s="11">
        <v>13.164637816517791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37.933368087216721</v>
      </c>
      <c r="N41" s="87">
        <f t="shared" ref="N41" si="20">SUM(N42:N43)</f>
        <v>37.79853137250015</v>
      </c>
      <c r="O41" s="87">
        <f t="shared" ref="O41" si="21">SUM(O42:O43)</f>
        <v>35.983094145065948</v>
      </c>
      <c r="P41" s="87">
        <f t="shared" ref="P41" si="22">SUM(P42:P43)</f>
        <v>41.046716039680305</v>
      </c>
      <c r="Q41" s="87">
        <f t="shared" ref="Q41" si="23">SUM(Q42:Q43)</f>
        <v>38.221723107823706</v>
      </c>
      <c r="R41" s="87">
        <f t="shared" ref="R41" si="24">SUM(R42:R43)</f>
        <v>38.275660553349219</v>
      </c>
      <c r="S41" s="87">
        <f t="shared" ref="S41" si="25">SUM(S42:S43)</f>
        <v>38.735425768478635</v>
      </c>
      <c r="T41" s="87">
        <f t="shared" ref="T41" si="26">SUM(T42:T43)</f>
        <v>40.433467043410531</v>
      </c>
      <c r="U41" s="87">
        <f t="shared" ref="U41" si="27">SUM(U42:U43)</f>
        <v>44.626718539544662</v>
      </c>
      <c r="V41" s="87">
        <f t="shared" ref="V41" si="28">SUM(V42:V43)</f>
        <v>40.23920215456873</v>
      </c>
      <c r="W41" s="87">
        <f t="shared" ref="W41" si="29">SUM(W42:W43)</f>
        <v>35.579190689780106</v>
      </c>
      <c r="X41" s="87">
        <f t="shared" ref="X41" si="30">SUM(X42:X43)</f>
        <v>39.292876066146448</v>
      </c>
      <c r="Y41" s="87">
        <f t="shared" ref="Y41" si="31">SUM(Y42:Y43)</f>
        <v>38.910030329335555</v>
      </c>
      <c r="Z41" s="87">
        <f t="shared" ref="Z41" si="32">SUM(Z42:Z43)</f>
        <v>38.681855857604077</v>
      </c>
      <c r="AA41" s="87">
        <f t="shared" ref="AA41" si="33">SUM(AA42:AA43)</f>
        <v>38.51195151768799</v>
      </c>
      <c r="AB41" s="87">
        <f t="shared" ref="AB41" si="34">SUM(AB42:AB43)</f>
        <v>38.295208327413881</v>
      </c>
      <c r="AC41" s="87">
        <f t="shared" ref="AC41" si="35">SUM(AC42:AC43)</f>
        <v>38.080615744718258</v>
      </c>
      <c r="AD41" s="87">
        <f t="shared" ref="AD41" si="36">SUM(AD42:AD43)</f>
        <v>37.840131874884214</v>
      </c>
      <c r="AE41" s="87">
        <f t="shared" ref="AE41" si="37">SUM(AE42:AE43)</f>
        <v>37.576974964418767</v>
      </c>
      <c r="AF41" s="87">
        <f t="shared" ref="AF41" si="38">SUM(AF42:AF43)</f>
        <v>37.325553785283134</v>
      </c>
      <c r="AG41" s="87">
        <f t="shared" ref="AG41" si="39">SUM(AG42:AG43)</f>
        <v>37.096863638090994</v>
      </c>
      <c r="AH41" s="87">
        <f t="shared" ref="AH41" si="40">SUM(AH42:AH43)</f>
        <v>36.896151878804886</v>
      </c>
      <c r="AI41" s="87">
        <f t="shared" ref="AI41" si="41">SUM(AI42:AI43)</f>
        <v>36.715523105427479</v>
      </c>
      <c r="AJ41" s="87">
        <f t="shared" ref="AJ41" si="42">SUM(AJ42:AJ43)</f>
        <v>36.520692225552878</v>
      </c>
      <c r="AK41" s="87">
        <f t="shared" ref="AK41" si="43">SUM(AK42:AK43)</f>
        <v>36.318113162881332</v>
      </c>
      <c r="AL41" s="87">
        <f t="shared" ref="AL41" si="44">SUM(AL42:AL43)</f>
        <v>36.130893780094553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20.524708548830038</v>
      </c>
      <c r="N42" s="11">
        <v>18.452539498454254</v>
      </c>
      <c r="O42" s="11">
        <v>19.090689812770211</v>
      </c>
      <c r="P42" s="11">
        <v>21.417116471862055</v>
      </c>
      <c r="Q42" s="11">
        <v>20.302536154105471</v>
      </c>
      <c r="R42" s="11">
        <v>20.497099930923987</v>
      </c>
      <c r="S42" s="11">
        <v>19.654787945150183</v>
      </c>
      <c r="T42" s="11">
        <v>20.800544640975097</v>
      </c>
      <c r="U42" s="11">
        <v>21.222373285978701</v>
      </c>
      <c r="V42" s="11">
        <v>18.90603423685317</v>
      </c>
      <c r="W42" s="11">
        <v>16.493271233190935</v>
      </c>
      <c r="X42" s="11">
        <v>19.607081740333221</v>
      </c>
      <c r="Y42" s="11">
        <v>19.490483444437693</v>
      </c>
      <c r="Z42" s="11">
        <v>19.424566836368577</v>
      </c>
      <c r="AA42" s="11">
        <v>19.359973903810996</v>
      </c>
      <c r="AB42" s="11">
        <v>19.238164300614457</v>
      </c>
      <c r="AC42" s="11">
        <v>19.135752020860139</v>
      </c>
      <c r="AD42" s="11">
        <v>19.021439630303082</v>
      </c>
      <c r="AE42" s="11">
        <v>18.892922184186354</v>
      </c>
      <c r="AF42" s="11">
        <v>18.770969876773908</v>
      </c>
      <c r="AG42" s="11">
        <v>18.67109572318936</v>
      </c>
      <c r="AH42" s="11">
        <v>18.579498719946375</v>
      </c>
      <c r="AI42" s="11">
        <v>18.494569408087077</v>
      </c>
      <c r="AJ42" s="11">
        <v>18.404826638497557</v>
      </c>
      <c r="AK42" s="11">
        <v>18.310802417397689</v>
      </c>
      <c r="AL42" s="11">
        <v>18.228830196942472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17.408659538386683</v>
      </c>
      <c r="N43" s="11">
        <v>19.345991874045897</v>
      </c>
      <c r="O43" s="11">
        <v>16.892404332295737</v>
      </c>
      <c r="P43" s="11">
        <v>19.629599567818254</v>
      </c>
      <c r="Q43" s="11">
        <v>17.919186953718231</v>
      </c>
      <c r="R43" s="11">
        <v>17.778560622425232</v>
      </c>
      <c r="S43" s="11">
        <v>19.080637823328448</v>
      </c>
      <c r="T43" s="11">
        <v>19.632922402435433</v>
      </c>
      <c r="U43" s="11">
        <v>23.40434525356596</v>
      </c>
      <c r="V43" s="11">
        <v>21.33316791771556</v>
      </c>
      <c r="W43" s="11">
        <v>19.085919456589171</v>
      </c>
      <c r="X43" s="11">
        <v>19.685794325813227</v>
      </c>
      <c r="Y43" s="11">
        <v>19.419546884897859</v>
      </c>
      <c r="Z43" s="11">
        <v>19.257289021235501</v>
      </c>
      <c r="AA43" s="11">
        <v>19.151977613876994</v>
      </c>
      <c r="AB43" s="11">
        <v>19.057044026799424</v>
      </c>
      <c r="AC43" s="11">
        <v>18.944863723858123</v>
      </c>
      <c r="AD43" s="11">
        <v>18.818692244581133</v>
      </c>
      <c r="AE43" s="11">
        <v>18.684052780232417</v>
      </c>
      <c r="AF43" s="11">
        <v>18.554583908509226</v>
      </c>
      <c r="AG43" s="11">
        <v>18.42576791490163</v>
      </c>
      <c r="AH43" s="11">
        <v>18.316653158858511</v>
      </c>
      <c r="AI43" s="11">
        <v>18.220953697340406</v>
      </c>
      <c r="AJ43" s="11">
        <v>18.115865587055318</v>
      </c>
      <c r="AK43" s="11">
        <v>18.007310745483647</v>
      </c>
      <c r="AL43" s="11">
        <v>17.902063583152078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58.346764961885</v>
      </c>
      <c r="N45" s="87">
        <f t="shared" ref="N45" si="45">SUM(N46:N47)</f>
        <v>56.907969372566335</v>
      </c>
      <c r="O45" s="87">
        <f t="shared" ref="O45" si="46">SUM(O46:O47)</f>
        <v>54.324135830687077</v>
      </c>
      <c r="P45" s="87">
        <f t="shared" ref="P45" si="47">SUM(P46:P47)</f>
        <v>55.58331436212557</v>
      </c>
      <c r="Q45" s="87">
        <f t="shared" ref="Q45" si="48">SUM(Q46:Q47)</f>
        <v>57.010872691363936</v>
      </c>
      <c r="R45" s="87">
        <f t="shared" ref="R45" si="49">SUM(R46:R47)</f>
        <v>60.381229357541621</v>
      </c>
      <c r="S45" s="87">
        <f t="shared" ref="S45" si="50">SUM(S46:S47)</f>
        <v>58.386261625734733</v>
      </c>
      <c r="T45" s="87">
        <f t="shared" ref="T45" si="51">SUM(T46:T47)</f>
        <v>60.976677853020703</v>
      </c>
      <c r="U45" s="87">
        <f t="shared" ref="U45" si="52">SUM(U46:U47)</f>
        <v>57.983559900103124</v>
      </c>
      <c r="V45" s="87">
        <f t="shared" ref="V45" si="53">SUM(V46:V47)</f>
        <v>56.405347735410913</v>
      </c>
      <c r="W45" s="87">
        <f t="shared" ref="W45" si="54">SUM(W46:W47)</f>
        <v>52.797952065548557</v>
      </c>
      <c r="X45" s="87">
        <f t="shared" ref="X45" si="55">SUM(X46:X47)</f>
        <v>52.91271990592508</v>
      </c>
      <c r="Y45" s="87">
        <f t="shared" ref="Y45" si="56">SUM(Y46:Y47)</f>
        <v>52.225663517078189</v>
      </c>
      <c r="Z45" s="87">
        <f t="shared" ref="Z45" si="57">SUM(Z46:Z47)</f>
        <v>51.80302917281076</v>
      </c>
      <c r="AA45" s="87">
        <f t="shared" ref="AA45" si="58">SUM(AA46:AA47)</f>
        <v>51.54404322369551</v>
      </c>
      <c r="AB45" s="87">
        <f t="shared" ref="AB45" si="59">SUM(AB46:AB47)</f>
        <v>51.320429621084152</v>
      </c>
      <c r="AC45" s="87">
        <f t="shared" ref="AC45" si="60">SUM(AC46:AC47)</f>
        <v>51.121264873269809</v>
      </c>
      <c r="AD45" s="87">
        <f t="shared" ref="AD45" si="61">SUM(AD46:AD47)</f>
        <v>50.917657697892324</v>
      </c>
      <c r="AE45" s="87">
        <f t="shared" ref="AE45" si="62">SUM(AE46:AE47)</f>
        <v>50.758108040022321</v>
      </c>
      <c r="AF45" s="87">
        <f t="shared" ref="AF45" si="63">SUM(AF46:AF47)</f>
        <v>50.600727390778218</v>
      </c>
      <c r="AG45" s="87">
        <f t="shared" ref="AG45" si="64">SUM(AG46:AG47)</f>
        <v>50.451911985708456</v>
      </c>
      <c r="AH45" s="87">
        <f t="shared" ref="AH45" si="65">SUM(AH46:AH47)</f>
        <v>50.298221190060914</v>
      </c>
      <c r="AI45" s="87">
        <f t="shared" ref="AI45" si="66">SUM(AI46:AI47)</f>
        <v>50.175526458023654</v>
      </c>
      <c r="AJ45" s="87">
        <f t="shared" ref="AJ45" si="67">SUM(AJ46:AJ47)</f>
        <v>50.039163457752394</v>
      </c>
      <c r="AK45" s="87">
        <f t="shared" ref="AK45" si="68">SUM(AK46:AK47)</f>
        <v>49.887700731468513</v>
      </c>
      <c r="AL45" s="87">
        <f t="shared" ref="AL45" si="69">SUM(AL46:AL47)</f>
        <v>49.724225750820281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7.8377391805773762</v>
      </c>
      <c r="N46" s="11">
        <v>7.7636704848301941</v>
      </c>
      <c r="O46" s="11">
        <v>7.4834317897554703</v>
      </c>
      <c r="P46" s="11">
        <v>7.7825401778549077</v>
      </c>
      <c r="Q46" s="11">
        <v>8.7858675603967047</v>
      </c>
      <c r="R46" s="11">
        <v>8.7079014188987056</v>
      </c>
      <c r="S46" s="11">
        <v>8.4123452358504789</v>
      </c>
      <c r="T46" s="11">
        <v>8.0713339828674346</v>
      </c>
      <c r="U46" s="11">
        <v>8.6790593158713225</v>
      </c>
      <c r="V46" s="11">
        <v>7.6248517810092737</v>
      </c>
      <c r="W46" s="11">
        <v>6.6946553065972703</v>
      </c>
      <c r="X46" s="11">
        <v>5.5436804697718172</v>
      </c>
      <c r="Y46" s="11">
        <v>5.4839602237962719</v>
      </c>
      <c r="Z46" s="11">
        <v>5.4288286508223056</v>
      </c>
      <c r="AA46" s="11">
        <v>5.3860601064470108</v>
      </c>
      <c r="AB46" s="11">
        <v>5.3429118918296057</v>
      </c>
      <c r="AC46" s="11">
        <v>5.294009306292601</v>
      </c>
      <c r="AD46" s="11">
        <v>5.245095311348809</v>
      </c>
      <c r="AE46" s="11">
        <v>5.1967438172778406</v>
      </c>
      <c r="AF46" s="11">
        <v>5.1480800652356811</v>
      </c>
      <c r="AG46" s="11">
        <v>5.1020284560399292</v>
      </c>
      <c r="AH46" s="11">
        <v>5.0574032665160624</v>
      </c>
      <c r="AI46" s="11">
        <v>5.0116082737490437</v>
      </c>
      <c r="AJ46" s="11">
        <v>4.9665949487679653</v>
      </c>
      <c r="AK46" s="11">
        <v>4.9247465042556575</v>
      </c>
      <c r="AL46" s="11">
        <v>4.88114497890591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50.509025781307621</v>
      </c>
      <c r="N47" s="11">
        <v>49.144298887736142</v>
      </c>
      <c r="O47" s="11">
        <v>46.840704040931605</v>
      </c>
      <c r="P47" s="11">
        <v>47.800774184270665</v>
      </c>
      <c r="Q47" s="11">
        <v>48.225005130967233</v>
      </c>
      <c r="R47" s="11">
        <v>51.673327938642913</v>
      </c>
      <c r="S47" s="11">
        <v>49.973916389884252</v>
      </c>
      <c r="T47" s="11">
        <v>52.905343870153267</v>
      </c>
      <c r="U47" s="11">
        <v>49.304500584231803</v>
      </c>
      <c r="V47" s="11">
        <v>48.780495954401637</v>
      </c>
      <c r="W47" s="11">
        <v>46.103296758951288</v>
      </c>
      <c r="X47" s="11">
        <v>47.369039436153265</v>
      </c>
      <c r="Y47" s="11">
        <v>46.741703293281915</v>
      </c>
      <c r="Z47" s="11">
        <v>46.374200521988456</v>
      </c>
      <c r="AA47" s="11">
        <v>46.157983117248499</v>
      </c>
      <c r="AB47" s="11">
        <v>45.977517729254544</v>
      </c>
      <c r="AC47" s="11">
        <v>45.827255566977207</v>
      </c>
      <c r="AD47" s="11">
        <v>45.672562386543511</v>
      </c>
      <c r="AE47" s="11">
        <v>45.56136422274448</v>
      </c>
      <c r="AF47" s="11">
        <v>45.452647325542536</v>
      </c>
      <c r="AG47" s="11">
        <v>45.349883529668524</v>
      </c>
      <c r="AH47" s="11">
        <v>45.240817923544853</v>
      </c>
      <c r="AI47" s="11">
        <v>45.163918184274614</v>
      </c>
      <c r="AJ47" s="11">
        <v>45.072568508984432</v>
      </c>
      <c r="AK47" s="11">
        <v>44.962954227212855</v>
      </c>
      <c r="AL47" s="11">
        <v>44.843080771914373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466.27600000000007</v>
      </c>
      <c r="N49" s="87">
        <f t="shared" si="70"/>
        <v>465.64100000000025</v>
      </c>
      <c r="O49" s="87">
        <f t="shared" si="70"/>
        <v>453.79500000000002</v>
      </c>
      <c r="P49" s="87">
        <f t="shared" si="70"/>
        <v>462.21599999999972</v>
      </c>
      <c r="Q49" s="87">
        <f t="shared" si="70"/>
        <v>475.66799999999972</v>
      </c>
      <c r="R49" s="87">
        <f t="shared" si="70"/>
        <v>489.71100000000007</v>
      </c>
      <c r="S49" s="87">
        <f t="shared" si="70"/>
        <v>465.29499999999985</v>
      </c>
      <c r="T49" s="87">
        <f t="shared" si="70"/>
        <v>476.60800000000023</v>
      </c>
      <c r="U49" s="87">
        <f t="shared" si="70"/>
        <v>485.81200000000007</v>
      </c>
      <c r="V49" s="87">
        <f t="shared" si="70"/>
        <v>483.57499999999982</v>
      </c>
      <c r="W49" s="87">
        <f t="shared" si="70"/>
        <v>478.9260000000001</v>
      </c>
      <c r="X49" s="87">
        <f t="shared" si="70"/>
        <v>478.94400000000007</v>
      </c>
      <c r="Y49" s="87">
        <f t="shared" si="70"/>
        <v>478.74300000000017</v>
      </c>
      <c r="Z49" s="87">
        <f t="shared" si="70"/>
        <v>479.69600000000014</v>
      </c>
      <c r="AA49" s="87">
        <f t="shared" si="70"/>
        <v>481.33799999999968</v>
      </c>
      <c r="AB49" s="87">
        <f t="shared" si="70"/>
        <v>482.75099999999975</v>
      </c>
      <c r="AC49" s="87">
        <f t="shared" si="70"/>
        <v>483.77100000000007</v>
      </c>
      <c r="AD49" s="87">
        <f t="shared" si="70"/>
        <v>484.64</v>
      </c>
      <c r="AE49" s="87">
        <f t="shared" ref="AE49:AL49" si="71">SUM(AE5,AE9,AE15,AE22,AE26,AE32,AE37,AE41,AE45)</f>
        <v>485.52600000000001</v>
      </c>
      <c r="AF49" s="87">
        <f t="shared" si="71"/>
        <v>486.41699999999997</v>
      </c>
      <c r="AG49" s="87">
        <f t="shared" si="71"/>
        <v>487.49200000000019</v>
      </c>
      <c r="AH49" s="87">
        <f t="shared" si="71"/>
        <v>488.52199999999999</v>
      </c>
      <c r="AI49" s="87">
        <f t="shared" si="71"/>
        <v>489.55799999999988</v>
      </c>
      <c r="AJ49" s="87">
        <f t="shared" si="71"/>
        <v>490.64299999999997</v>
      </c>
      <c r="AK49" s="87">
        <f t="shared" si="71"/>
        <v>491.71300000000019</v>
      </c>
      <c r="AL49" s="87">
        <f t="shared" si="71"/>
        <v>492.77799999999985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6.4689934707320734E-2</v>
      </c>
      <c r="N52" s="337">
        <f t="shared" si="73"/>
        <v>7.0709133600496771E-2</v>
      </c>
      <c r="O52" s="337">
        <f t="shared" si="73"/>
        <v>7.2165738292083739E-2</v>
      </c>
      <c r="P52" s="337">
        <f t="shared" si="73"/>
        <v>7.4831469961738867E-2</v>
      </c>
      <c r="Q52" s="337">
        <f t="shared" si="73"/>
        <v>7.0958411723899176E-2</v>
      </c>
      <c r="R52" s="337">
        <f t="shared" si="73"/>
        <v>7.3525417975637108E-2</v>
      </c>
      <c r="S52" s="337">
        <f t="shared" si="73"/>
        <v>7.0556265212215988E-2</v>
      </c>
      <c r="T52" s="337">
        <f t="shared" si="73"/>
        <v>7.2833691226201605E-2</v>
      </c>
      <c r="U52" s="337">
        <f t="shared" si="73"/>
        <v>7.5485328661962087E-2</v>
      </c>
      <c r="V52" s="337">
        <f t="shared" si="73"/>
        <v>8.2650403085965218E-2</v>
      </c>
      <c r="W52" s="337">
        <f t="shared" si="73"/>
        <v>8.4031935465523108E-2</v>
      </c>
      <c r="X52" s="337">
        <f t="shared" si="73"/>
        <v>8.1886216455214572E-2</v>
      </c>
      <c r="Y52" s="337">
        <f t="shared" si="73"/>
        <v>8.2428308101187495E-2</v>
      </c>
      <c r="Z52" s="337">
        <f t="shared" si="73"/>
        <v>8.3129516825396627E-2</v>
      </c>
      <c r="AA52" s="337">
        <f t="shared" si="73"/>
        <v>8.388485402512437E-2</v>
      </c>
      <c r="AB52" s="337">
        <f t="shared" si="73"/>
        <v>8.4645129028254953E-2</v>
      </c>
      <c r="AC52" s="337">
        <f t="shared" si="73"/>
        <v>8.5407078912816542E-2</v>
      </c>
      <c r="AD52" s="337">
        <f t="shared" si="73"/>
        <v>8.623165882899847E-2</v>
      </c>
      <c r="AE52" s="337">
        <f t="shared" ref="AE52:AL52" si="74">AE5/AE$49</f>
        <v>8.7078100433686051E-2</v>
      </c>
      <c r="AF52" s="337">
        <f t="shared" si="74"/>
        <v>8.7906669113566385E-2</v>
      </c>
      <c r="AG52" s="337">
        <f t="shared" si="74"/>
        <v>8.8737277080078794E-2</v>
      </c>
      <c r="AH52" s="337">
        <f t="shared" si="74"/>
        <v>8.9663589843113192E-2</v>
      </c>
      <c r="AI52" s="337">
        <f t="shared" si="74"/>
        <v>9.0691059729059068E-2</v>
      </c>
      <c r="AJ52" s="337">
        <f t="shared" si="74"/>
        <v>9.1530682299206037E-2</v>
      </c>
      <c r="AK52" s="337">
        <f t="shared" si="74"/>
        <v>9.2319321591516734E-2</v>
      </c>
      <c r="AL52" s="337">
        <f t="shared" si="74"/>
        <v>9.2717487014265826E-2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4.0885358768660902E-2</v>
      </c>
      <c r="N53" s="336">
        <f t="shared" si="75"/>
        <v>4.4011154716266591E-2</v>
      </c>
      <c r="O53" s="336">
        <f t="shared" si="75"/>
        <v>4.4818914837131414E-2</v>
      </c>
      <c r="P53" s="336">
        <f t="shared" si="75"/>
        <v>4.6457706231144404E-2</v>
      </c>
      <c r="Q53" s="336">
        <f t="shared" si="75"/>
        <v>4.3110428743288007E-2</v>
      </c>
      <c r="R53" s="336">
        <f t="shared" si="75"/>
        <v>4.4378717505458236E-2</v>
      </c>
      <c r="S53" s="336">
        <f t="shared" si="75"/>
        <v>4.6157827218698974E-2</v>
      </c>
      <c r="T53" s="336">
        <f t="shared" si="75"/>
        <v>4.7135564023495689E-2</v>
      </c>
      <c r="U53" s="336">
        <f t="shared" si="75"/>
        <v>4.9368511066468432E-2</v>
      </c>
      <c r="V53" s="336">
        <f t="shared" si="75"/>
        <v>5.1043993002812843E-2</v>
      </c>
      <c r="W53" s="336">
        <f t="shared" si="75"/>
        <v>5.3061546133003928E-2</v>
      </c>
      <c r="X53" s="336">
        <f t="shared" si="75"/>
        <v>4.7041267862031173E-2</v>
      </c>
      <c r="Y53" s="336">
        <f t="shared" si="75"/>
        <v>4.7232824499747382E-2</v>
      </c>
      <c r="Z53" s="336">
        <f t="shared" si="75"/>
        <v>4.7495038530216339E-2</v>
      </c>
      <c r="AA53" s="336">
        <f t="shared" si="75"/>
        <v>4.7761456124250597E-2</v>
      </c>
      <c r="AB53" s="336">
        <f t="shared" si="75"/>
        <v>4.8028248573969118E-2</v>
      </c>
      <c r="AC53" s="336">
        <f t="shared" si="75"/>
        <v>4.8309783786503774E-2</v>
      </c>
      <c r="AD53" s="336">
        <f t="shared" si="75"/>
        <v>4.8619464123032474E-2</v>
      </c>
      <c r="AE53" s="336">
        <f t="shared" ref="AE53:AL53" si="76">AE6/AE$49</f>
        <v>4.8940723811018071E-2</v>
      </c>
      <c r="AF53" s="336">
        <f t="shared" si="76"/>
        <v>4.9249706146411124E-2</v>
      </c>
      <c r="AG53" s="336">
        <f t="shared" si="76"/>
        <v>4.956136669543483E-2</v>
      </c>
      <c r="AH53" s="336">
        <f t="shared" si="76"/>
        <v>4.9906951362892561E-2</v>
      </c>
      <c r="AI53" s="336">
        <f t="shared" si="76"/>
        <v>5.0287501644243011E-2</v>
      </c>
      <c r="AJ53" s="336">
        <f t="shared" si="76"/>
        <v>5.060429928070119E-2</v>
      </c>
      <c r="AK53" s="336">
        <f t="shared" si="76"/>
        <v>5.0931086750195198E-2</v>
      </c>
      <c r="AL53" s="336">
        <f t="shared" si="76"/>
        <v>5.120676954940967E-2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2.3804575938659825E-2</v>
      </c>
      <c r="N54" s="336">
        <f t="shared" si="77"/>
        <v>2.6697978884230169E-2</v>
      </c>
      <c r="O54" s="336">
        <f t="shared" si="77"/>
        <v>2.7346823454952325E-2</v>
      </c>
      <c r="P54" s="336">
        <f t="shared" si="77"/>
        <v>2.837376373059447E-2</v>
      </c>
      <c r="Q54" s="336">
        <f t="shared" si="77"/>
        <v>2.7847982980611162E-2</v>
      </c>
      <c r="R54" s="336">
        <f t="shared" si="77"/>
        <v>2.9146700470178883E-2</v>
      </c>
      <c r="S54" s="336">
        <f t="shared" si="77"/>
        <v>2.4398437993517017E-2</v>
      </c>
      <c r="T54" s="336">
        <f t="shared" si="77"/>
        <v>2.5698127202705916E-2</v>
      </c>
      <c r="U54" s="336">
        <f t="shared" si="77"/>
        <v>2.6116817595493648E-2</v>
      </c>
      <c r="V54" s="336">
        <f t="shared" si="77"/>
        <v>3.1606410083152375E-2</v>
      </c>
      <c r="W54" s="336">
        <f t="shared" si="77"/>
        <v>3.0970389332519187E-2</v>
      </c>
      <c r="X54" s="336">
        <f t="shared" si="77"/>
        <v>3.4844948593183399E-2</v>
      </c>
      <c r="Y54" s="336">
        <f t="shared" si="77"/>
        <v>3.5195483601440099E-2</v>
      </c>
      <c r="Z54" s="336">
        <f t="shared" si="77"/>
        <v>3.5634478295180287E-2</v>
      </c>
      <c r="AA54" s="336">
        <f t="shared" si="77"/>
        <v>3.6123397900873766E-2</v>
      </c>
      <c r="AB54" s="336">
        <f t="shared" si="77"/>
        <v>3.6616880454285843E-2</v>
      </c>
      <c r="AC54" s="336">
        <f t="shared" si="77"/>
        <v>3.7097295126312768E-2</v>
      </c>
      <c r="AD54" s="336">
        <f t="shared" si="77"/>
        <v>3.7612194705965982E-2</v>
      </c>
      <c r="AE54" s="336">
        <f t="shared" ref="AE54:AL54" si="78">AE7/AE$49</f>
        <v>3.813737662266798E-2</v>
      </c>
      <c r="AF54" s="336">
        <f t="shared" si="78"/>
        <v>3.8656962967155269E-2</v>
      </c>
      <c r="AG54" s="336">
        <f t="shared" si="78"/>
        <v>3.9175910384643957E-2</v>
      </c>
      <c r="AH54" s="336">
        <f t="shared" si="78"/>
        <v>3.9756638480220624E-2</v>
      </c>
      <c r="AI54" s="336">
        <f t="shared" si="78"/>
        <v>4.0403558084816042E-2</v>
      </c>
      <c r="AJ54" s="336">
        <f t="shared" si="78"/>
        <v>4.0926383018504854E-2</v>
      </c>
      <c r="AK54" s="336">
        <f t="shared" si="78"/>
        <v>4.1388234841321543E-2</v>
      </c>
      <c r="AL54" s="336">
        <f t="shared" si="78"/>
        <v>4.1510717464856156E-2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0.18194858548932119</v>
      </c>
      <c r="N56" s="337">
        <f t="shared" si="79"/>
        <v>0.1791682781802037</v>
      </c>
      <c r="O56" s="337">
        <f t="shared" si="79"/>
        <v>0.18750330597904311</v>
      </c>
      <c r="P56" s="337">
        <f t="shared" si="79"/>
        <v>0.18072500082048343</v>
      </c>
      <c r="Q56" s="337">
        <f t="shared" si="79"/>
        <v>0.18328998376551925</v>
      </c>
      <c r="R56" s="337">
        <f t="shared" si="79"/>
        <v>0.18403768066333126</v>
      </c>
      <c r="S56" s="337">
        <f t="shared" si="79"/>
        <v>0.18513888757817099</v>
      </c>
      <c r="T56" s="337">
        <f t="shared" si="79"/>
        <v>0.18289402875855176</v>
      </c>
      <c r="U56" s="337">
        <f t="shared" si="79"/>
        <v>0.18770257848190397</v>
      </c>
      <c r="V56" s="337">
        <f t="shared" si="79"/>
        <v>0.19206680565881185</v>
      </c>
      <c r="W56" s="337">
        <f t="shared" si="79"/>
        <v>0.20685352425731993</v>
      </c>
      <c r="X56" s="337">
        <f t="shared" si="79"/>
        <v>0.21242586989590487</v>
      </c>
      <c r="Y56" s="337">
        <f t="shared" si="79"/>
        <v>0.21502965574474239</v>
      </c>
      <c r="Z56" s="337">
        <f t="shared" si="79"/>
        <v>0.21710205834197355</v>
      </c>
      <c r="AA56" s="337">
        <f t="shared" si="79"/>
        <v>0.21897190134098676</v>
      </c>
      <c r="AB56" s="337">
        <f t="shared" si="79"/>
        <v>0.22060337884122136</v>
      </c>
      <c r="AC56" s="337">
        <f t="shared" si="79"/>
        <v>0.22222001604801622</v>
      </c>
      <c r="AD56" s="337">
        <f t="shared" si="79"/>
        <v>0.22386830813593211</v>
      </c>
      <c r="AE56" s="337">
        <f t="shared" ref="AE56:AL56" si="80">AE9/AE$49</f>
        <v>0.22549738324771607</v>
      </c>
      <c r="AF56" s="337">
        <f t="shared" si="80"/>
        <v>0.22710489242616599</v>
      </c>
      <c r="AG56" s="337">
        <f t="shared" si="80"/>
        <v>0.22874063664555327</v>
      </c>
      <c r="AH56" s="337">
        <f t="shared" si="80"/>
        <v>0.23047021481675323</v>
      </c>
      <c r="AI56" s="337">
        <f t="shared" si="80"/>
        <v>0.23216566347102782</v>
      </c>
      <c r="AJ56" s="337">
        <f t="shared" si="80"/>
        <v>0.23382621463255521</v>
      </c>
      <c r="AK56" s="337">
        <f t="shared" si="80"/>
        <v>0.23548361994772618</v>
      </c>
      <c r="AL56" s="337">
        <f t="shared" si="80"/>
        <v>0.23703148503525079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4.431097076859359E-2</v>
      </c>
      <c r="N57" s="336">
        <f t="shared" si="81"/>
        <v>4.294123260648517E-2</v>
      </c>
      <c r="O57" s="336">
        <f t="shared" si="81"/>
        <v>4.4057491979276137E-2</v>
      </c>
      <c r="P57" s="336">
        <f t="shared" si="81"/>
        <v>4.2628187984085381E-2</v>
      </c>
      <c r="Q57" s="336">
        <f t="shared" si="81"/>
        <v>4.2410526080211404E-2</v>
      </c>
      <c r="R57" s="336">
        <f t="shared" si="81"/>
        <v>4.3752379361195033E-2</v>
      </c>
      <c r="S57" s="336">
        <f t="shared" si="81"/>
        <v>4.4091806701950197E-2</v>
      </c>
      <c r="T57" s="336">
        <f t="shared" si="81"/>
        <v>4.3567604610498398E-2</v>
      </c>
      <c r="U57" s="336">
        <f t="shared" si="81"/>
        <v>4.6540523112757082E-2</v>
      </c>
      <c r="V57" s="336">
        <f t="shared" si="81"/>
        <v>4.6271385823668659E-2</v>
      </c>
      <c r="W57" s="336">
        <f t="shared" si="81"/>
        <v>4.9004729496733145E-2</v>
      </c>
      <c r="X57" s="336">
        <f t="shared" si="81"/>
        <v>4.9130266612099176E-2</v>
      </c>
      <c r="Y57" s="336">
        <f t="shared" si="81"/>
        <v>4.9405076054474278E-2</v>
      </c>
      <c r="Z57" s="336">
        <f t="shared" si="81"/>
        <v>4.9727860130065922E-2</v>
      </c>
      <c r="AA57" s="336">
        <f t="shared" si="81"/>
        <v>5.0066868165953765E-2</v>
      </c>
      <c r="AB57" s="336">
        <f t="shared" si="81"/>
        <v>5.036632503469278E-2</v>
      </c>
      <c r="AC57" s="336">
        <f t="shared" si="81"/>
        <v>5.0665371275202625E-2</v>
      </c>
      <c r="AD57" s="336">
        <f t="shared" si="81"/>
        <v>5.0987257840669216E-2</v>
      </c>
      <c r="AE57" s="336">
        <f t="shared" ref="AE57:AL57" si="82">AE10/AE$49</f>
        <v>5.132244579597043E-2</v>
      </c>
      <c r="AF57" s="336">
        <f t="shared" si="82"/>
        <v>5.1649285761665123E-2</v>
      </c>
      <c r="AG57" s="336">
        <f t="shared" si="82"/>
        <v>5.1989748246394185E-2</v>
      </c>
      <c r="AH57" s="336">
        <f t="shared" si="82"/>
        <v>5.23334594441561E-2</v>
      </c>
      <c r="AI57" s="336">
        <f t="shared" si="82"/>
        <v>5.2680230542083574E-2</v>
      </c>
      <c r="AJ57" s="336">
        <f t="shared" si="82"/>
        <v>5.3018378000618385E-2</v>
      </c>
      <c r="AK57" s="336">
        <f t="shared" si="82"/>
        <v>5.3376175982148541E-2</v>
      </c>
      <c r="AL57" s="336">
        <f t="shared" si="82"/>
        <v>5.3725647525638069E-2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North East</v>
      </c>
      <c r="L58" s="232" t="str">
        <f>'Occ T3'!A13</f>
        <v>22 Health professionals</v>
      </c>
      <c r="M58" s="336">
        <f t="shared" ref="M58:AD58" si="83">M11/M$49</f>
        <v>4.9336010314472406E-2</v>
      </c>
      <c r="N58" s="336">
        <f t="shared" si="83"/>
        <v>4.9313519808897865E-2</v>
      </c>
      <c r="O58" s="336">
        <f t="shared" si="83"/>
        <v>5.2939725075801712E-2</v>
      </c>
      <c r="P58" s="336">
        <f t="shared" si="83"/>
        <v>5.3822957697816046E-2</v>
      </c>
      <c r="Q58" s="336">
        <f t="shared" si="83"/>
        <v>5.8054846269120247E-2</v>
      </c>
      <c r="R58" s="336">
        <f t="shared" si="83"/>
        <v>5.6303998384942454E-2</v>
      </c>
      <c r="S58" s="336">
        <f t="shared" si="83"/>
        <v>5.6312738005523284E-2</v>
      </c>
      <c r="T58" s="336">
        <f t="shared" si="83"/>
        <v>5.7640878405551155E-2</v>
      </c>
      <c r="U58" s="336">
        <f t="shared" si="83"/>
        <v>5.6426027990118775E-2</v>
      </c>
      <c r="V58" s="336">
        <f t="shared" si="83"/>
        <v>5.7582267612483307E-2</v>
      </c>
      <c r="W58" s="336">
        <f t="shared" si="83"/>
        <v>6.0610140111115478E-2</v>
      </c>
      <c r="X58" s="336">
        <f t="shared" si="83"/>
        <v>6.2565723169287907E-2</v>
      </c>
      <c r="Y58" s="336">
        <f t="shared" si="83"/>
        <v>6.3390866063431792E-2</v>
      </c>
      <c r="Z58" s="336">
        <f t="shared" si="83"/>
        <v>6.4103850884974847E-2</v>
      </c>
      <c r="AA58" s="336">
        <f t="shared" si="83"/>
        <v>6.4684577036013435E-2</v>
      </c>
      <c r="AB58" s="336">
        <f t="shared" si="83"/>
        <v>6.5217944665673669E-2</v>
      </c>
      <c r="AC58" s="336">
        <f t="shared" si="83"/>
        <v>6.5743667687653051E-2</v>
      </c>
      <c r="AD58" s="336">
        <f t="shared" si="83"/>
        <v>6.6230702081856316E-2</v>
      </c>
      <c r="AE58" s="336">
        <f t="shared" ref="AE58:AL58" si="84">AE11/AE$49</f>
        <v>6.6650644419344512E-2</v>
      </c>
      <c r="AF58" s="336">
        <f t="shared" si="84"/>
        <v>6.706787324942913E-2</v>
      </c>
      <c r="AG58" s="336">
        <f t="shared" si="84"/>
        <v>6.7485442874227405E-2</v>
      </c>
      <c r="AH58" s="336">
        <f t="shared" si="84"/>
        <v>6.7952704439112971E-2</v>
      </c>
      <c r="AI58" s="336">
        <f t="shared" si="84"/>
        <v>6.8419434142448096E-2</v>
      </c>
      <c r="AJ58" s="336">
        <f t="shared" si="84"/>
        <v>6.8879013386045934E-2</v>
      </c>
      <c r="AK58" s="336">
        <f t="shared" si="84"/>
        <v>6.9308986051014473E-2</v>
      </c>
      <c r="AL58" s="336">
        <f t="shared" si="84"/>
        <v>6.965802553177966E-2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4.2590545155673329E-2</v>
      </c>
      <c r="N59" s="336">
        <f t="shared" si="85"/>
        <v>4.4507270019955213E-2</v>
      </c>
      <c r="O59" s="336">
        <f t="shared" si="85"/>
        <v>5.0449880247392234E-2</v>
      </c>
      <c r="P59" s="336">
        <f t="shared" si="85"/>
        <v>4.2366697770046119E-2</v>
      </c>
      <c r="Q59" s="336">
        <f t="shared" si="85"/>
        <v>4.2475718133104912E-2</v>
      </c>
      <c r="R59" s="336">
        <f t="shared" si="85"/>
        <v>4.3031923713115802E-2</v>
      </c>
      <c r="S59" s="336">
        <f t="shared" si="85"/>
        <v>4.301460315427949E-2</v>
      </c>
      <c r="T59" s="336">
        <f t="shared" si="85"/>
        <v>4.1605601529852335E-2</v>
      </c>
      <c r="U59" s="336">
        <f t="shared" si="85"/>
        <v>4.2122307146301149E-2</v>
      </c>
      <c r="V59" s="336">
        <f t="shared" si="85"/>
        <v>4.3560281677869121E-2</v>
      </c>
      <c r="W59" s="336">
        <f t="shared" si="85"/>
        <v>4.6108887943495165E-2</v>
      </c>
      <c r="X59" s="336">
        <f t="shared" si="85"/>
        <v>4.7390079484964258E-2</v>
      </c>
      <c r="Y59" s="336">
        <f t="shared" si="85"/>
        <v>4.8611504133460735E-2</v>
      </c>
      <c r="Z59" s="336">
        <f t="shared" si="85"/>
        <v>4.9157326496480067E-2</v>
      </c>
      <c r="AA59" s="336">
        <f t="shared" si="85"/>
        <v>4.9609653974670515E-2</v>
      </c>
      <c r="AB59" s="336">
        <f t="shared" si="85"/>
        <v>4.9869955755993282E-2</v>
      </c>
      <c r="AC59" s="336">
        <f t="shared" si="85"/>
        <v>5.0096688081736188E-2</v>
      </c>
      <c r="AD59" s="336">
        <f t="shared" si="85"/>
        <v>5.0355663026490555E-2</v>
      </c>
      <c r="AE59" s="336">
        <f t="shared" ref="AE59:AL59" si="86">AE12/AE$49</f>
        <v>5.0617648699239612E-2</v>
      </c>
      <c r="AF59" s="336">
        <f t="shared" si="86"/>
        <v>5.086945339257095E-2</v>
      </c>
      <c r="AG59" s="336">
        <f t="shared" si="86"/>
        <v>5.1105221774922431E-2</v>
      </c>
      <c r="AH59" s="336">
        <f t="shared" si="86"/>
        <v>5.1365890025477583E-2</v>
      </c>
      <c r="AI59" s="336">
        <f t="shared" si="86"/>
        <v>5.1626223178538724E-2</v>
      </c>
      <c r="AJ59" s="336">
        <f t="shared" si="86"/>
        <v>5.1877426622136867E-2</v>
      </c>
      <c r="AK59" s="336">
        <f t="shared" si="86"/>
        <v>5.2124245123450472E-2</v>
      </c>
      <c r="AL59" s="336">
        <f t="shared" si="86"/>
        <v>5.2365119190101082E-2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4.5711059250581873E-2</v>
      </c>
      <c r="N60" s="336">
        <f t="shared" si="87"/>
        <v>4.2406255744865451E-2</v>
      </c>
      <c r="O60" s="336">
        <f t="shared" si="87"/>
        <v>4.0056208676573023E-2</v>
      </c>
      <c r="P60" s="336">
        <f t="shared" si="87"/>
        <v>4.1907157368535883E-2</v>
      </c>
      <c r="Q60" s="336">
        <f t="shared" si="87"/>
        <v>4.0348893283082693E-2</v>
      </c>
      <c r="R60" s="336">
        <f t="shared" si="87"/>
        <v>4.0949379204077971E-2</v>
      </c>
      <c r="S60" s="336">
        <f t="shared" si="87"/>
        <v>4.1719739716418028E-2</v>
      </c>
      <c r="T60" s="336">
        <f t="shared" si="87"/>
        <v>4.0079944212649869E-2</v>
      </c>
      <c r="U60" s="336">
        <f t="shared" si="87"/>
        <v>4.2613720232726963E-2</v>
      </c>
      <c r="V60" s="336">
        <f t="shared" si="87"/>
        <v>4.4652870544790745E-2</v>
      </c>
      <c r="W60" s="336">
        <f t="shared" si="87"/>
        <v>5.1129766705976125E-2</v>
      </c>
      <c r="X60" s="336">
        <f t="shared" si="87"/>
        <v>5.3339800629553548E-2</v>
      </c>
      <c r="Y60" s="336">
        <f t="shared" si="87"/>
        <v>5.3622209493375553E-2</v>
      </c>
      <c r="Z60" s="336">
        <f t="shared" si="87"/>
        <v>5.4113020830452704E-2</v>
      </c>
      <c r="AA60" s="336">
        <f t="shared" si="87"/>
        <v>5.4610802164349062E-2</v>
      </c>
      <c r="AB60" s="336">
        <f t="shared" si="87"/>
        <v>5.5149153384861628E-2</v>
      </c>
      <c r="AC60" s="336">
        <f t="shared" si="87"/>
        <v>5.5714289003424386E-2</v>
      </c>
      <c r="AD60" s="336">
        <f t="shared" si="87"/>
        <v>5.6294685186916021E-2</v>
      </c>
      <c r="AE60" s="336">
        <f t="shared" ref="AE60:AL60" si="88">AE13/AE$49</f>
        <v>5.6906644333161491E-2</v>
      </c>
      <c r="AF60" s="336">
        <f t="shared" si="88"/>
        <v>5.7518280022500756E-2</v>
      </c>
      <c r="AG60" s="336">
        <f t="shared" si="88"/>
        <v>5.8160223750009267E-2</v>
      </c>
      <c r="AH60" s="336">
        <f t="shared" si="88"/>
        <v>5.8818160908006588E-2</v>
      </c>
      <c r="AI60" s="336">
        <f t="shared" si="88"/>
        <v>5.9439775607957449E-2</v>
      </c>
      <c r="AJ60" s="336">
        <f t="shared" si="88"/>
        <v>6.0051396623754021E-2</v>
      </c>
      <c r="AK60" s="336">
        <f t="shared" si="88"/>
        <v>6.0674212791112667E-2</v>
      </c>
      <c r="AL60" s="336">
        <f t="shared" si="88"/>
        <v>6.128269278773197E-2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0.10783426786712601</v>
      </c>
      <c r="N62" s="337">
        <f t="shared" si="89"/>
        <v>0.10763492299029705</v>
      </c>
      <c r="O62" s="337">
        <f t="shared" si="89"/>
        <v>0.10960420481119991</v>
      </c>
      <c r="P62" s="337">
        <f t="shared" si="89"/>
        <v>0.10926699891154391</v>
      </c>
      <c r="Q62" s="337">
        <f t="shared" si="89"/>
        <v>0.10631947925294971</v>
      </c>
      <c r="R62" s="337">
        <f t="shared" si="89"/>
        <v>0.10525988782033066</v>
      </c>
      <c r="S62" s="337">
        <f t="shared" si="89"/>
        <v>0.10607203377319155</v>
      </c>
      <c r="T62" s="337">
        <f t="shared" si="89"/>
        <v>0.10800469545160948</v>
      </c>
      <c r="U62" s="337">
        <f t="shared" si="89"/>
        <v>0.11038131259057203</v>
      </c>
      <c r="V62" s="337">
        <f t="shared" si="89"/>
        <v>0.11069563364084885</v>
      </c>
      <c r="W62" s="337">
        <f t="shared" si="89"/>
        <v>0.11708918754237675</v>
      </c>
      <c r="X62" s="337">
        <f t="shared" si="89"/>
        <v>0.10999500644898619</v>
      </c>
      <c r="Y62" s="337">
        <f t="shared" si="89"/>
        <v>0.11015541079023654</v>
      </c>
      <c r="Z62" s="337">
        <f t="shared" si="89"/>
        <v>0.11058767636322794</v>
      </c>
      <c r="AA62" s="337">
        <f t="shared" si="89"/>
        <v>0.11098551657375012</v>
      </c>
      <c r="AB62" s="337">
        <f t="shared" si="89"/>
        <v>0.11142825370465931</v>
      </c>
      <c r="AC62" s="337">
        <f t="shared" si="89"/>
        <v>0.11187146861576364</v>
      </c>
      <c r="AD62" s="337">
        <f t="shared" si="89"/>
        <v>0.1123518449591602</v>
      </c>
      <c r="AE62" s="337">
        <f t="shared" ref="AE62:AL62" si="90">AE15/AE$49</f>
        <v>0.11285528986872312</v>
      </c>
      <c r="AF62" s="337">
        <f t="shared" si="90"/>
        <v>0.11330933018549376</v>
      </c>
      <c r="AG62" s="337">
        <f t="shared" si="90"/>
        <v>0.11380641142573789</v>
      </c>
      <c r="AH62" s="337">
        <f t="shared" si="90"/>
        <v>0.11431335579772012</v>
      </c>
      <c r="AI62" s="337">
        <f t="shared" si="90"/>
        <v>0.11483028820691311</v>
      </c>
      <c r="AJ62" s="337">
        <f t="shared" si="90"/>
        <v>0.11534794308196576</v>
      </c>
      <c r="AK62" s="337">
        <f t="shared" si="90"/>
        <v>0.1158777448582005</v>
      </c>
      <c r="AL62" s="337">
        <f t="shared" si="90"/>
        <v>0.11652117746881029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2.0846144882888828E-2</v>
      </c>
      <c r="N63" s="336">
        <f t="shared" si="91"/>
        <v>2.0516795530211417E-2</v>
      </c>
      <c r="O63" s="336">
        <f t="shared" si="91"/>
        <v>2.1428836216246541E-2</v>
      </c>
      <c r="P63" s="336">
        <f t="shared" si="91"/>
        <v>2.1215395833830183E-2</v>
      </c>
      <c r="Q63" s="336">
        <f t="shared" si="91"/>
        <v>1.8635788114821208E-2</v>
      </c>
      <c r="R63" s="336">
        <f t="shared" si="91"/>
        <v>1.8491430028466926E-2</v>
      </c>
      <c r="S63" s="336">
        <f t="shared" si="91"/>
        <v>1.9301770949112246E-2</v>
      </c>
      <c r="T63" s="336">
        <f t="shared" si="91"/>
        <v>2.1332581889735424E-2</v>
      </c>
      <c r="U63" s="336">
        <f t="shared" si="91"/>
        <v>2.1843128173454272E-2</v>
      </c>
      <c r="V63" s="336">
        <f t="shared" si="91"/>
        <v>2.0414675115144259E-2</v>
      </c>
      <c r="W63" s="336">
        <f t="shared" si="91"/>
        <v>2.2362203160490906E-2</v>
      </c>
      <c r="X63" s="336">
        <f t="shared" si="91"/>
        <v>1.8891865467693298E-2</v>
      </c>
      <c r="Y63" s="336">
        <f t="shared" si="91"/>
        <v>1.8920143686362613E-2</v>
      </c>
      <c r="Z63" s="336">
        <f t="shared" si="91"/>
        <v>1.8922101584764876E-2</v>
      </c>
      <c r="AA63" s="336">
        <f t="shared" si="91"/>
        <v>1.8928978053400623E-2</v>
      </c>
      <c r="AB63" s="336">
        <f t="shared" si="91"/>
        <v>1.8919084365247141E-2</v>
      </c>
      <c r="AC63" s="336">
        <f t="shared" si="91"/>
        <v>1.8913896841704865E-2</v>
      </c>
      <c r="AD63" s="336">
        <f t="shared" si="91"/>
        <v>1.8916244530744582E-2</v>
      </c>
      <c r="AE63" s="336">
        <f t="shared" ref="AE63:AL63" si="92">AE16/AE$49</f>
        <v>1.8922467422810185E-2</v>
      </c>
      <c r="AF63" s="336">
        <f t="shared" si="92"/>
        <v>1.8915690440931592E-2</v>
      </c>
      <c r="AG63" s="336">
        <f t="shared" si="92"/>
        <v>1.8925981884882117E-2</v>
      </c>
      <c r="AH63" s="336">
        <f t="shared" si="92"/>
        <v>1.8931687706074916E-2</v>
      </c>
      <c r="AI63" s="336">
        <f t="shared" si="92"/>
        <v>1.8957037697950679E-2</v>
      </c>
      <c r="AJ63" s="336">
        <f t="shared" si="92"/>
        <v>1.8966828795910624E-2</v>
      </c>
      <c r="AK63" s="336">
        <f t="shared" si="92"/>
        <v>1.8996801442499038E-2</v>
      </c>
      <c r="AL63" s="336">
        <f t="shared" si="92"/>
        <v>1.9008317941189828E-2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1.5442542022260895E-2</v>
      </c>
      <c r="N64" s="336">
        <f t="shared" si="93"/>
        <v>1.9260060727787222E-2</v>
      </c>
      <c r="O64" s="336">
        <f t="shared" si="93"/>
        <v>1.9891268033182592E-2</v>
      </c>
      <c r="P64" s="336">
        <f t="shared" si="93"/>
        <v>1.9338293722079139E-2</v>
      </c>
      <c r="Q64" s="336">
        <f t="shared" si="93"/>
        <v>2.0555521166749413E-2</v>
      </c>
      <c r="R64" s="336">
        <f t="shared" si="93"/>
        <v>1.9730468540713589E-2</v>
      </c>
      <c r="S64" s="336">
        <f t="shared" si="93"/>
        <v>1.9574437718349949E-2</v>
      </c>
      <c r="T64" s="336">
        <f t="shared" si="93"/>
        <v>1.9413574077081868E-2</v>
      </c>
      <c r="U64" s="336">
        <f t="shared" si="93"/>
        <v>2.0574846469901969E-2</v>
      </c>
      <c r="V64" s="336">
        <f t="shared" si="93"/>
        <v>2.0145350793268166E-2</v>
      </c>
      <c r="W64" s="336">
        <f t="shared" si="93"/>
        <v>2.1721836593151887E-2</v>
      </c>
      <c r="X64" s="336">
        <f t="shared" si="93"/>
        <v>2.0892927386630816E-2</v>
      </c>
      <c r="Y64" s="336">
        <f t="shared" si="93"/>
        <v>2.1114842790413643E-2</v>
      </c>
      <c r="Z64" s="336">
        <f t="shared" si="93"/>
        <v>2.1301560873298292E-2</v>
      </c>
      <c r="AA64" s="336">
        <f t="shared" si="93"/>
        <v>2.1445017266878832E-2</v>
      </c>
      <c r="AB64" s="336">
        <f t="shared" si="93"/>
        <v>2.1574112767250155E-2</v>
      </c>
      <c r="AC64" s="336">
        <f t="shared" si="93"/>
        <v>2.1688752710989908E-2</v>
      </c>
      <c r="AD64" s="336">
        <f t="shared" si="93"/>
        <v>2.1801204564771668E-2</v>
      </c>
      <c r="AE64" s="336">
        <f t="shared" ref="AE64:AL64" si="94">AE17/AE$49</f>
        <v>2.1917058592118056E-2</v>
      </c>
      <c r="AF64" s="336">
        <f t="shared" si="94"/>
        <v>2.201914441924294E-2</v>
      </c>
      <c r="AG64" s="336">
        <f t="shared" si="94"/>
        <v>2.212256805320505E-2</v>
      </c>
      <c r="AH64" s="336">
        <f t="shared" si="94"/>
        <v>2.2213909576724655E-2</v>
      </c>
      <c r="AI64" s="336">
        <f t="shared" si="94"/>
        <v>2.2303375023825289E-2</v>
      </c>
      <c r="AJ64" s="336">
        <f t="shared" si="94"/>
        <v>2.2417441063793526E-2</v>
      </c>
      <c r="AK64" s="336">
        <f t="shared" si="94"/>
        <v>2.2534531529894975E-2</v>
      </c>
      <c r="AL64" s="336">
        <f t="shared" si="94"/>
        <v>2.2661536318613777E-2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1.5915473052657749E-2</v>
      </c>
      <c r="N65" s="336">
        <f t="shared" si="95"/>
        <v>1.7133516661514823E-2</v>
      </c>
      <c r="O65" s="336">
        <f t="shared" si="95"/>
        <v>1.5783875216718785E-2</v>
      </c>
      <c r="P65" s="336">
        <f t="shared" si="95"/>
        <v>1.5105502040418375E-2</v>
      </c>
      <c r="Q65" s="336">
        <f t="shared" si="95"/>
        <v>1.3777771470388677E-2</v>
      </c>
      <c r="R65" s="336">
        <f t="shared" si="95"/>
        <v>1.2981689085359821E-2</v>
      </c>
      <c r="S65" s="336">
        <f t="shared" si="95"/>
        <v>1.4556859509677746E-2</v>
      </c>
      <c r="T65" s="336">
        <f t="shared" si="95"/>
        <v>1.4172648855836986E-2</v>
      </c>
      <c r="U65" s="336">
        <f t="shared" si="95"/>
        <v>1.3668040151481398E-2</v>
      </c>
      <c r="V65" s="336">
        <f t="shared" si="95"/>
        <v>1.3873617425915473E-2</v>
      </c>
      <c r="W65" s="336">
        <f t="shared" si="95"/>
        <v>1.4719378597692278E-2</v>
      </c>
      <c r="X65" s="336">
        <f t="shared" si="95"/>
        <v>1.6084895110664611E-2</v>
      </c>
      <c r="Y65" s="336">
        <f t="shared" si="95"/>
        <v>1.6147580320776171E-2</v>
      </c>
      <c r="Z65" s="336">
        <f t="shared" si="95"/>
        <v>1.6280462689119597E-2</v>
      </c>
      <c r="AA65" s="336">
        <f t="shared" si="95"/>
        <v>1.637634237163571E-2</v>
      </c>
      <c r="AB65" s="336">
        <f t="shared" si="95"/>
        <v>1.6561727260995279E-2</v>
      </c>
      <c r="AC65" s="336">
        <f t="shared" si="95"/>
        <v>1.675253495359498E-2</v>
      </c>
      <c r="AD65" s="336">
        <f t="shared" si="95"/>
        <v>1.6944023415623798E-2</v>
      </c>
      <c r="AE65" s="336">
        <f t="shared" ref="AE65:AL65" si="96">AE18/AE$49</f>
        <v>1.7125229930625593E-2</v>
      </c>
      <c r="AF65" s="336">
        <f t="shared" si="96"/>
        <v>1.7313287469893194E-2</v>
      </c>
      <c r="AG65" s="336">
        <f t="shared" si="96"/>
        <v>1.7475322450600531E-2</v>
      </c>
      <c r="AH65" s="336">
        <f t="shared" si="96"/>
        <v>1.7633653794976892E-2</v>
      </c>
      <c r="AI65" s="336">
        <f t="shared" si="96"/>
        <v>1.7815078682388269E-2</v>
      </c>
      <c r="AJ65" s="336">
        <f t="shared" si="96"/>
        <v>1.7999760501573557E-2</v>
      </c>
      <c r="AK65" s="336">
        <f t="shared" si="96"/>
        <v>1.8157820772246619E-2</v>
      </c>
      <c r="AL65" s="336">
        <f t="shared" si="96"/>
        <v>1.8332180156728082E-2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8.5292160228903693E-3</v>
      </c>
      <c r="N66" s="336">
        <f t="shared" si="97"/>
        <v>8.4888137229450732E-3</v>
      </c>
      <c r="O66" s="336">
        <f t="shared" si="97"/>
        <v>1.0012725309865057E-2</v>
      </c>
      <c r="P66" s="336">
        <f t="shared" si="97"/>
        <v>1.0991093897098647E-2</v>
      </c>
      <c r="Q66" s="336">
        <f t="shared" si="97"/>
        <v>1.0423799514774068E-2</v>
      </c>
      <c r="R66" s="336">
        <f t="shared" si="97"/>
        <v>1.2041011387672339E-2</v>
      </c>
      <c r="S66" s="336">
        <f t="shared" si="97"/>
        <v>1.0510248719037321E-2</v>
      </c>
      <c r="T66" s="336">
        <f t="shared" si="97"/>
        <v>1.10777286871434E-2</v>
      </c>
      <c r="U66" s="336">
        <f t="shared" si="97"/>
        <v>1.1263699951554212E-2</v>
      </c>
      <c r="V66" s="336">
        <f t="shared" si="97"/>
        <v>1.2641490654960379E-2</v>
      </c>
      <c r="W66" s="336">
        <f t="shared" si="97"/>
        <v>1.194519879178944E-2</v>
      </c>
      <c r="X66" s="336">
        <f t="shared" si="97"/>
        <v>1.0933047190100178E-2</v>
      </c>
      <c r="Y66" s="336">
        <f t="shared" si="97"/>
        <v>1.0829638540956175E-2</v>
      </c>
      <c r="Z66" s="336">
        <f t="shared" si="97"/>
        <v>1.0876017057908574E-2</v>
      </c>
      <c r="AA66" s="336">
        <f t="shared" si="97"/>
        <v>1.0961598545004647E-2</v>
      </c>
      <c r="AB66" s="336">
        <f t="shared" si="97"/>
        <v>1.1050220589025606E-2</v>
      </c>
      <c r="AC66" s="336">
        <f t="shared" si="97"/>
        <v>1.114004827845382E-2</v>
      </c>
      <c r="AD66" s="336">
        <f t="shared" si="97"/>
        <v>1.1240171592791837E-2</v>
      </c>
      <c r="AE66" s="336">
        <f t="shared" ref="AE66:AL66" si="98">AE19/AE$49</f>
        <v>1.13385972979005E-2</v>
      </c>
      <c r="AF66" s="336">
        <f t="shared" si="98"/>
        <v>1.143777059124969E-2</v>
      </c>
      <c r="AG66" s="336">
        <f t="shared" si="98"/>
        <v>1.155119442754475E-2</v>
      </c>
      <c r="AH66" s="336">
        <f t="shared" si="98"/>
        <v>1.1665722563990441E-2</v>
      </c>
      <c r="AI66" s="336">
        <f t="shared" si="98"/>
        <v>1.1754370880009921E-2</v>
      </c>
      <c r="AJ66" s="336">
        <f t="shared" si="98"/>
        <v>1.1845135342248103E-2</v>
      </c>
      <c r="AK66" s="336">
        <f t="shared" si="98"/>
        <v>1.1920074768390502E-2</v>
      </c>
      <c r="AL66" s="336">
        <f t="shared" si="98"/>
        <v>1.2144224448014008E-2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4.7100891886428173E-2</v>
      </c>
      <c r="N67" s="336">
        <f t="shared" si="99"/>
        <v>4.2235736347838511E-2</v>
      </c>
      <c r="O67" s="336">
        <f t="shared" si="99"/>
        <v>4.2487500035186934E-2</v>
      </c>
      <c r="P67" s="336">
        <f t="shared" si="99"/>
        <v>4.2616713418117562E-2</v>
      </c>
      <c r="Q67" s="336">
        <f t="shared" si="99"/>
        <v>4.2926598986216334E-2</v>
      </c>
      <c r="R67" s="336">
        <f t="shared" si="99"/>
        <v>4.2015288778117985E-2</v>
      </c>
      <c r="S67" s="336">
        <f t="shared" si="99"/>
        <v>4.2128716877014291E-2</v>
      </c>
      <c r="T67" s="336">
        <f t="shared" si="99"/>
        <v>4.2008161941811804E-2</v>
      </c>
      <c r="U67" s="336">
        <f t="shared" si="99"/>
        <v>4.3031597844180168E-2</v>
      </c>
      <c r="V67" s="336">
        <f t="shared" si="99"/>
        <v>4.3620499651560556E-2</v>
      </c>
      <c r="W67" s="336">
        <f t="shared" si="99"/>
        <v>4.6340570399252233E-2</v>
      </c>
      <c r="X67" s="336">
        <f t="shared" si="99"/>
        <v>4.3192271293897286E-2</v>
      </c>
      <c r="Y67" s="336">
        <f t="shared" si="99"/>
        <v>4.3143205451727937E-2</v>
      </c>
      <c r="Z67" s="336">
        <f t="shared" si="99"/>
        <v>4.3207534158136614E-2</v>
      </c>
      <c r="AA67" s="336">
        <f t="shared" si="99"/>
        <v>4.3273580336830299E-2</v>
      </c>
      <c r="AB67" s="336">
        <f t="shared" si="99"/>
        <v>4.3323108722141138E-2</v>
      </c>
      <c r="AC67" s="336">
        <f t="shared" si="99"/>
        <v>4.3376235831020057E-2</v>
      </c>
      <c r="AD67" s="336">
        <f t="shared" si="99"/>
        <v>4.345020085522832E-2</v>
      </c>
      <c r="AE67" s="336">
        <f t="shared" ref="AE67:AL67" si="100">AE20/AE$49</f>
        <v>4.3551936625268795E-2</v>
      </c>
      <c r="AF67" s="336">
        <f t="shared" si="100"/>
        <v>4.3623437264176335E-2</v>
      </c>
      <c r="AG67" s="336">
        <f t="shared" si="100"/>
        <v>4.3731344609505444E-2</v>
      </c>
      <c r="AH67" s="336">
        <f t="shared" si="100"/>
        <v>4.3868382155953213E-2</v>
      </c>
      <c r="AI67" s="336">
        <f t="shared" si="100"/>
        <v>4.4000425922738971E-2</v>
      </c>
      <c r="AJ67" s="336">
        <f t="shared" si="100"/>
        <v>4.4118777378439958E-2</v>
      </c>
      <c r="AK67" s="336">
        <f t="shared" si="100"/>
        <v>4.4268516345169366E-2</v>
      </c>
      <c r="AL67" s="336">
        <f t="shared" si="100"/>
        <v>4.4374918604264589E-2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0.11789825460143023</v>
      </c>
      <c r="N69" s="337">
        <f t="shared" si="101"/>
        <v>0.11581355285527067</v>
      </c>
      <c r="O69" s="337">
        <f t="shared" si="101"/>
        <v>0.11276323375608284</v>
      </c>
      <c r="P69" s="337">
        <f t="shared" si="101"/>
        <v>0.11098695720242055</v>
      </c>
      <c r="Q69" s="337">
        <f t="shared" si="101"/>
        <v>0.11229909306094633</v>
      </c>
      <c r="R69" s="337">
        <f t="shared" si="101"/>
        <v>0.1128943932139161</v>
      </c>
      <c r="S69" s="337">
        <f t="shared" si="101"/>
        <v>0.10985649107162498</v>
      </c>
      <c r="T69" s="337">
        <f t="shared" si="101"/>
        <v>0.10723471225776582</v>
      </c>
      <c r="U69" s="337">
        <f t="shared" si="101"/>
        <v>0.10795411543396312</v>
      </c>
      <c r="V69" s="337">
        <f t="shared" si="101"/>
        <v>0.10428870792006441</v>
      </c>
      <c r="W69" s="337">
        <f t="shared" si="101"/>
        <v>0.10962673944419903</v>
      </c>
      <c r="X69" s="337">
        <f t="shared" si="101"/>
        <v>0.10489177176683623</v>
      </c>
      <c r="Y69" s="337">
        <f t="shared" si="101"/>
        <v>0.10414071096124049</v>
      </c>
      <c r="Z69" s="337">
        <f t="shared" si="101"/>
        <v>0.10336888270961818</v>
      </c>
      <c r="AA69" s="337">
        <f t="shared" si="101"/>
        <v>0.10258408078551737</v>
      </c>
      <c r="AB69" s="337">
        <f t="shared" si="101"/>
        <v>0.10190892360046359</v>
      </c>
      <c r="AC69" s="337">
        <f t="shared" si="101"/>
        <v>0.10114187404262935</v>
      </c>
      <c r="AD69" s="337">
        <f t="shared" si="101"/>
        <v>0.10035784054316561</v>
      </c>
      <c r="AE69" s="337">
        <f t="shared" ref="AE69:AL69" si="102">AE22/AE$49</f>
        <v>9.9457422480289326E-2</v>
      </c>
      <c r="AF69" s="337">
        <f t="shared" si="102"/>
        <v>9.8650085557198813E-2</v>
      </c>
      <c r="AG69" s="337">
        <f t="shared" si="102"/>
        <v>9.7775595824345474E-2</v>
      </c>
      <c r="AH69" s="337">
        <f t="shared" si="102"/>
        <v>9.6597210462733923E-2</v>
      </c>
      <c r="AI69" s="337">
        <f t="shared" si="102"/>
        <v>9.5286367910511177E-2</v>
      </c>
      <c r="AJ69" s="337">
        <f t="shared" si="102"/>
        <v>9.4276186265589521E-2</v>
      </c>
      <c r="AK69" s="337">
        <f t="shared" si="102"/>
        <v>9.3386536901955405E-2</v>
      </c>
      <c r="AL69" s="337">
        <f t="shared" si="102"/>
        <v>9.3081663582302035E-2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9.5345179851556217E-2</v>
      </c>
      <c r="N70" s="336">
        <f t="shared" si="103"/>
        <v>9.4787145914864271E-2</v>
      </c>
      <c r="O70" s="336">
        <f t="shared" si="103"/>
        <v>9.2457659906546044E-2</v>
      </c>
      <c r="P70" s="336">
        <f t="shared" si="103"/>
        <v>9.0453191232545721E-2</v>
      </c>
      <c r="Q70" s="336">
        <f t="shared" si="103"/>
        <v>9.1317246502794436E-2</v>
      </c>
      <c r="R70" s="336">
        <f t="shared" si="103"/>
        <v>9.3078025531576417E-2</v>
      </c>
      <c r="S70" s="336">
        <f t="shared" si="103"/>
        <v>9.1229762398798153E-2</v>
      </c>
      <c r="T70" s="336">
        <f t="shared" si="103"/>
        <v>8.9024831380727532E-2</v>
      </c>
      <c r="U70" s="336">
        <f t="shared" si="103"/>
        <v>8.905932256290465E-2</v>
      </c>
      <c r="V70" s="336">
        <f t="shared" si="103"/>
        <v>8.7116891938144078E-2</v>
      </c>
      <c r="W70" s="336">
        <f t="shared" si="103"/>
        <v>9.2193073964096151E-2</v>
      </c>
      <c r="X70" s="336">
        <f t="shared" si="103"/>
        <v>8.5291067172195242E-2</v>
      </c>
      <c r="Y70" s="336">
        <f t="shared" si="103"/>
        <v>8.4705629687493095E-2</v>
      </c>
      <c r="Z70" s="336">
        <f t="shared" si="103"/>
        <v>8.4149803901289205E-2</v>
      </c>
      <c r="AA70" s="336">
        <f t="shared" si="103"/>
        <v>8.3582582576129286E-2</v>
      </c>
      <c r="AB70" s="336">
        <f t="shared" si="103"/>
        <v>8.3113181886774912E-2</v>
      </c>
      <c r="AC70" s="336">
        <f t="shared" si="103"/>
        <v>8.2579156966441816E-2</v>
      </c>
      <c r="AD70" s="336">
        <f t="shared" si="103"/>
        <v>8.2050625395629739E-2</v>
      </c>
      <c r="AE70" s="336">
        <f t="shared" ref="AE70:AL70" si="104">AE23/AE$49</f>
        <v>8.1413007106547988E-2</v>
      </c>
      <c r="AF70" s="336">
        <f t="shared" si="104"/>
        <v>8.0835014108886383E-2</v>
      </c>
      <c r="AG70" s="336">
        <f t="shared" si="104"/>
        <v>8.0235394183042194E-2</v>
      </c>
      <c r="AH70" s="336">
        <f t="shared" si="104"/>
        <v>7.9659607561164081E-2</v>
      </c>
      <c r="AI70" s="336">
        <f t="shared" si="104"/>
        <v>7.9065243009894426E-2</v>
      </c>
      <c r="AJ70" s="336">
        <f t="shared" si="104"/>
        <v>7.8384863583142145E-2</v>
      </c>
      <c r="AK70" s="336">
        <f t="shared" si="104"/>
        <v>7.7664167176209165E-2</v>
      </c>
      <c r="AL70" s="336">
        <f t="shared" si="104"/>
        <v>7.7107326222457195E-2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2.2553074749874016E-2</v>
      </c>
      <c r="N71" s="336">
        <f t="shared" si="105"/>
        <v>2.1026406940406417E-2</v>
      </c>
      <c r="O71" s="336">
        <f t="shared" si="105"/>
        <v>2.0305573849536792E-2</v>
      </c>
      <c r="P71" s="336">
        <f t="shared" si="105"/>
        <v>2.0533765969874832E-2</v>
      </c>
      <c r="Q71" s="336">
        <f t="shared" si="105"/>
        <v>2.0981846558151898E-2</v>
      </c>
      <c r="R71" s="336">
        <f t="shared" si="105"/>
        <v>1.9816367682339683E-2</v>
      </c>
      <c r="S71" s="336">
        <f t="shared" si="105"/>
        <v>1.8626728672826821E-2</v>
      </c>
      <c r="T71" s="336">
        <f t="shared" si="105"/>
        <v>1.8209880877038294E-2</v>
      </c>
      <c r="U71" s="336">
        <f t="shared" si="105"/>
        <v>1.8894792871058472E-2</v>
      </c>
      <c r="V71" s="336">
        <f t="shared" si="105"/>
        <v>1.717181598192034E-2</v>
      </c>
      <c r="W71" s="336">
        <f t="shared" si="105"/>
        <v>1.7433665480102872E-2</v>
      </c>
      <c r="X71" s="336">
        <f t="shared" si="105"/>
        <v>1.9600704594640996E-2</v>
      </c>
      <c r="Y71" s="336">
        <f t="shared" si="105"/>
        <v>1.9435081273747396E-2</v>
      </c>
      <c r="Z71" s="336">
        <f t="shared" si="105"/>
        <v>1.9219078808328974E-2</v>
      </c>
      <c r="AA71" s="336">
        <f t="shared" si="105"/>
        <v>1.9001498209388089E-2</v>
      </c>
      <c r="AB71" s="336">
        <f t="shared" si="105"/>
        <v>1.8795741713688679E-2</v>
      </c>
      <c r="AC71" s="336">
        <f t="shared" si="105"/>
        <v>1.8562717076187535E-2</v>
      </c>
      <c r="AD71" s="336">
        <f t="shared" si="105"/>
        <v>1.8307215147535878E-2</v>
      </c>
      <c r="AE71" s="336">
        <f t="shared" ref="AE71:AL71" si="106">AE24/AE$49</f>
        <v>1.8044415373741338E-2</v>
      </c>
      <c r="AF71" s="336">
        <f t="shared" si="106"/>
        <v>1.7815071448312413E-2</v>
      </c>
      <c r="AG71" s="336">
        <f t="shared" si="106"/>
        <v>1.7540201641303283E-2</v>
      </c>
      <c r="AH71" s="336">
        <f t="shared" si="106"/>
        <v>1.6937602901569843E-2</v>
      </c>
      <c r="AI71" s="336">
        <f t="shared" si="106"/>
        <v>1.6221124900616762E-2</v>
      </c>
      <c r="AJ71" s="336">
        <f t="shared" si="106"/>
        <v>1.5891322682447362E-2</v>
      </c>
      <c r="AK71" s="336">
        <f t="shared" si="106"/>
        <v>1.5722369725746244E-2</v>
      </c>
      <c r="AL71" s="336">
        <f t="shared" si="106"/>
        <v>1.5974337359844833E-2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0.12531187778783406</v>
      </c>
      <c r="N73" s="337">
        <f t="shared" si="107"/>
        <v>0.12951373411573361</v>
      </c>
      <c r="O73" s="337">
        <f t="shared" si="107"/>
        <v>0.11702371178647659</v>
      </c>
      <c r="P73" s="337">
        <f t="shared" si="107"/>
        <v>0.12338717921410089</v>
      </c>
      <c r="Q73" s="337">
        <f t="shared" si="107"/>
        <v>0.1195536981016378</v>
      </c>
      <c r="R73" s="337">
        <f t="shared" si="107"/>
        <v>0.11644068007125141</v>
      </c>
      <c r="S73" s="337">
        <f t="shared" si="107"/>
        <v>0.11261049552105207</v>
      </c>
      <c r="T73" s="337">
        <f t="shared" si="107"/>
        <v>0.11543893707066985</v>
      </c>
      <c r="U73" s="337">
        <f t="shared" si="107"/>
        <v>0.11518091108807993</v>
      </c>
      <c r="V73" s="337">
        <f t="shared" si="107"/>
        <v>0.11585650496210285</v>
      </c>
      <c r="W73" s="337">
        <f t="shared" si="107"/>
        <v>0.10073730085510532</v>
      </c>
      <c r="X73" s="337">
        <f t="shared" si="107"/>
        <v>0.10099401329196644</v>
      </c>
      <c r="Y73" s="337">
        <f t="shared" si="107"/>
        <v>0.10000608987787687</v>
      </c>
      <c r="Z73" s="337">
        <f t="shared" si="107"/>
        <v>9.8766043988433819E-2</v>
      </c>
      <c r="AA73" s="337">
        <f t="shared" si="107"/>
        <v>9.769288811079313E-2</v>
      </c>
      <c r="AB73" s="337">
        <f t="shared" si="107"/>
        <v>9.6805076101880105E-2</v>
      </c>
      <c r="AC73" s="337">
        <f t="shared" si="107"/>
        <v>9.588904050111359E-2</v>
      </c>
      <c r="AD73" s="337">
        <f t="shared" si="107"/>
        <v>9.4938984276897065E-2</v>
      </c>
      <c r="AE73" s="337">
        <f t="shared" ref="AE73:AL73" si="108">AE26/AE$49</f>
        <v>9.4038400830576935E-2</v>
      </c>
      <c r="AF73" s="337">
        <f t="shared" si="108"/>
        <v>9.312832073418402E-2</v>
      </c>
      <c r="AG73" s="337">
        <f t="shared" si="108"/>
        <v>9.2228353951147771E-2</v>
      </c>
      <c r="AH73" s="337">
        <f t="shared" si="108"/>
        <v>9.135942868391829E-2</v>
      </c>
      <c r="AI73" s="337">
        <f t="shared" si="108"/>
        <v>9.0494893391251024E-2</v>
      </c>
      <c r="AJ73" s="337">
        <f t="shared" si="108"/>
        <v>8.9574306043139915E-2</v>
      </c>
      <c r="AK73" s="337">
        <f t="shared" si="108"/>
        <v>8.8645204375763717E-2</v>
      </c>
      <c r="AL73" s="337">
        <f t="shared" si="108"/>
        <v>8.7618537189575699E-2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9.2175015680852554E-3</v>
      </c>
      <c r="N74" s="336">
        <f t="shared" si="109"/>
        <v>1.4376642954224313E-2</v>
      </c>
      <c r="O74" s="336">
        <f t="shared" si="109"/>
        <v>8.7741607297279946E-3</v>
      </c>
      <c r="P74" s="336">
        <f t="shared" si="109"/>
        <v>1.0377818321051413E-2</v>
      </c>
      <c r="Q74" s="336">
        <f t="shared" si="109"/>
        <v>1.1545983783100242E-2</v>
      </c>
      <c r="R74" s="336">
        <f t="shared" si="109"/>
        <v>9.4834028676028404E-3</v>
      </c>
      <c r="S74" s="336">
        <f t="shared" si="109"/>
        <v>7.3991254675045987E-3</v>
      </c>
      <c r="T74" s="336">
        <f t="shared" si="109"/>
        <v>8.8836083980960729E-3</v>
      </c>
      <c r="U74" s="336">
        <f t="shared" si="109"/>
        <v>9.7506768420199397E-3</v>
      </c>
      <c r="V74" s="336">
        <f t="shared" si="109"/>
        <v>8.1014609908758948E-3</v>
      </c>
      <c r="W74" s="336">
        <f t="shared" si="109"/>
        <v>8.1719646916777293E-3</v>
      </c>
      <c r="X74" s="336">
        <f t="shared" si="109"/>
        <v>7.8602208333290995E-3</v>
      </c>
      <c r="Y74" s="336">
        <f t="shared" si="109"/>
        <v>7.9291030679664483E-3</v>
      </c>
      <c r="Z74" s="336">
        <f t="shared" si="109"/>
        <v>8.0228024232207994E-3</v>
      </c>
      <c r="AA74" s="336">
        <f t="shared" si="109"/>
        <v>8.1138080355761619E-3</v>
      </c>
      <c r="AB74" s="336">
        <f t="shared" si="109"/>
        <v>8.1917259636624089E-3</v>
      </c>
      <c r="AC74" s="336">
        <f t="shared" si="109"/>
        <v>8.2695484929685929E-3</v>
      </c>
      <c r="AD74" s="336">
        <f t="shared" si="109"/>
        <v>8.3462177229271361E-3</v>
      </c>
      <c r="AE74" s="336">
        <f t="shared" ref="AE74:AL74" si="110">AE27/AE$49</f>
        <v>8.4258915641715875E-3</v>
      </c>
      <c r="AF74" s="336">
        <f t="shared" si="110"/>
        <v>8.5032223058712202E-3</v>
      </c>
      <c r="AG74" s="336">
        <f t="shared" si="110"/>
        <v>8.5799034816423942E-3</v>
      </c>
      <c r="AH74" s="336">
        <f t="shared" si="110"/>
        <v>8.6539283598193635E-3</v>
      </c>
      <c r="AI74" s="336">
        <f t="shared" si="110"/>
        <v>8.7222637230548097E-3</v>
      </c>
      <c r="AJ74" s="336">
        <f t="shared" si="110"/>
        <v>8.78931242094152E-3</v>
      </c>
      <c r="AK74" s="336">
        <f t="shared" si="110"/>
        <v>8.8474148897725469E-3</v>
      </c>
      <c r="AL74" s="336">
        <f t="shared" si="110"/>
        <v>8.9050777540507411E-3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5.0269195232716953E-2</v>
      </c>
      <c r="N75" s="336">
        <f t="shared" si="111"/>
        <v>5.257931119526655E-2</v>
      </c>
      <c r="O75" s="336">
        <f t="shared" si="111"/>
        <v>4.6870969781946499E-2</v>
      </c>
      <c r="P75" s="336">
        <f t="shared" si="111"/>
        <v>5.0298253751464746E-2</v>
      </c>
      <c r="Q75" s="336">
        <f t="shared" si="111"/>
        <v>5.0237523413887167E-2</v>
      </c>
      <c r="R75" s="336">
        <f t="shared" si="111"/>
        <v>4.8491333376984552E-2</v>
      </c>
      <c r="S75" s="336">
        <f t="shared" si="111"/>
        <v>4.9877567419805868E-2</v>
      </c>
      <c r="T75" s="336">
        <f t="shared" si="111"/>
        <v>4.8909852942099437E-2</v>
      </c>
      <c r="U75" s="336">
        <f t="shared" si="111"/>
        <v>4.8937420910379406E-2</v>
      </c>
      <c r="V75" s="336">
        <f t="shared" si="111"/>
        <v>4.8149977420956815E-2</v>
      </c>
      <c r="W75" s="336">
        <f t="shared" si="111"/>
        <v>4.1374588162793199E-2</v>
      </c>
      <c r="X75" s="336">
        <f t="shared" si="111"/>
        <v>4.0862163995524337E-2</v>
      </c>
      <c r="Y75" s="336">
        <f t="shared" si="111"/>
        <v>4.0292771514085307E-2</v>
      </c>
      <c r="Z75" s="336">
        <f t="shared" si="111"/>
        <v>3.9751477584601451E-2</v>
      </c>
      <c r="AA75" s="336">
        <f t="shared" si="111"/>
        <v>3.9234508958181542E-2</v>
      </c>
      <c r="AB75" s="336">
        <f t="shared" si="111"/>
        <v>3.8758567543182902E-2</v>
      </c>
      <c r="AC75" s="336">
        <f t="shared" si="111"/>
        <v>3.8265473851440336E-2</v>
      </c>
      <c r="AD75" s="336">
        <f t="shared" si="111"/>
        <v>3.7773972082210887E-2</v>
      </c>
      <c r="AE75" s="336">
        <f t="shared" ref="AE75:AL75" si="112">AE28/AE$49</f>
        <v>3.7275571297814933E-2</v>
      </c>
      <c r="AF75" s="336">
        <f t="shared" si="112"/>
        <v>3.6780644420236284E-2</v>
      </c>
      <c r="AG75" s="336">
        <f t="shared" si="112"/>
        <v>3.6304422419195313E-2</v>
      </c>
      <c r="AH75" s="336">
        <f t="shared" si="112"/>
        <v>3.5844263466280217E-2</v>
      </c>
      <c r="AI75" s="336">
        <f t="shared" si="112"/>
        <v>3.5381370865357989E-2</v>
      </c>
      <c r="AJ75" s="336">
        <f t="shared" si="112"/>
        <v>3.4906023124044491E-2</v>
      </c>
      <c r="AK75" s="336">
        <f t="shared" si="112"/>
        <v>3.4447084483406422E-2</v>
      </c>
      <c r="AL75" s="336">
        <f t="shared" si="112"/>
        <v>3.3981958853498681E-2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4.7533916112211173E-2</v>
      </c>
      <c r="N76" s="336">
        <f t="shared" si="113"/>
        <v>4.3278760927981476E-2</v>
      </c>
      <c r="O76" s="336">
        <f t="shared" si="113"/>
        <v>4.1319940297438386E-2</v>
      </c>
      <c r="P76" s="336">
        <f t="shared" si="113"/>
        <v>4.3104071410004871E-2</v>
      </c>
      <c r="Q76" s="336">
        <f t="shared" si="113"/>
        <v>3.8665577380252072E-2</v>
      </c>
      <c r="R76" s="336">
        <f t="shared" si="113"/>
        <v>3.6909741183986974E-2</v>
      </c>
      <c r="S76" s="336">
        <f t="shared" si="113"/>
        <v>3.5653520954672266E-2</v>
      </c>
      <c r="T76" s="336">
        <f t="shared" si="113"/>
        <v>3.7505331638378415E-2</v>
      </c>
      <c r="U76" s="336">
        <f t="shared" si="113"/>
        <v>3.8800970856048403E-2</v>
      </c>
      <c r="V76" s="336">
        <f t="shared" si="113"/>
        <v>4.1095121119507853E-2</v>
      </c>
      <c r="W76" s="336">
        <f t="shared" si="113"/>
        <v>3.3591183814109873E-2</v>
      </c>
      <c r="X76" s="336">
        <f t="shared" si="113"/>
        <v>3.4777483973468186E-2</v>
      </c>
      <c r="Y76" s="336">
        <f t="shared" si="113"/>
        <v>3.4384533123474441E-2</v>
      </c>
      <c r="Z76" s="336">
        <f t="shared" si="113"/>
        <v>3.3705694771141839E-2</v>
      </c>
      <c r="AA76" s="336">
        <f t="shared" si="113"/>
        <v>3.3159919927468542E-2</v>
      </c>
      <c r="AB76" s="336">
        <f t="shared" si="113"/>
        <v>3.2777651609545343E-2</v>
      </c>
      <c r="AC76" s="336">
        <f t="shared" si="113"/>
        <v>3.2382074741646234E-2</v>
      </c>
      <c r="AD76" s="336">
        <f t="shared" si="113"/>
        <v>3.1969513473738803E-2</v>
      </c>
      <c r="AE76" s="336">
        <f t="shared" ref="AE76:AL76" si="114">AE29/AE$49</f>
        <v>3.1592588049278482E-2</v>
      </c>
      <c r="AF76" s="336">
        <f t="shared" si="114"/>
        <v>3.1200887612884275E-2</v>
      </c>
      <c r="AG76" s="336">
        <f t="shared" si="114"/>
        <v>3.0804668799123396E-2</v>
      </c>
      <c r="AH76" s="336">
        <f t="shared" si="114"/>
        <v>3.0410115957311228E-2</v>
      </c>
      <c r="AI76" s="336">
        <f t="shared" si="114"/>
        <v>3.0024166658009114E-2</v>
      </c>
      <c r="AJ76" s="336">
        <f t="shared" si="114"/>
        <v>2.9632960312459666E-2</v>
      </c>
      <c r="AK76" s="336">
        <f t="shared" si="114"/>
        <v>2.9247597470567422E-2</v>
      </c>
      <c r="AL76" s="336">
        <f t="shared" si="114"/>
        <v>2.8858376132633246E-2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1.8291264874820669E-2</v>
      </c>
      <c r="N77" s="336">
        <f t="shared" si="115"/>
        <v>1.9279019038261257E-2</v>
      </c>
      <c r="O77" s="336">
        <f t="shared" si="115"/>
        <v>2.0058640977363717E-2</v>
      </c>
      <c r="P77" s="336">
        <f t="shared" si="115"/>
        <v>1.9607035731579844E-2</v>
      </c>
      <c r="Q77" s="336">
        <f t="shared" si="115"/>
        <v>1.9104613524398309E-2</v>
      </c>
      <c r="R77" s="336">
        <f t="shared" si="115"/>
        <v>2.1556202642677057E-2</v>
      </c>
      <c r="S77" s="336">
        <f t="shared" si="115"/>
        <v>1.9680281679069333E-2</v>
      </c>
      <c r="T77" s="336">
        <f t="shared" si="115"/>
        <v>2.0140144092095916E-2</v>
      </c>
      <c r="U77" s="336">
        <f t="shared" si="115"/>
        <v>1.7691842479632184E-2</v>
      </c>
      <c r="V77" s="336">
        <f t="shared" si="115"/>
        <v>1.850994543076228E-2</v>
      </c>
      <c r="W77" s="336">
        <f t="shared" si="115"/>
        <v>1.7599564186524516E-2</v>
      </c>
      <c r="X77" s="336">
        <f t="shared" si="115"/>
        <v>1.7494144489644814E-2</v>
      </c>
      <c r="Y77" s="336">
        <f t="shared" si="115"/>
        <v>1.7399682172350668E-2</v>
      </c>
      <c r="Z77" s="336">
        <f t="shared" si="115"/>
        <v>1.728606920946972E-2</v>
      </c>
      <c r="AA77" s="336">
        <f t="shared" si="115"/>
        <v>1.7184651189566882E-2</v>
      </c>
      <c r="AB77" s="336">
        <f t="shared" si="115"/>
        <v>1.7077130985489453E-2</v>
      </c>
      <c r="AC77" s="336">
        <f t="shared" si="115"/>
        <v>1.6971943415058435E-2</v>
      </c>
      <c r="AD77" s="336">
        <f t="shared" si="115"/>
        <v>1.6849280998020248E-2</v>
      </c>
      <c r="AE77" s="336">
        <f t="shared" ref="AE77:AL77" si="116">AE30/AE$49</f>
        <v>1.674434991931192E-2</v>
      </c>
      <c r="AF77" s="336">
        <f t="shared" si="116"/>
        <v>1.6643566395192249E-2</v>
      </c>
      <c r="AG77" s="336">
        <f t="shared" si="116"/>
        <v>1.6539359251186672E-2</v>
      </c>
      <c r="AH77" s="336">
        <f t="shared" si="116"/>
        <v>1.6451120900507477E-2</v>
      </c>
      <c r="AI77" s="336">
        <f t="shared" si="116"/>
        <v>1.63670921448291E-2</v>
      </c>
      <c r="AJ77" s="336">
        <f t="shared" si="116"/>
        <v>1.6246010185694226E-2</v>
      </c>
      <c r="AK77" s="336">
        <f t="shared" si="116"/>
        <v>1.6103107532017335E-2</v>
      </c>
      <c r="AL77" s="336">
        <f t="shared" si="116"/>
        <v>1.5873124449393029E-2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9.1934758420229995E-2</v>
      </c>
      <c r="N79" s="337">
        <f t="shared" si="117"/>
        <v>8.7465066379806375E-2</v>
      </c>
      <c r="O79" s="337">
        <f t="shared" si="117"/>
        <v>9.0487084142843413E-2</v>
      </c>
      <c r="P79" s="337">
        <f t="shared" si="117"/>
        <v>8.8107617364008878E-2</v>
      </c>
      <c r="Q79" s="337">
        <f t="shared" si="117"/>
        <v>9.2840854793893229E-2</v>
      </c>
      <c r="R79" s="337">
        <f t="shared" si="117"/>
        <v>9.1663336334940296E-2</v>
      </c>
      <c r="S79" s="337">
        <f t="shared" si="117"/>
        <v>9.0057867790609022E-2</v>
      </c>
      <c r="T79" s="337">
        <f t="shared" si="117"/>
        <v>9.0078835443050051E-2</v>
      </c>
      <c r="U79" s="337">
        <f t="shared" si="117"/>
        <v>8.8784874427031799E-2</v>
      </c>
      <c r="V79" s="337">
        <f t="shared" si="117"/>
        <v>8.9403758384578022E-2</v>
      </c>
      <c r="W79" s="337">
        <f t="shared" si="117"/>
        <v>8.9454574905111245E-2</v>
      </c>
      <c r="X79" s="337">
        <f t="shared" si="117"/>
        <v>9.1144399623154973E-2</v>
      </c>
      <c r="Y79" s="337">
        <f t="shared" si="117"/>
        <v>9.157765081064613E-2</v>
      </c>
      <c r="Z79" s="337">
        <f t="shared" si="117"/>
        <v>9.1954356752335625E-2</v>
      </c>
      <c r="AA79" s="337">
        <f t="shared" si="117"/>
        <v>9.2192535244265947E-2</v>
      </c>
      <c r="AB79" s="337">
        <f t="shared" si="117"/>
        <v>9.234626078611477E-2</v>
      </c>
      <c r="AC79" s="337">
        <f t="shared" si="117"/>
        <v>9.2440018068611948E-2</v>
      </c>
      <c r="AD79" s="337">
        <f t="shared" si="117"/>
        <v>9.2505842062749644E-2</v>
      </c>
      <c r="AE79" s="337">
        <f t="shared" ref="AE79:AL79" si="118">AE32/AE$49</f>
        <v>9.2600423496996473E-2</v>
      </c>
      <c r="AF79" s="337">
        <f t="shared" si="118"/>
        <v>9.2649265703593192E-2</v>
      </c>
      <c r="AG79" s="337">
        <f t="shared" si="118"/>
        <v>9.2738912061461953E-2</v>
      </c>
      <c r="AH79" s="337">
        <f t="shared" si="118"/>
        <v>9.2857849040434426E-2</v>
      </c>
      <c r="AI79" s="337">
        <f t="shared" si="118"/>
        <v>9.3003596951616863E-2</v>
      </c>
      <c r="AJ79" s="337">
        <f t="shared" si="118"/>
        <v>9.3155464966645146E-2</v>
      </c>
      <c r="AK79" s="337">
        <f t="shared" si="118"/>
        <v>9.3316073641314154E-2</v>
      </c>
      <c r="AL79" s="337">
        <f t="shared" si="118"/>
        <v>9.3450713883013375E-2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7.0507291493878008E-2</v>
      </c>
      <c r="N80" s="336">
        <f t="shared" si="119"/>
        <v>6.481204580983807E-2</v>
      </c>
      <c r="O80" s="336">
        <f t="shared" si="119"/>
        <v>6.8532997243162336E-2</v>
      </c>
      <c r="P80" s="336">
        <f t="shared" si="119"/>
        <v>6.6694779409695107E-2</v>
      </c>
      <c r="Q80" s="336">
        <f t="shared" si="119"/>
        <v>7.0386448071403165E-2</v>
      </c>
      <c r="R80" s="336">
        <f t="shared" si="119"/>
        <v>6.8636244079245387E-2</v>
      </c>
      <c r="S80" s="336">
        <f t="shared" si="119"/>
        <v>6.876390510104978E-2</v>
      </c>
      <c r="T80" s="336">
        <f t="shared" si="119"/>
        <v>6.7743659427978734E-2</v>
      </c>
      <c r="U80" s="336">
        <f t="shared" si="119"/>
        <v>6.4881302451679751E-2</v>
      </c>
      <c r="V80" s="336">
        <f t="shared" si="119"/>
        <v>6.4845229989592149E-2</v>
      </c>
      <c r="W80" s="336">
        <f t="shared" si="119"/>
        <v>6.6002221473728029E-2</v>
      </c>
      <c r="X80" s="336">
        <f t="shared" si="119"/>
        <v>6.8438986482258754E-2</v>
      </c>
      <c r="Y80" s="336">
        <f t="shared" si="119"/>
        <v>6.9012276297399894E-2</v>
      </c>
      <c r="Z80" s="336">
        <f t="shared" si="119"/>
        <v>6.9358722885039595E-2</v>
      </c>
      <c r="AA80" s="336">
        <f t="shared" si="119"/>
        <v>6.9555079399898509E-2</v>
      </c>
      <c r="AB80" s="336">
        <f t="shared" si="119"/>
        <v>6.968112656822395E-2</v>
      </c>
      <c r="AC80" s="336">
        <f t="shared" si="119"/>
        <v>6.9745802048105307E-2</v>
      </c>
      <c r="AD80" s="336">
        <f t="shared" si="119"/>
        <v>6.9782776894807233E-2</v>
      </c>
      <c r="AE80" s="336">
        <f t="shared" ref="AE80:AL80" si="120">AE33/AE$49</f>
        <v>6.9864262620729492E-2</v>
      </c>
      <c r="AF80" s="336">
        <f t="shared" si="120"/>
        <v>6.9907401073424191E-2</v>
      </c>
      <c r="AG80" s="336">
        <f t="shared" si="120"/>
        <v>6.9991475989533911E-2</v>
      </c>
      <c r="AH80" s="336">
        <f t="shared" si="120"/>
        <v>7.0107001287990717E-2</v>
      </c>
      <c r="AI80" s="336">
        <f t="shared" si="120"/>
        <v>7.0257825111226135E-2</v>
      </c>
      <c r="AJ80" s="336">
        <f t="shared" si="120"/>
        <v>7.0400191084775146E-2</v>
      </c>
      <c r="AK80" s="336">
        <f t="shared" si="120"/>
        <v>7.0579769283605182E-2</v>
      </c>
      <c r="AL80" s="336">
        <f t="shared" si="120"/>
        <v>7.0779572129042845E-2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1.9411076681451204E-2</v>
      </c>
      <c r="N81" s="336">
        <f t="shared" si="121"/>
        <v>2.122490150826015E-2</v>
      </c>
      <c r="O81" s="336">
        <f t="shared" si="121"/>
        <v>2.0572966149088347E-2</v>
      </c>
      <c r="P81" s="336">
        <f t="shared" si="121"/>
        <v>2.0073471972308212E-2</v>
      </c>
      <c r="Q81" s="336">
        <f t="shared" si="121"/>
        <v>2.1070756106435169E-2</v>
      </c>
      <c r="R81" s="336">
        <f t="shared" si="121"/>
        <v>2.1838328480311645E-2</v>
      </c>
      <c r="S81" s="336">
        <f t="shared" si="121"/>
        <v>2.0208134906752488E-2</v>
      </c>
      <c r="T81" s="336">
        <f t="shared" si="121"/>
        <v>2.1151130281459835E-2</v>
      </c>
      <c r="U81" s="336">
        <f t="shared" si="121"/>
        <v>2.2768390082266506E-2</v>
      </c>
      <c r="V81" s="336">
        <f t="shared" si="121"/>
        <v>2.3471680201483502E-2</v>
      </c>
      <c r="W81" s="336">
        <f t="shared" si="121"/>
        <v>2.2112220200775599E-2</v>
      </c>
      <c r="X81" s="336">
        <f t="shared" si="121"/>
        <v>2.160719604455762E-2</v>
      </c>
      <c r="Y81" s="336">
        <f t="shared" si="121"/>
        <v>2.1469212721785511E-2</v>
      </c>
      <c r="Z81" s="336">
        <f t="shared" si="121"/>
        <v>2.1498344746731905E-2</v>
      </c>
      <c r="AA81" s="336">
        <f t="shared" si="121"/>
        <v>2.1540483577264603E-2</v>
      </c>
      <c r="AB81" s="336">
        <f t="shared" si="121"/>
        <v>2.1563839950239437E-2</v>
      </c>
      <c r="AC81" s="336">
        <f t="shared" si="121"/>
        <v>2.1588538621019275E-2</v>
      </c>
      <c r="AD81" s="336">
        <f t="shared" si="121"/>
        <v>2.1612834128703212E-2</v>
      </c>
      <c r="AE81" s="336">
        <f t="shared" ref="AE81:AL81" si="122">AE34/AE$49</f>
        <v>2.1622021966227881E-2</v>
      </c>
      <c r="AF81" s="336">
        <f t="shared" si="122"/>
        <v>2.1623011376910046E-2</v>
      </c>
      <c r="AG81" s="336">
        <f t="shared" si="122"/>
        <v>2.1625604365092088E-2</v>
      </c>
      <c r="AH81" s="336">
        <f t="shared" si="122"/>
        <v>2.1626306837798804E-2</v>
      </c>
      <c r="AI81" s="336">
        <f t="shared" si="122"/>
        <v>2.1618257454150042E-2</v>
      </c>
      <c r="AJ81" s="336">
        <f t="shared" si="122"/>
        <v>2.1624056614678092E-2</v>
      </c>
      <c r="AK81" s="336">
        <f t="shared" si="122"/>
        <v>2.1602999856147786E-2</v>
      </c>
      <c r="AL81" s="336">
        <f t="shared" si="122"/>
        <v>2.1534738293232034E-2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2.016390244900787E-3</v>
      </c>
      <c r="N82" s="336">
        <f t="shared" si="123"/>
        <v>1.4281190617081484E-3</v>
      </c>
      <c r="O82" s="336">
        <f t="shared" si="123"/>
        <v>1.3811207505927234E-3</v>
      </c>
      <c r="P82" s="336">
        <f t="shared" si="123"/>
        <v>1.3393659820055549E-3</v>
      </c>
      <c r="Q82" s="336">
        <f t="shared" si="123"/>
        <v>1.3836506160548911E-3</v>
      </c>
      <c r="R82" s="336">
        <f t="shared" si="123"/>
        <v>1.1887637753832648E-3</v>
      </c>
      <c r="S82" s="336">
        <f t="shared" si="123"/>
        <v>1.085827782806746E-3</v>
      </c>
      <c r="T82" s="336">
        <f t="shared" si="123"/>
        <v>1.1840457336114963E-3</v>
      </c>
      <c r="U82" s="336">
        <f t="shared" si="123"/>
        <v>1.1351818930855333E-3</v>
      </c>
      <c r="V82" s="336">
        <f t="shared" si="123"/>
        <v>1.0868481935023798E-3</v>
      </c>
      <c r="W82" s="336">
        <f t="shared" si="123"/>
        <v>1.340133230607614E-3</v>
      </c>
      <c r="X82" s="336">
        <f t="shared" si="123"/>
        <v>1.0982170963386062E-3</v>
      </c>
      <c r="Y82" s="336">
        <f t="shared" si="123"/>
        <v>1.0961617914607266E-3</v>
      </c>
      <c r="Z82" s="336">
        <f t="shared" si="123"/>
        <v>1.0972891205641309E-3</v>
      </c>
      <c r="AA82" s="336">
        <f t="shared" si="123"/>
        <v>1.0969722671028408E-3</v>
      </c>
      <c r="AB82" s="336">
        <f t="shared" si="123"/>
        <v>1.1012942676513814E-3</v>
      </c>
      <c r="AC82" s="336">
        <f t="shared" si="123"/>
        <v>1.1056773994873692E-3</v>
      </c>
      <c r="AD82" s="336">
        <f t="shared" si="123"/>
        <v>1.1102310392392025E-3</v>
      </c>
      <c r="AE82" s="336">
        <f t="shared" ref="AE82:AL82" si="124">AE35/AE$49</f>
        <v>1.1141389100391018E-3</v>
      </c>
      <c r="AF82" s="336">
        <f t="shared" si="124"/>
        <v>1.1188532532589554E-3</v>
      </c>
      <c r="AG82" s="336">
        <f t="shared" si="124"/>
        <v>1.1218317068359511E-3</v>
      </c>
      <c r="AH82" s="336">
        <f t="shared" si="124"/>
        <v>1.1245409146449117E-3</v>
      </c>
      <c r="AI82" s="336">
        <f t="shared" si="124"/>
        <v>1.1275143862406814E-3</v>
      </c>
      <c r="AJ82" s="336">
        <f t="shared" si="124"/>
        <v>1.1312172671919167E-3</v>
      </c>
      <c r="AK82" s="336">
        <f t="shared" si="124"/>
        <v>1.1333045015611929E-3</v>
      </c>
      <c r="AL82" s="336">
        <f t="shared" si="124"/>
        <v>1.1364034607385051E-3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0.10389489082987133</v>
      </c>
      <c r="N84" s="337">
        <f t="shared" si="125"/>
        <v>0.10630578916634632</v>
      </c>
      <c r="O84" s="337">
        <f t="shared" si="125"/>
        <v>0.1114482589183336</v>
      </c>
      <c r="P84" s="337">
        <f t="shared" si="125"/>
        <v>0.10363660804645149</v>
      </c>
      <c r="Q84" s="337">
        <f t="shared" si="125"/>
        <v>0.11453035977411531</v>
      </c>
      <c r="R84" s="337">
        <f t="shared" si="125"/>
        <v>0.11471919232703945</v>
      </c>
      <c r="S84" s="337">
        <f t="shared" si="125"/>
        <v>0.11697653620480608</v>
      </c>
      <c r="T84" s="337">
        <f t="shared" si="125"/>
        <v>0.11074035640464809</v>
      </c>
      <c r="U84" s="337">
        <f t="shared" si="125"/>
        <v>0.10329691498533074</v>
      </c>
      <c r="V84" s="337">
        <f t="shared" si="125"/>
        <v>0.10518387235294412</v>
      </c>
      <c r="W84" s="337">
        <f t="shared" si="125"/>
        <v>0.10767479991301118</v>
      </c>
      <c r="X84" s="337">
        <f t="shared" si="125"/>
        <v>0.10614419013821898</v>
      </c>
      <c r="Y84" s="337">
        <f t="shared" si="125"/>
        <v>0.10629762771253329</v>
      </c>
      <c r="Z84" s="337">
        <f t="shared" si="125"/>
        <v>0.10646182243201165</v>
      </c>
      <c r="AA84" s="337">
        <f t="shared" si="125"/>
        <v>0.10659309587776321</v>
      </c>
      <c r="AB84" s="337">
        <f t="shared" si="125"/>
        <v>0.10662765465791386</v>
      </c>
      <c r="AC84" s="337">
        <f t="shared" si="125"/>
        <v>0.10664185583920241</v>
      </c>
      <c r="AD84" s="337">
        <f t="shared" si="125"/>
        <v>0.1066038292717192</v>
      </c>
      <c r="AE84" s="337">
        <f t="shared" ref="AE84:AL84" si="126">AE37/AE$49</f>
        <v>0.10653610498557547</v>
      </c>
      <c r="AF84" s="337">
        <f t="shared" si="126"/>
        <v>0.10648826152221051</v>
      </c>
      <c r="AG84" s="337">
        <f t="shared" si="126"/>
        <v>0.10638263384196649</v>
      </c>
      <c r="AH84" s="337">
        <f t="shared" si="126"/>
        <v>0.1062522789392109</v>
      </c>
      <c r="AI84" s="337">
        <f t="shared" si="126"/>
        <v>0.10603935564193209</v>
      </c>
      <c r="AJ84" s="337">
        <f t="shared" si="126"/>
        <v>0.10586794390703219</v>
      </c>
      <c r="AK84" s="337">
        <f t="shared" si="126"/>
        <v>0.10565416134578813</v>
      </c>
      <c r="AL84" s="337">
        <f t="shared" si="126"/>
        <v>0.10535216529133838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8.7736397765801041E-2</v>
      </c>
      <c r="N85" s="336">
        <f t="shared" si="127"/>
        <v>9.0221234126214397E-2</v>
      </c>
      <c r="O85" s="336">
        <f t="shared" si="127"/>
        <v>9.470884293278195E-2</v>
      </c>
      <c r="P85" s="336">
        <f t="shared" si="127"/>
        <v>8.7386681820669485E-2</v>
      </c>
      <c r="Q85" s="336">
        <f t="shared" si="127"/>
        <v>9.8855831031123095E-2</v>
      </c>
      <c r="R85" s="336">
        <f t="shared" si="127"/>
        <v>9.7823006059409801E-2</v>
      </c>
      <c r="S85" s="336">
        <f t="shared" si="127"/>
        <v>0.10024455290271687</v>
      </c>
      <c r="T85" s="336">
        <f t="shared" si="127"/>
        <v>9.2643439687166457E-2</v>
      </c>
      <c r="U85" s="336">
        <f t="shared" si="127"/>
        <v>8.4957394825648444E-2</v>
      </c>
      <c r="V85" s="336">
        <f t="shared" si="127"/>
        <v>8.7621149114891758E-2</v>
      </c>
      <c r="W85" s="336">
        <f t="shared" si="127"/>
        <v>8.911203215862569E-2</v>
      </c>
      <c r="X85" s="336">
        <f t="shared" si="127"/>
        <v>8.3860366295923222E-2</v>
      </c>
      <c r="Y85" s="336">
        <f t="shared" si="127"/>
        <v>8.3719547023178326E-2</v>
      </c>
      <c r="Z85" s="336">
        <f t="shared" si="127"/>
        <v>8.3599573361893748E-2</v>
      </c>
      <c r="AA85" s="336">
        <f t="shared" si="127"/>
        <v>8.3427275945859372E-2</v>
      </c>
      <c r="AB85" s="336">
        <f t="shared" si="127"/>
        <v>8.3153724329005974E-2</v>
      </c>
      <c r="AC85" s="336">
        <f t="shared" si="127"/>
        <v>8.2870077499568873E-2</v>
      </c>
      <c r="AD85" s="336">
        <f t="shared" si="127"/>
        <v>8.2536868551387449E-2</v>
      </c>
      <c r="AE85" s="336">
        <f t="shared" ref="AE85:AL85" si="128">AE38/AE$49</f>
        <v>8.2159472974786985E-2</v>
      </c>
      <c r="AF85" s="336">
        <f t="shared" si="128"/>
        <v>8.1776317918959632E-2</v>
      </c>
      <c r="AG85" s="336">
        <f t="shared" si="128"/>
        <v>8.1341571103230023E-2</v>
      </c>
      <c r="AH85" s="336">
        <f t="shared" si="128"/>
        <v>8.0865789314828615E-2</v>
      </c>
      <c r="AI85" s="336">
        <f t="shared" si="128"/>
        <v>8.031643472395425E-2</v>
      </c>
      <c r="AJ85" s="336">
        <f t="shared" si="128"/>
        <v>7.9809912846119421E-2</v>
      </c>
      <c r="AK85" s="336">
        <f t="shared" si="128"/>
        <v>7.9273612169606905E-2</v>
      </c>
      <c r="AL85" s="336">
        <f t="shared" si="128"/>
        <v>7.863701604255334E-2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1.6158493064070287E-2</v>
      </c>
      <c r="N86" s="336">
        <f t="shared" si="129"/>
        <v>1.6084555040131933E-2</v>
      </c>
      <c r="O86" s="336">
        <f t="shared" si="129"/>
        <v>1.6739415985551641E-2</v>
      </c>
      <c r="P86" s="336">
        <f t="shared" si="129"/>
        <v>1.6249926225782002E-2</v>
      </c>
      <c r="Q86" s="336">
        <f t="shared" si="129"/>
        <v>1.5674528742992206E-2</v>
      </c>
      <c r="R86" s="336">
        <f t="shared" si="129"/>
        <v>1.6896186267629659E-2</v>
      </c>
      <c r="S86" s="336">
        <f t="shared" si="129"/>
        <v>1.6731983302089196E-2</v>
      </c>
      <c r="T86" s="336">
        <f t="shared" si="129"/>
        <v>1.8096916717481638E-2</v>
      </c>
      <c r="U86" s="336">
        <f t="shared" si="129"/>
        <v>1.8339520159682279E-2</v>
      </c>
      <c r="V86" s="336">
        <f t="shared" si="129"/>
        <v>1.7562723238052354E-2</v>
      </c>
      <c r="W86" s="336">
        <f t="shared" si="129"/>
        <v>1.8562767754385496E-2</v>
      </c>
      <c r="X86" s="336">
        <f t="shared" si="129"/>
        <v>2.2283823842295755E-2</v>
      </c>
      <c r="Y86" s="336">
        <f t="shared" si="129"/>
        <v>2.2578080689354983E-2</v>
      </c>
      <c r="Z86" s="336">
        <f t="shared" si="129"/>
        <v>2.2862249070117916E-2</v>
      </c>
      <c r="AA86" s="336">
        <f t="shared" si="129"/>
        <v>2.3165819931903829E-2</v>
      </c>
      <c r="AB86" s="336">
        <f t="shared" si="129"/>
        <v>2.3473930328907898E-2</v>
      </c>
      <c r="AC86" s="336">
        <f t="shared" si="129"/>
        <v>2.377177833963354E-2</v>
      </c>
      <c r="AD86" s="336">
        <f t="shared" si="129"/>
        <v>2.4066960720331765E-2</v>
      </c>
      <c r="AE86" s="336">
        <f t="shared" ref="AE86:AL86" si="130">AE39/AE$49</f>
        <v>2.437663201078849E-2</v>
      </c>
      <c r="AF86" s="336">
        <f t="shared" si="130"/>
        <v>2.471194360325089E-2</v>
      </c>
      <c r="AG86" s="336">
        <f t="shared" si="130"/>
        <v>2.5041062738736467E-2</v>
      </c>
      <c r="AH86" s="336">
        <f t="shared" si="130"/>
        <v>2.538648962438228E-2</v>
      </c>
      <c r="AI86" s="336">
        <f t="shared" si="130"/>
        <v>2.5722920917977843E-2</v>
      </c>
      <c r="AJ86" s="336">
        <f t="shared" si="130"/>
        <v>2.6058031060912777E-2</v>
      </c>
      <c r="AK86" s="336">
        <f t="shared" si="130"/>
        <v>2.6380549176181229E-2</v>
      </c>
      <c r="AL86" s="336">
        <f t="shared" si="130"/>
        <v>2.6715149248785042E-2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8.1353893589240528E-2</v>
      </c>
      <c r="N88" s="337">
        <f t="shared" si="131"/>
        <v>8.1175264576143699E-2</v>
      </c>
      <c r="O88" s="337">
        <f t="shared" si="131"/>
        <v>7.9293721052602933E-2</v>
      </c>
      <c r="P88" s="337">
        <f t="shared" si="131"/>
        <v>8.880418687297785E-2</v>
      </c>
      <c r="Q88" s="337">
        <f t="shared" si="131"/>
        <v>8.0353782696804765E-2</v>
      </c>
      <c r="R88" s="337">
        <f t="shared" si="131"/>
        <v>7.8159691232888809E-2</v>
      </c>
      <c r="S88" s="337">
        <f t="shared" si="131"/>
        <v>8.3249176906002961E-2</v>
      </c>
      <c r="T88" s="337">
        <f t="shared" si="131"/>
        <v>8.4835896676955722E-2</v>
      </c>
      <c r="U88" s="337">
        <f t="shared" si="131"/>
        <v>9.1860058087376711E-2</v>
      </c>
      <c r="V88" s="337">
        <f t="shared" si="131"/>
        <v>8.3211915741237125E-2</v>
      </c>
      <c r="W88" s="337">
        <f t="shared" si="131"/>
        <v>7.4289536775577231E-2</v>
      </c>
      <c r="X88" s="337">
        <f t="shared" si="131"/>
        <v>8.2040647896510749E-2</v>
      </c>
      <c r="Y88" s="337">
        <f t="shared" si="131"/>
        <v>8.1275403148109826E-2</v>
      </c>
      <c r="Z88" s="337">
        <f t="shared" si="131"/>
        <v>8.0638270608060239E-2</v>
      </c>
      <c r="AA88" s="337">
        <f t="shared" si="131"/>
        <v>8.0010203885186745E-2</v>
      </c>
      <c r="AB88" s="337">
        <f t="shared" si="131"/>
        <v>7.9327040912217484E-2</v>
      </c>
      <c r="AC88" s="337">
        <f t="shared" si="131"/>
        <v>7.87162019730787E-2</v>
      </c>
      <c r="AD88" s="337">
        <f t="shared" si="131"/>
        <v>7.807884589568384E-2</v>
      </c>
      <c r="AE88" s="337">
        <f t="shared" ref="AE88:AL88" si="132">AE41/AE$49</f>
        <v>7.7394361917629065E-2</v>
      </c>
      <c r="AF88" s="337">
        <f t="shared" si="132"/>
        <v>7.673570986475213E-2</v>
      </c>
      <c r="AG88" s="337">
        <f t="shared" si="132"/>
        <v>7.6097379317180552E-2</v>
      </c>
      <c r="AH88" s="337">
        <f t="shared" si="132"/>
        <v>7.5526080460664793E-2</v>
      </c>
      <c r="AI88" s="337">
        <f t="shared" si="132"/>
        <v>7.4997289607007731E-2</v>
      </c>
      <c r="AJ88" s="337">
        <f t="shared" si="132"/>
        <v>7.4434348855589264E-2</v>
      </c>
      <c r="AK88" s="337">
        <f t="shared" si="132"/>
        <v>7.3860388403156549E-2</v>
      </c>
      <c r="AL88" s="337">
        <f t="shared" si="132"/>
        <v>7.3320833681890352E-2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4.4018367981260104E-2</v>
      </c>
      <c r="N89" s="336">
        <f t="shared" si="133"/>
        <v>3.9628253307707535E-2</v>
      </c>
      <c r="O89" s="336">
        <f t="shared" si="133"/>
        <v>4.2068973463282346E-2</v>
      </c>
      <c r="P89" s="336">
        <f t="shared" si="133"/>
        <v>4.6335731501856423E-2</v>
      </c>
      <c r="Q89" s="336">
        <f t="shared" si="133"/>
        <v>4.2682156786047164E-2</v>
      </c>
      <c r="R89" s="336">
        <f t="shared" si="133"/>
        <v>4.1855502390030004E-2</v>
      </c>
      <c r="S89" s="336">
        <f t="shared" si="133"/>
        <v>4.2241562761581766E-2</v>
      </c>
      <c r="T89" s="336">
        <f t="shared" si="133"/>
        <v>4.3642877670905834E-2</v>
      </c>
      <c r="U89" s="336">
        <f t="shared" si="133"/>
        <v>4.3684333211157195E-2</v>
      </c>
      <c r="V89" s="336">
        <f t="shared" si="133"/>
        <v>3.9096384711478423E-2</v>
      </c>
      <c r="W89" s="336">
        <f t="shared" si="133"/>
        <v>3.4438036843251217E-2</v>
      </c>
      <c r="X89" s="336">
        <f t="shared" si="133"/>
        <v>4.0938150890987714E-2</v>
      </c>
      <c r="Y89" s="336">
        <f t="shared" si="133"/>
        <v>4.0711787836976598E-2</v>
      </c>
      <c r="Z89" s="336">
        <f t="shared" si="133"/>
        <v>4.0493493454955995E-2</v>
      </c>
      <c r="AA89" s="336">
        <f t="shared" si="133"/>
        <v>4.0221162475871444E-2</v>
      </c>
      <c r="AB89" s="336">
        <f t="shared" si="133"/>
        <v>3.9851112272402268E-2</v>
      </c>
      <c r="AC89" s="336">
        <f t="shared" si="133"/>
        <v>3.9555392987302124E-2</v>
      </c>
      <c r="AD89" s="336">
        <f t="shared" si="133"/>
        <v>3.924859613383766E-2</v>
      </c>
      <c r="AE89" s="336">
        <f t="shared" ref="AE89:AL89" si="134">AE42/AE$49</f>
        <v>3.8912276961864771E-2</v>
      </c>
      <c r="AF89" s="336">
        <f t="shared" si="134"/>
        <v>3.8590283392179771E-2</v>
      </c>
      <c r="AG89" s="336">
        <f t="shared" si="134"/>
        <v>3.8300312052688766E-2</v>
      </c>
      <c r="AH89" s="336">
        <f t="shared" si="134"/>
        <v>3.8032061442363652E-2</v>
      </c>
      <c r="AI89" s="336">
        <f t="shared" si="134"/>
        <v>3.7778096585260747E-2</v>
      </c>
      <c r="AJ89" s="336">
        <f t="shared" si="134"/>
        <v>3.7511646224439275E-2</v>
      </c>
      <c r="AK89" s="336">
        <f t="shared" si="134"/>
        <v>3.7238800717893733E-2</v>
      </c>
      <c r="AL89" s="336">
        <f t="shared" si="134"/>
        <v>3.6991972443864131E-2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3.7335525607980424E-2</v>
      </c>
      <c r="N90" s="336">
        <f t="shared" si="135"/>
        <v>4.1547011268436171E-2</v>
      </c>
      <c r="O90" s="336">
        <f t="shared" si="135"/>
        <v>3.7224747589320588E-2</v>
      </c>
      <c r="P90" s="336">
        <f t="shared" si="135"/>
        <v>4.2468455371121434E-2</v>
      </c>
      <c r="Q90" s="336">
        <f t="shared" si="135"/>
        <v>3.7671625910757588E-2</v>
      </c>
      <c r="R90" s="336">
        <f t="shared" si="135"/>
        <v>3.6304188842858805E-2</v>
      </c>
      <c r="S90" s="336">
        <f t="shared" si="135"/>
        <v>4.1007614144421181E-2</v>
      </c>
      <c r="T90" s="336">
        <f t="shared" si="135"/>
        <v>4.1193019006049887E-2</v>
      </c>
      <c r="U90" s="336">
        <f t="shared" si="135"/>
        <v>4.8175724876219517E-2</v>
      </c>
      <c r="V90" s="336">
        <f t="shared" si="135"/>
        <v>4.4115531029758709E-2</v>
      </c>
      <c r="W90" s="336">
        <f t="shared" si="135"/>
        <v>3.9851499932326007E-2</v>
      </c>
      <c r="X90" s="336">
        <f t="shared" si="135"/>
        <v>4.1102497005523035E-2</v>
      </c>
      <c r="Y90" s="336">
        <f t="shared" si="135"/>
        <v>4.0563615311133221E-2</v>
      </c>
      <c r="Z90" s="336">
        <f t="shared" si="135"/>
        <v>4.0144777153104244E-2</v>
      </c>
      <c r="AA90" s="336">
        <f t="shared" si="135"/>
        <v>3.9789041409315301E-2</v>
      </c>
      <c r="AB90" s="336">
        <f t="shared" si="135"/>
        <v>3.9475928639815215E-2</v>
      </c>
      <c r="AC90" s="336">
        <f t="shared" si="135"/>
        <v>3.9160808985776577E-2</v>
      </c>
      <c r="AD90" s="336">
        <f t="shared" si="135"/>
        <v>3.8830249761846181E-2</v>
      </c>
      <c r="AE90" s="336">
        <f t="shared" ref="AE90:AL90" si="136">AE43/AE$49</f>
        <v>3.8482084955764301E-2</v>
      </c>
      <c r="AF90" s="336">
        <f t="shared" si="136"/>
        <v>3.8145426472572352E-2</v>
      </c>
      <c r="AG90" s="336">
        <f t="shared" si="136"/>
        <v>3.7797067264491772E-2</v>
      </c>
      <c r="AH90" s="336">
        <f t="shared" si="136"/>
        <v>3.7494019018301142E-2</v>
      </c>
      <c r="AI90" s="336">
        <f t="shared" si="136"/>
        <v>3.7219193021746984E-2</v>
      </c>
      <c r="AJ90" s="336">
        <f t="shared" si="136"/>
        <v>3.6922702631149981E-2</v>
      </c>
      <c r="AK90" s="336">
        <f t="shared" si="136"/>
        <v>3.6621587685262823E-2</v>
      </c>
      <c r="AL90" s="336">
        <f t="shared" si="136"/>
        <v>3.6328861238026214E-2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0.12513353670762595</v>
      </c>
      <c r="N92" s="337">
        <f t="shared" si="137"/>
        <v>0.12221425813570176</v>
      </c>
      <c r="O92" s="337">
        <f t="shared" si="137"/>
        <v>0.11971074126133403</v>
      </c>
      <c r="P92" s="337">
        <f t="shared" si="137"/>
        <v>0.12025398160627412</v>
      </c>
      <c r="Q92" s="337">
        <f t="shared" si="137"/>
        <v>0.11985433683023447</v>
      </c>
      <c r="R92" s="337">
        <f t="shared" si="137"/>
        <v>0.12329972036066499</v>
      </c>
      <c r="S92" s="337">
        <f t="shared" si="137"/>
        <v>0.12548224594232638</v>
      </c>
      <c r="T92" s="337">
        <f t="shared" si="137"/>
        <v>0.12793884671054762</v>
      </c>
      <c r="U92" s="337">
        <f t="shared" si="137"/>
        <v>0.11935390624377973</v>
      </c>
      <c r="V92" s="337">
        <f t="shared" si="137"/>
        <v>0.11664239825344762</v>
      </c>
      <c r="W92" s="337">
        <f t="shared" si="137"/>
        <v>0.11024240084177628</v>
      </c>
      <c r="X92" s="337">
        <f t="shared" si="137"/>
        <v>0.11047788448320696</v>
      </c>
      <c r="Y92" s="337">
        <f t="shared" si="137"/>
        <v>0.10908914285342694</v>
      </c>
      <c r="Z92" s="337">
        <f t="shared" si="137"/>
        <v>0.10799137197894239</v>
      </c>
      <c r="AA92" s="337">
        <f t="shared" si="137"/>
        <v>0.1070849241566125</v>
      </c>
      <c r="AB92" s="337">
        <f t="shared" si="137"/>
        <v>0.10630828236727459</v>
      </c>
      <c r="AC92" s="337">
        <f t="shared" si="137"/>
        <v>0.1056724459987676</v>
      </c>
      <c r="AD92" s="337">
        <f t="shared" si="137"/>
        <v>0.10506284602569396</v>
      </c>
      <c r="AE92" s="337">
        <f t="shared" ref="AE92:AL92" si="138">AE45/AE$49</f>
        <v>0.10454251273880764</v>
      </c>
      <c r="AF92" s="337">
        <f t="shared" si="138"/>
        <v>0.10402746489283521</v>
      </c>
      <c r="AG92" s="337">
        <f t="shared" si="138"/>
        <v>0.10349279985252771</v>
      </c>
      <c r="AH92" s="337">
        <f t="shared" si="138"/>
        <v>0.10295999195545116</v>
      </c>
      <c r="AI92" s="337">
        <f t="shared" si="138"/>
        <v>0.10249148509068112</v>
      </c>
      <c r="AJ92" s="337">
        <f t="shared" si="138"/>
        <v>0.10198690994827685</v>
      </c>
      <c r="AK92" s="337">
        <f t="shared" si="138"/>
        <v>0.1014569489345787</v>
      </c>
      <c r="AL92" s="337">
        <f t="shared" si="138"/>
        <v>0.10090593685355331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1.6809227111361888E-2</v>
      </c>
      <c r="N93" s="336">
        <f t="shared" si="139"/>
        <v>1.6673081805146431E-2</v>
      </c>
      <c r="O93" s="336">
        <f t="shared" si="139"/>
        <v>1.6490776208983066E-2</v>
      </c>
      <c r="P93" s="336">
        <f t="shared" si="139"/>
        <v>1.6837453004341935E-2</v>
      </c>
      <c r="Q93" s="336">
        <f t="shared" si="139"/>
        <v>1.8470587805773587E-2</v>
      </c>
      <c r="R93" s="336">
        <f t="shared" si="139"/>
        <v>1.7781714968417503E-2</v>
      </c>
      <c r="S93" s="336">
        <f t="shared" si="139"/>
        <v>1.807959517263345E-2</v>
      </c>
      <c r="T93" s="336">
        <f t="shared" si="139"/>
        <v>1.6934952797408837E-2</v>
      </c>
      <c r="U93" s="336">
        <f t="shared" si="139"/>
        <v>1.7865057503460846E-2</v>
      </c>
      <c r="V93" s="336">
        <f t="shared" si="139"/>
        <v>1.5767671573198111E-2</v>
      </c>
      <c r="W93" s="336">
        <f t="shared" si="139"/>
        <v>1.3978475394105287E-2</v>
      </c>
      <c r="X93" s="336">
        <f t="shared" si="139"/>
        <v>1.1574798869537601E-2</v>
      </c>
      <c r="Y93" s="336">
        <f t="shared" si="139"/>
        <v>1.1454914690755311E-2</v>
      </c>
      <c r="Z93" s="336">
        <f t="shared" si="139"/>
        <v>1.1317227266481905E-2</v>
      </c>
      <c r="AA93" s="336">
        <f t="shared" si="139"/>
        <v>1.1189767079364218E-2</v>
      </c>
      <c r="AB93" s="336">
        <f t="shared" si="139"/>
        <v>1.1067635057886174E-2</v>
      </c>
      <c r="AC93" s="336">
        <f t="shared" si="139"/>
        <v>1.0943213434233554E-2</v>
      </c>
      <c r="AD93" s="336">
        <f t="shared" si="139"/>
        <v>1.0822662824671528E-2</v>
      </c>
      <c r="AE93" s="336">
        <f t="shared" ref="AE93:AL93" si="140">AE46/AE$49</f>
        <v>1.0703327560785294E-2</v>
      </c>
      <c r="AF93" s="336">
        <f t="shared" si="140"/>
        <v>1.0583676280302047E-2</v>
      </c>
      <c r="AG93" s="336">
        <f t="shared" si="140"/>
        <v>1.0465871144634018E-2</v>
      </c>
      <c r="AH93" s="336">
        <f t="shared" si="140"/>
        <v>1.0352457548515855E-2</v>
      </c>
      <c r="AI93" s="336">
        <f t="shared" si="140"/>
        <v>1.0237006184658498E-2</v>
      </c>
      <c r="AJ93" s="336">
        <f t="shared" si="140"/>
        <v>1.0122624696098722E-2</v>
      </c>
      <c r="AK93" s="336">
        <f t="shared" si="140"/>
        <v>1.0015489735385592E-2</v>
      </c>
      <c r="AL93" s="336">
        <f t="shared" si="140"/>
        <v>9.9053630212913562E-3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0.10832430959626405</v>
      </c>
      <c r="N94" s="336">
        <f t="shared" si="141"/>
        <v>0.10554117633055533</v>
      </c>
      <c r="O94" s="336">
        <f t="shared" si="141"/>
        <v>0.10321996505235095</v>
      </c>
      <c r="P94" s="336">
        <f t="shared" si="141"/>
        <v>0.10341652860193221</v>
      </c>
      <c r="Q94" s="336">
        <f t="shared" si="141"/>
        <v>0.10138374902446089</v>
      </c>
      <c r="R94" s="336">
        <f t="shared" si="141"/>
        <v>0.10551800539224748</v>
      </c>
      <c r="S94" s="336">
        <f t="shared" si="141"/>
        <v>0.10740265076969292</v>
      </c>
      <c r="T94" s="336">
        <f t="shared" si="141"/>
        <v>0.11100389391313877</v>
      </c>
      <c r="U94" s="336">
        <f t="shared" si="141"/>
        <v>0.10148884874031888</v>
      </c>
      <c r="V94" s="336">
        <f t="shared" si="141"/>
        <v>0.10087472668024951</v>
      </c>
      <c r="W94" s="336">
        <f t="shared" si="141"/>
        <v>9.6263925447670998E-2</v>
      </c>
      <c r="X94" s="336">
        <f t="shared" si="141"/>
        <v>9.8903085613669367E-2</v>
      </c>
      <c r="Y94" s="336">
        <f t="shared" si="141"/>
        <v>9.7634228162671616E-2</v>
      </c>
      <c r="Z94" s="336">
        <f t="shared" si="141"/>
        <v>9.6674144712460483E-2</v>
      </c>
      <c r="AA94" s="336">
        <f t="shared" si="141"/>
        <v>9.5895157077248272E-2</v>
      </c>
      <c r="AB94" s="336">
        <f t="shared" si="141"/>
        <v>9.5240647309388415E-2</v>
      </c>
      <c r="AC94" s="336">
        <f t="shared" si="141"/>
        <v>9.4729232564534041E-2</v>
      </c>
      <c r="AD94" s="336">
        <f t="shared" si="141"/>
        <v>9.424018320102244E-2</v>
      </c>
      <c r="AE94" s="336">
        <f t="shared" ref="AE94:AL94" si="142">AE47/AE$49</f>
        <v>9.3839185178022352E-2</v>
      </c>
      <c r="AF94" s="336">
        <f t="shared" si="142"/>
        <v>9.3443788612533149E-2</v>
      </c>
      <c r="AG94" s="336">
        <f t="shared" si="142"/>
        <v>9.3026928707893683E-2</v>
      </c>
      <c r="AH94" s="336">
        <f t="shared" si="142"/>
        <v>9.260753440693531E-2</v>
      </c>
      <c r="AI94" s="336">
        <f t="shared" si="142"/>
        <v>9.2254478906022633E-2</v>
      </c>
      <c r="AJ94" s="336">
        <f t="shared" si="142"/>
        <v>9.1864285252178129E-2</v>
      </c>
      <c r="AK94" s="336">
        <f t="shared" si="142"/>
        <v>9.1441459199193095E-2</v>
      </c>
      <c r="AL94" s="336">
        <f t="shared" si="142"/>
        <v>9.1000573832261969E-2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North East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North East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North East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North East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North East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North East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North East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North East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North East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North East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North East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North East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North East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3.9614627100283855</v>
      </c>
      <c r="Y4" s="11">
        <f>'Occ T1'!D8-'Occ T1'!C8</f>
        <v>0.27741005246551254</v>
      </c>
      <c r="Z4" s="11">
        <f>'Occ T1'!E8-'Occ T1'!D8</f>
        <v>0.61744195875795782</v>
      </c>
      <c r="AA4" s="11">
        <f>'Occ T1'!F8-'Occ T1'!E8</f>
        <v>4.8266171323967839</v>
      </c>
      <c r="AB4" s="11">
        <f>'Occ T1'!D8-'Occ T1'!B8</f>
        <v>4.238872762493898</v>
      </c>
      <c r="AC4" s="11">
        <f>'Occ T1'!F8-'Occ T1'!D8</f>
        <v>5.4440590911547417</v>
      </c>
    </row>
    <row r="5" spans="1:29" x14ac:dyDescent="0.2">
      <c r="W5" s="10" t="str">
        <f>name!E5</f>
        <v>Professional occupations</v>
      </c>
      <c r="X5" s="11">
        <f>'Occ T1'!C9-'Occ T1'!B9</f>
        <v>2.7534289111392667</v>
      </c>
      <c r="Y5" s="11">
        <f>'Occ T1'!D9-'Occ T1'!C9</f>
        <v>6.1888254120013215</v>
      </c>
      <c r="Z5" s="11">
        <f>'Occ T1'!E9-'Occ T1'!D9</f>
        <v>7.4289707805171759</v>
      </c>
      <c r="AA5" s="11">
        <f>'Occ T1'!F9-'Occ T1'!E9</f>
        <v>10.307399393722378</v>
      </c>
      <c r="AB5" s="11">
        <f>'Occ T1'!D9-'Occ T1'!B9</f>
        <v>8.9422543231405882</v>
      </c>
      <c r="AC5" s="11">
        <f>'Occ T1'!F9-'Occ T1'!D9</f>
        <v>17.736370174239553</v>
      </c>
    </row>
    <row r="6" spans="1:29" x14ac:dyDescent="0.2">
      <c r="W6" s="10" t="str">
        <f>name!E6</f>
        <v>Associate professional occupations</v>
      </c>
      <c r="X6" s="11">
        <f>'Occ T1'!C10-'Occ T1'!B10</f>
        <v>1.9827161134915059</v>
      </c>
      <c r="Y6" s="11">
        <f>'Occ T1'!D10-'Occ T1'!C10</f>
        <v>2.5474151950468809</v>
      </c>
      <c r="Z6" s="11">
        <f>'Occ T1'!E10-'Occ T1'!D10</f>
        <v>-2.2849553287423845</v>
      </c>
      <c r="AA6" s="11">
        <f>'Occ T1'!F10-'Occ T1'!E10</f>
        <v>3.6269718865474232</v>
      </c>
      <c r="AB6" s="11">
        <f>'Occ T1'!D10-'Occ T1'!B10</f>
        <v>4.5301313085383867</v>
      </c>
      <c r="AC6" s="11">
        <f>'Occ T1'!F10-'Occ T1'!D10</f>
        <v>1.3420165578050387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-4.8542142627349492</v>
      </c>
      <c r="Y7" s="11">
        <f>'Occ T1'!D11-'Occ T1'!C11</f>
        <v>2.0716838826073456</v>
      </c>
      <c r="Z7" s="11">
        <f>'Occ T1'!E11-'Occ T1'!D11</f>
        <v>-3.3064610380051036</v>
      </c>
      <c r="AA7" s="11">
        <f>'Occ T1'!F11-'Occ T1'!E11</f>
        <v>-3.3280387602877539</v>
      </c>
      <c r="AB7" s="11">
        <f>'Occ T1'!D11-'Occ T1'!B11</f>
        <v>-2.7825303801276036</v>
      </c>
      <c r="AC7" s="11">
        <f>'Occ T1'!F11-'Occ T1'!D11</f>
        <v>-6.6344997982928575</v>
      </c>
    </row>
    <row r="8" spans="1:29" x14ac:dyDescent="0.2">
      <c r="W8" s="10" t="str">
        <f>name!E8</f>
        <v>Skilled trades occupations</v>
      </c>
      <c r="X8" s="11">
        <f>'Occ T1'!C12-'Occ T1'!B12</f>
        <v>-0.99697249132374566</v>
      </c>
      <c r="Y8" s="11">
        <f>'Occ T1'!D12-'Occ T1'!C12</f>
        <v>-7.7795968377166815</v>
      </c>
      <c r="Z8" s="11">
        <f>'Occ T1'!E12-'Occ T1'!D12</f>
        <v>-1.5129652560734854</v>
      </c>
      <c r="AA8" s="11">
        <f>'Occ T1'!F12-'Occ T1'!E12</f>
        <v>-3.5562597740539772</v>
      </c>
      <c r="AB8" s="11">
        <f>'Occ T1'!D12-'Occ T1'!B12</f>
        <v>-8.7765693290404272</v>
      </c>
      <c r="AC8" s="11">
        <f>'Occ T1'!F12-'Occ T1'!D12</f>
        <v>-5.0692250301274626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-1.6551216390976506</v>
      </c>
      <c r="Y9" s="11">
        <f>'Occ T1'!D13-'Occ T1'!C13</f>
        <v>-0.39130071981698933</v>
      </c>
      <c r="Z9" s="11">
        <f>'Occ T1'!E13-'Occ T1'!D13</f>
        <v>1.7381279997523507</v>
      </c>
      <c r="AA9" s="11">
        <f>'Occ T1'!F13-'Occ T1'!E13</f>
        <v>1.4702061450858892</v>
      </c>
      <c r="AB9" s="11">
        <f>'Occ T1'!D13-'Occ T1'!B13</f>
        <v>-2.04642235891464</v>
      </c>
      <c r="AC9" s="11">
        <f>'Occ T1'!F13-'Occ T1'!D13</f>
        <v>3.2083341448382399</v>
      </c>
    </row>
    <row r="10" spans="1:29" x14ac:dyDescent="0.2">
      <c r="W10" s="10" t="str">
        <f>name!E10</f>
        <v>Sales and customer service occupations</v>
      </c>
      <c r="X10" s="11">
        <f>'Occ T1'!C14-'Occ T1'!B14</f>
        <v>-5.3149593205918961</v>
      </c>
      <c r="Y10" s="11">
        <f>'Occ T1'!D14-'Occ T1'!C14</f>
        <v>0.7039701500638742</v>
      </c>
      <c r="Z10" s="11">
        <f>'Occ T1'!E14-'Occ T1'!D14</f>
        <v>-9.3654309376255185E-2</v>
      </c>
      <c r="AA10" s="11">
        <f>'Occ T1'!F14-'Occ T1'!E14</f>
        <v>0.44062239417257842</v>
      </c>
      <c r="AB10" s="11">
        <f>'Occ T1'!D14-'Occ T1'!B14</f>
        <v>-4.6109891705280219</v>
      </c>
      <c r="AC10" s="11">
        <f>'Occ T1'!F14-'Occ T1'!D14</f>
        <v>0.34696808479632324</v>
      </c>
    </row>
    <row r="11" spans="1:29" x14ac:dyDescent="0.2">
      <c r="W11" s="10" t="str">
        <f>name!E11</f>
        <v>Process, plant and machine operatives</v>
      </c>
      <c r="X11" s="11">
        <f>'Occ T1'!C15-'Occ T1'!B15</f>
        <v>1.9635416012195108</v>
      </c>
      <c r="Y11" s="11">
        <f>'Occ T1'!D15-'Occ T1'!C15</f>
        <v>-4.6600114647886244</v>
      </c>
      <c r="Z11" s="11">
        <f>'Occ T1'!E15-'Occ T1'!D15</f>
        <v>2.7160176376337759</v>
      </c>
      <c r="AA11" s="11">
        <f>'Occ T1'!F15-'Occ T1'!E15</f>
        <v>-2.1643145473193286</v>
      </c>
      <c r="AB11" s="11">
        <f>'Occ T1'!D15-'Occ T1'!B15</f>
        <v>-2.6964698635691136</v>
      </c>
      <c r="AC11" s="11">
        <f>'Occ T1'!F15-'Occ T1'!D15</f>
        <v>0.55170309031444731</v>
      </c>
    </row>
    <row r="12" spans="1:29" x14ac:dyDescent="0.2">
      <c r="W12" s="10" t="str">
        <f>name!E12</f>
        <v>Elementary occupations</v>
      </c>
      <c r="X12" s="11">
        <f>'Occ T1'!C16-'Occ T1'!B16</f>
        <v>-3.9758816221307072</v>
      </c>
      <c r="Y12" s="11">
        <f>'Occ T1'!D16-'Occ T1'!C16</f>
        <v>-3.6073956698623562</v>
      </c>
      <c r="Z12" s="11">
        <f>'Occ T1'!E16-'Occ T1'!D16</f>
        <v>-1.4775224444644053</v>
      </c>
      <c r="AA12" s="11">
        <f>'Occ T1'!F16-'Occ T1'!E16</f>
        <v>-1.5962038702638708</v>
      </c>
      <c r="AB12" s="11">
        <f>'Occ T1'!D16-'Occ T1'!B16</f>
        <v>-7.5832772919930633</v>
      </c>
      <c r="AC12" s="11">
        <f>'Occ T1'!F16-'Occ T1'!D16</f>
        <v>-3.0737263147282761</v>
      </c>
    </row>
    <row r="14" spans="1:29" x14ac:dyDescent="0.2">
      <c r="W14" s="10" t="str">
        <f>name!E3</f>
        <v>All occupations</v>
      </c>
      <c r="X14" s="11">
        <f>'Occ T1'!C18-'Occ T1'!B18</f>
        <v>-6.1360000000002515</v>
      </c>
      <c r="Y14" s="11">
        <f>'Occ T1'!D18-'Occ T1'!C18</f>
        <v>-4.6489999999997167</v>
      </c>
      <c r="Z14" s="11">
        <f>'Occ T1'!E18-'Occ T1'!D18</f>
        <v>3.8249999999996476</v>
      </c>
      <c r="AA14" s="11">
        <f>'Occ T1'!F18-'Occ T1'!E18</f>
        <v>10.0270000000001</v>
      </c>
      <c r="AB14" s="11">
        <f>'Occ T1'!D18-'Occ T1'!B18</f>
        <v>-10.784999999999968</v>
      </c>
      <c r="AC14" s="11">
        <f>'Occ T1'!F18-'Occ T1'!D18</f>
        <v>13.851999999999748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North East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5.4440590911547417</v>
      </c>
      <c r="O3" s="11">
        <f>'Occ T1'!AB64</f>
        <v>3.0976990623843452</v>
      </c>
      <c r="P3" s="11">
        <f>'Occ T1'!Q64</f>
        <v>2.3463600287704551</v>
      </c>
    </row>
    <row r="4" spans="1:16" x14ac:dyDescent="0.2">
      <c r="M4" s="10" t="str">
        <f>name!E5</f>
        <v>Professional occupations</v>
      </c>
      <c r="N4" s="11">
        <f>'Occ T1'!F65</f>
        <v>17.736370174239553</v>
      </c>
      <c r="O4" s="11">
        <f>'Occ T1'!AB65</f>
        <v>11.605378712437236</v>
      </c>
      <c r="P4" s="11">
        <f>'Occ T1'!Q65</f>
        <v>6.1309914618022745</v>
      </c>
    </row>
    <row r="5" spans="1:16" x14ac:dyDescent="0.2">
      <c r="M5" s="10" t="str">
        <f>name!E6</f>
        <v>Associate professional occupations</v>
      </c>
      <c r="N5" s="11">
        <f>'Occ T1'!F66</f>
        <v>1.3420165578050387</v>
      </c>
      <c r="O5" s="11">
        <f>'Occ T1'!AB66</f>
        <v>3.5508720292119982</v>
      </c>
      <c r="P5" s="11">
        <f>'Occ T1'!Q66</f>
        <v>-2.2088554714069382</v>
      </c>
    </row>
    <row r="6" spans="1:16" x14ac:dyDescent="0.2">
      <c r="M6" s="10" t="str">
        <f>name!E7</f>
        <v>Administrative and secretarial occupations</v>
      </c>
      <c r="N6" s="11">
        <f>'Occ T1'!F67</f>
        <v>-6.6344997982928575</v>
      </c>
      <c r="O6" s="11">
        <f>'Occ T1'!AB67</f>
        <v>-7.4278573083043504</v>
      </c>
      <c r="P6" s="11">
        <f>'Occ T1'!Q67</f>
        <v>0.7933575100115835</v>
      </c>
    </row>
    <row r="7" spans="1:16" x14ac:dyDescent="0.2">
      <c r="M7" s="10" t="str">
        <f>name!E8</f>
        <v>Skilled trades occupations</v>
      </c>
      <c r="N7" s="11">
        <f>'Occ T1'!F68</f>
        <v>-5.0692250301274626</v>
      </c>
      <c r="O7" s="11">
        <f>'Occ T1'!AB68</f>
        <v>0.66099707484255177</v>
      </c>
      <c r="P7" s="11">
        <f>'Occ T1'!Q68</f>
        <v>-5.7302221049699966</v>
      </c>
    </row>
    <row r="8" spans="1:16" x14ac:dyDescent="0.2">
      <c r="M8" s="10" t="str">
        <f>name!E9</f>
        <v>Caring, leisure and other service occupations</v>
      </c>
      <c r="N8" s="11">
        <f>'Occ T1'!F69</f>
        <v>3.2083341448382399</v>
      </c>
      <c r="O8" s="11">
        <f>'Occ T1'!AB69</f>
        <v>1.7633860662969667</v>
      </c>
      <c r="P8" s="11">
        <f>'Occ T1'!Q69</f>
        <v>1.4449480785413007</v>
      </c>
    </row>
    <row r="9" spans="1:16" x14ac:dyDescent="0.2">
      <c r="M9" s="10" t="str">
        <f>name!E10</f>
        <v>Sales and customer service occupations</v>
      </c>
      <c r="N9" s="11">
        <f>'Occ T1'!F70</f>
        <v>0.34696808479632324</v>
      </c>
      <c r="O9" s="11">
        <f>'Occ T1'!AB70</f>
        <v>-1.1223091635011997</v>
      </c>
      <c r="P9" s="11">
        <f>'Occ T1'!Q70</f>
        <v>1.4692772482974483</v>
      </c>
    </row>
    <row r="10" spans="1:16" x14ac:dyDescent="0.2">
      <c r="M10" s="10" t="str">
        <f>name!E11</f>
        <v>Process, plant and machine operatives</v>
      </c>
      <c r="N10" s="11">
        <f>'Occ T1'!F71</f>
        <v>0.55170309031444731</v>
      </c>
      <c r="O10" s="11">
        <f>'Occ T1'!AB71</f>
        <v>0.51458990274583183</v>
      </c>
      <c r="P10" s="11">
        <f>'Occ T1'!Q71</f>
        <v>3.711318756866433E-2</v>
      </c>
    </row>
    <row r="11" spans="1:16" x14ac:dyDescent="0.2">
      <c r="M11" s="10" t="str">
        <f>name!E12</f>
        <v>Elementary occupations</v>
      </c>
      <c r="N11" s="11">
        <f>'Occ T1'!F72</f>
        <v>-3.0737263147282761</v>
      </c>
      <c r="O11" s="11">
        <f>'Occ T1'!AB72</f>
        <v>-1.3329575646116147</v>
      </c>
      <c r="P11" s="11">
        <f>'Occ T1'!Q72</f>
        <v>-1.740768750116672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13.851999999999748</v>
      </c>
      <c r="O13" s="11">
        <f>'Occ T1'!AB74</f>
        <v>11.309798811501736</v>
      </c>
      <c r="P13" s="11">
        <f>'Occ T1'!Q74</f>
        <v>2.5422011884981259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North East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0.5598437980776243</v>
      </c>
      <c r="O3" s="11">
        <f>'Occ T5'!H44</f>
        <v>1.2985169547471269</v>
      </c>
      <c r="P3" s="11">
        <f>'Occ T5'!G44</f>
        <v>3.5856983383300296</v>
      </c>
    </row>
    <row r="4" spans="1:16" x14ac:dyDescent="0.2">
      <c r="M4" s="10" t="str">
        <f>name!E5</f>
        <v>Professional occupations</v>
      </c>
      <c r="N4" s="11">
        <f>'Occ T5'!I45</f>
        <v>-0.98958963027354052</v>
      </c>
      <c r="O4" s="11">
        <f>'Occ T5'!H45</f>
        <v>4.9086939253513542</v>
      </c>
      <c r="P4" s="11">
        <f>'Occ T5'!G45</f>
        <v>13.817265879161752</v>
      </c>
    </row>
    <row r="5" spans="1:16" x14ac:dyDescent="0.2">
      <c r="M5" s="10" t="str">
        <f>name!E6</f>
        <v>Associate professional occupations</v>
      </c>
      <c r="N5" s="11">
        <f>'Occ T5'!I46</f>
        <v>-0.1886846303128964</v>
      </c>
      <c r="O5" s="11">
        <f>'Occ T5'!H46</f>
        <v>0.80131775800554372</v>
      </c>
      <c r="P5" s="11">
        <f>'Occ T5'!G46</f>
        <v>0.72938343011242068</v>
      </c>
    </row>
    <row r="6" spans="1:16" x14ac:dyDescent="0.2">
      <c r="M6" s="10" t="str">
        <f>name!E7</f>
        <v>Administrative and secretarial occupations</v>
      </c>
      <c r="N6" s="11">
        <f>'Occ T5'!I47</f>
        <v>0.54582256997110656</v>
      </c>
      <c r="O6" s="11">
        <f>'Occ T5'!H47</f>
        <v>-3.0943569672340523</v>
      </c>
      <c r="P6" s="11">
        <f>'Occ T5'!G47</f>
        <v>-4.0859654010298634</v>
      </c>
    </row>
    <row r="7" spans="1:16" x14ac:dyDescent="0.2">
      <c r="M7" s="10" t="str">
        <f>name!E8</f>
        <v>Skilled trades occupations</v>
      </c>
      <c r="N7" s="11">
        <f>'Occ T5'!I48</f>
        <v>0.28726352660506471</v>
      </c>
      <c r="O7" s="11">
        <f>'Occ T5'!H48</f>
        <v>0.29560911954775237</v>
      </c>
      <c r="P7" s="11">
        <f>'Occ T5'!G48</f>
        <v>-5.652097676280281</v>
      </c>
    </row>
    <row r="8" spans="1:16" x14ac:dyDescent="0.2">
      <c r="M8" s="10" t="str">
        <f>name!E9</f>
        <v>Caring, leisure and other service occupations</v>
      </c>
      <c r="N8" s="11">
        <f>'Occ T5'!I49</f>
        <v>0.34186061767711617</v>
      </c>
      <c r="O8" s="11">
        <f>'Occ T5'!H49</f>
        <v>0.85966007855075688</v>
      </c>
      <c r="P8" s="11">
        <f>'Occ T5'!G49</f>
        <v>2.006813448610405</v>
      </c>
    </row>
    <row r="9" spans="1:16" x14ac:dyDescent="0.2">
      <c r="M9" s="10" t="str">
        <f>name!E10</f>
        <v>Sales and customer service occupations</v>
      </c>
      <c r="N9" s="11">
        <f>'Occ T5'!I50</f>
        <v>-0.41760998559237894</v>
      </c>
      <c r="O9" s="11">
        <f>'Occ T5'!H50</f>
        <v>0.10401726393461175</v>
      </c>
      <c r="P9" s="11">
        <f>'Occ T5'!G50</f>
        <v>0.66056080645400428</v>
      </c>
    </row>
    <row r="10" spans="1:16" x14ac:dyDescent="0.2">
      <c r="M10" s="10" t="str">
        <f>name!E11</f>
        <v>Process, plant and machine operatives</v>
      </c>
      <c r="N10" s="11">
        <f>'Occ T5'!I51</f>
        <v>0.63464871684575908</v>
      </c>
      <c r="O10" s="11">
        <f>'Occ T5'!H51</f>
        <v>0.92950162517594048</v>
      </c>
      <c r="P10" s="11">
        <f>'Occ T5'!G51</f>
        <v>-1.0124472517072078</v>
      </c>
    </row>
    <row r="11" spans="1:16" x14ac:dyDescent="0.2">
      <c r="M11" s="10" t="str">
        <f>name!E12</f>
        <v>Elementary occupations</v>
      </c>
      <c r="N11" s="11">
        <f>'Occ T5'!I52</f>
        <v>0.9758943132917377</v>
      </c>
      <c r="O11" s="11">
        <f>'Occ T5'!H52</f>
        <v>-3.6878929894635348</v>
      </c>
      <c r="P11" s="11">
        <f>'Occ T5'!G52</f>
        <v>-0.36172763855647716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1.7494492962895904</v>
      </c>
      <c r="O13" s="11">
        <f>'Occ T5'!H54</f>
        <v>2.4150667686155032</v>
      </c>
      <c r="P13" s="11">
        <f>'Occ T5'!G54</f>
        <v>9.6874839350947468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-0.12704881815653701</v>
      </c>
      <c r="O18" s="11">
        <f>'Occ T5'!AN44</f>
        <v>0.65503181593431226</v>
      </c>
      <c r="P18" s="11">
        <f>'Occ T5'!AM44</f>
        <v>2.5697160646065633</v>
      </c>
    </row>
    <row r="19" spans="13:16" x14ac:dyDescent="0.2">
      <c r="M19" s="10" t="str">
        <f t="shared" ref="M19:M28" si="0">M4</f>
        <v>Professional occupations</v>
      </c>
      <c r="N19" s="11">
        <f>'Occ T5'!AO45</f>
        <v>-0.56946480904959396</v>
      </c>
      <c r="O19" s="11">
        <f>'Occ T5'!AN45</f>
        <v>3.8997459296202308</v>
      </c>
      <c r="P19" s="11">
        <f>'Occ T5'!AM45</f>
        <v>8.2750975918666398</v>
      </c>
    </row>
    <row r="20" spans="13:16" x14ac:dyDescent="0.2">
      <c r="M20" s="10" t="str">
        <f t="shared" si="0"/>
        <v>Associate professional occupations</v>
      </c>
      <c r="N20" s="11">
        <f>'Occ T5'!AO46</f>
        <v>-0.14697362033303873</v>
      </c>
      <c r="O20" s="11">
        <f>'Occ T5'!AN46</f>
        <v>1.0477969302692731</v>
      </c>
      <c r="P20" s="11">
        <f>'Occ T5'!AM46</f>
        <v>2.6500487192757536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0.32080666309933759</v>
      </c>
      <c r="O21" s="11">
        <f>'Occ T5'!AN47</f>
        <v>-3.0889350137671343</v>
      </c>
      <c r="P21" s="11">
        <f>'Occ T5'!AM47</f>
        <v>-4.6597289576365739</v>
      </c>
    </row>
    <row r="22" spans="13:16" x14ac:dyDescent="0.2">
      <c r="M22" s="10" t="str">
        <f t="shared" si="0"/>
        <v>Skilled trades occupations</v>
      </c>
      <c r="N22" s="11">
        <f>'Occ T5'!AO48</f>
        <v>0.45284921414816859</v>
      </c>
      <c r="O22" s="11">
        <f>'Occ T5'!AN48</f>
        <v>4.9862376867201075E-2</v>
      </c>
      <c r="P22" s="11">
        <f>'Occ T5'!AM48</f>
        <v>0.15828548382718521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0.10976999768489382</v>
      </c>
      <c r="O23" s="11">
        <f>'Occ T5'!AN49</f>
        <v>0.42461888676871595</v>
      </c>
      <c r="P23" s="11">
        <f>'Occ T5'!AM49</f>
        <v>1.2289971818433685</v>
      </c>
    </row>
    <row r="24" spans="13:16" x14ac:dyDescent="0.2">
      <c r="M24" s="10" t="str">
        <f t="shared" si="0"/>
        <v>Sales and customer service occupations</v>
      </c>
      <c r="N24" s="11">
        <f>'Occ T5'!AO50</f>
        <v>-0.26202390725082647</v>
      </c>
      <c r="O24" s="11">
        <f>'Occ T5'!AN50</f>
        <v>-0.37907675961211851</v>
      </c>
      <c r="P24" s="11">
        <f>'Occ T5'!AM50</f>
        <v>-0.48120849663825283</v>
      </c>
    </row>
    <row r="25" spans="13:16" x14ac:dyDescent="0.2">
      <c r="M25" s="10" t="str">
        <f t="shared" si="0"/>
        <v>Process, plant and machine operatives</v>
      </c>
      <c r="N25" s="11">
        <f>'Occ T5'!AO51</f>
        <v>7.3540547675437995E-2</v>
      </c>
      <c r="O25" s="11">
        <f>'Occ T5'!AN51</f>
        <v>0.36565026929804723</v>
      </c>
      <c r="P25" s="11">
        <f>'Occ T5'!AM51</f>
        <v>7.5399085772343888E-2</v>
      </c>
    </row>
    <row r="26" spans="13:16" x14ac:dyDescent="0.2">
      <c r="M26" s="10" t="str">
        <f t="shared" si="0"/>
        <v>Elementary occupations</v>
      </c>
      <c r="N26" s="11">
        <f>'Occ T5'!AO52</f>
        <v>0.41082384113225601</v>
      </c>
      <c r="O26" s="11">
        <f>'Occ T5'!AN52</f>
        <v>-3.2440394841289297</v>
      </c>
      <c r="P26" s="11">
        <f>'Occ T5'!AM52</f>
        <v>1.5002580783850483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0.26227910895009643</v>
      </c>
      <c r="O28" s="11">
        <f>'Occ T5'!AN54</f>
        <v>-0.26934504875040943</v>
      </c>
      <c r="P28" s="11">
        <f>'Occ T5'!AM54</f>
        <v>11.316864751302077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0.68689261623415243</v>
      </c>
      <c r="O33" s="11">
        <f>'Occ T5'!X44</f>
        <v>0.64348513881281288</v>
      </c>
      <c r="P33" s="11">
        <f>'Occ T5'!W44</f>
        <v>1.0159822737234663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-0.42012482122394346</v>
      </c>
      <c r="O34" s="11">
        <f>'Occ T5'!X45</f>
        <v>1.0089479957311229</v>
      </c>
      <c r="P34" s="11">
        <f>'Occ T5'!W45</f>
        <v>5.5421682872951195</v>
      </c>
    </row>
    <row r="35" spans="1:16" x14ac:dyDescent="0.2">
      <c r="M35" s="10" t="str">
        <f t="shared" si="1"/>
        <v>Associate professional occupations</v>
      </c>
      <c r="N35" s="11">
        <f>'Occ T5'!Y46</f>
        <v>-4.1711009979861213E-2</v>
      </c>
      <c r="O35" s="11">
        <f>'Occ T5'!X46</f>
        <v>-0.24647917226372407</v>
      </c>
      <c r="P35" s="11">
        <f>'Occ T5'!W46</f>
        <v>-1.9206652891633489</v>
      </c>
    </row>
    <row r="36" spans="1:16" x14ac:dyDescent="0.2">
      <c r="M36" s="10" t="str">
        <f t="shared" si="1"/>
        <v>Administrative and secretarial occupations</v>
      </c>
      <c r="N36" s="11">
        <f>'Occ T5'!Y47</f>
        <v>0.22501590687176903</v>
      </c>
      <c r="O36" s="11">
        <f>'Occ T5'!X47</f>
        <v>-5.4219534669126546E-3</v>
      </c>
      <c r="P36" s="11">
        <f>'Occ T5'!W47</f>
        <v>0.57376355660669098</v>
      </c>
    </row>
    <row r="37" spans="1:16" x14ac:dyDescent="0.2">
      <c r="M37" s="10" t="str">
        <f t="shared" si="1"/>
        <v>Skilled trades occupations</v>
      </c>
      <c r="N37" s="11">
        <f>'Occ T5'!Y48</f>
        <v>-0.16558568754310521</v>
      </c>
      <c r="O37" s="11">
        <f>'Occ T5'!X48</f>
        <v>0.24574674268055086</v>
      </c>
      <c r="P37" s="11">
        <f>'Occ T5'!W48</f>
        <v>-5.8103831601074525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0.23209061999222264</v>
      </c>
      <c r="O38" s="11">
        <f>'Occ T5'!X49</f>
        <v>0.43504119178204448</v>
      </c>
      <c r="P38" s="11">
        <f>'Occ T5'!W49</f>
        <v>0.77781626676704629</v>
      </c>
    </row>
    <row r="39" spans="1:16" x14ac:dyDescent="0.2">
      <c r="M39" s="10" t="str">
        <f t="shared" si="1"/>
        <v>Sales and customer service occupations</v>
      </c>
      <c r="N39" s="11">
        <f>'Occ T5'!Y50</f>
        <v>-0.1555860783415528</v>
      </c>
      <c r="O39" s="11">
        <f>'Occ T5'!X50</f>
        <v>0.48309402354671604</v>
      </c>
      <c r="P39" s="11">
        <f>'Occ T5'!W50</f>
        <v>1.141769303092274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North East</v>
      </c>
      <c r="M40" s="10" t="str">
        <f t="shared" si="1"/>
        <v>Process, plant and machine operatives</v>
      </c>
      <c r="N40" s="11">
        <f>'Occ T5'!Y51</f>
        <v>0.56110816917031681</v>
      </c>
      <c r="O40" s="11">
        <f>'Occ T5'!X51</f>
        <v>0.56385135587789081</v>
      </c>
      <c r="P40" s="11">
        <f>'Occ T5'!W51</f>
        <v>-1.0878463374795366</v>
      </c>
    </row>
    <row r="41" spans="1:16" x14ac:dyDescent="0.2">
      <c r="M41" s="10" t="str">
        <f t="shared" si="1"/>
        <v>Elementary occupations</v>
      </c>
      <c r="N41" s="11">
        <f>'Occ T5'!Y52</f>
        <v>0.56507047215948014</v>
      </c>
      <c r="O41" s="11">
        <f>'Occ T5'!X52</f>
        <v>-0.44385350533462642</v>
      </c>
      <c r="P41" s="11">
        <f>'Occ T5'!W52</f>
        <v>-1.8619857169415397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1.4871701873394798</v>
      </c>
      <c r="O43" s="11">
        <f>'Occ T5'!X54</f>
        <v>2.6844118173658842</v>
      </c>
      <c r="P43" s="11">
        <f>'Occ T5'!W54</f>
        <v>-1.6293808162072594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North East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North East, North East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5.3938869372483458</v>
      </c>
      <c r="C5" s="11">
        <f>HLOOKUP(C$3,'Qual F1'!$M$4:$BW$14,11,FALSE)</f>
        <v>7.010765620991668</v>
      </c>
      <c r="D5" s="11">
        <f>HLOOKUP(D$3,'Qual F1'!$M$4:$BW$14,11,FALSE)</f>
        <v>6.2191239061433228</v>
      </c>
      <c r="E5" s="11">
        <f>HLOOKUP(E$3,'Qual F1'!$M$4:$BW$14,11,FALSE)</f>
        <v>7.6363712242585455</v>
      </c>
      <c r="F5" s="11">
        <f>HLOOKUP(F$3,'Qual F1'!$M$4:$BW$14,11,FALSE)</f>
        <v>9.5144226538408123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34.137453238772807</v>
      </c>
      <c r="C6" s="11">
        <f>HLOOKUP(C$3,'Qual F1'!$M$4:$BW$14,10,FALSE)</f>
        <v>45.314710901695712</v>
      </c>
      <c r="D6" s="11">
        <f>HLOOKUP(D$3,'Qual F1'!$M$4:$BW$14,10,FALSE)</f>
        <v>39.987739972030006</v>
      </c>
      <c r="E6" s="11">
        <f>HLOOKUP(E$3,'Qual F1'!$M$4:$BW$14,10,FALSE)</f>
        <v>47.604731550028291</v>
      </c>
      <c r="F6" s="11">
        <f>HLOOKUP(F$3,'Qual F1'!$M$4:$BW$14,10,FALSE)</f>
        <v>57.86380678340101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77.667960417349221</v>
      </c>
      <c r="C7" s="11">
        <f>HLOOKUP(C$3,'Qual F1'!$M$4:$BW$14,9,FALSE)</f>
        <v>75.155034915430335</v>
      </c>
      <c r="D7" s="11">
        <f>HLOOKUP(D$3,'Qual F1'!$M$4:$BW$14,9,FALSE)</f>
        <v>82.75056463531584</v>
      </c>
      <c r="E7" s="11">
        <f>HLOOKUP(E$3,'Qual F1'!$M$4:$BW$14,9,FALSE)</f>
        <v>92.194326075888512</v>
      </c>
      <c r="F7" s="11">
        <f>HLOOKUP(F$3,'Qual F1'!$M$4:$BW$14,9,FALSE)</f>
        <v>113.11901698064986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26.800248489582696</v>
      </c>
      <c r="C8" s="11">
        <f>HLOOKUP(C$3,'Qual F1'!$M$4:$BW$14,8,FALSE)</f>
        <v>23.202473803976289</v>
      </c>
      <c r="D8" s="11">
        <f>HLOOKUP(D$3,'Qual F1'!$M$4:$BW$14,8,FALSE)</f>
        <v>25.327567248455264</v>
      </c>
      <c r="E8" s="11">
        <f>HLOOKUP(E$3,'Qual F1'!$M$4:$BW$14,8,FALSE)</f>
        <v>24.707546523062941</v>
      </c>
      <c r="F8" s="11">
        <f>HLOOKUP(F$3,'Qual F1'!$M$4:$BW$14,8,FALSE)</f>
        <v>27.26079744831635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22.807149274523638</v>
      </c>
      <c r="C9" s="11">
        <f>HLOOKUP(C$3,'Qual F1'!$M$4:$BW$14,7,FALSE)</f>
        <v>21.16552937411738</v>
      </c>
      <c r="D9" s="11">
        <f>HLOOKUP(D$3,'Qual F1'!$M$4:$BW$14,7,FALSE)</f>
        <v>22.536999605775797</v>
      </c>
      <c r="E9" s="11">
        <f>HLOOKUP(E$3,'Qual F1'!$M$4:$BW$14,7,FALSE)</f>
        <v>23.861334773563094</v>
      </c>
      <c r="F9" s="11">
        <f>HLOOKUP(F$3,'Qual F1'!$M$4:$BW$14,7,FALSE)</f>
        <v>27.320613571405762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113.00883849411312</v>
      </c>
      <c r="C10" s="11">
        <f>HLOOKUP(C$3,'Qual F1'!$M$4:$BW$14,6,FALSE)</f>
        <v>109.16601579797461</v>
      </c>
      <c r="D10" s="11">
        <f>HLOOKUP(D$3,'Qual F1'!$M$4:$BW$14,6,FALSE)</f>
        <v>121.8506142823144</v>
      </c>
      <c r="E10" s="11">
        <f>HLOOKUP(E$3,'Qual F1'!$M$4:$BW$14,6,FALSE)</f>
        <v>117.13492343992273</v>
      </c>
      <c r="F10" s="11">
        <f>HLOOKUP(F$3,'Qual F1'!$M$4:$BW$14,6,FALSE)</f>
        <v>121.86308167785648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115.75528457445073</v>
      </c>
      <c r="C11" s="11">
        <f>HLOOKUP(C$3,'Qual F1'!$M$4:$BW$14,5,FALSE)</f>
        <v>109.79657864625133</v>
      </c>
      <c r="D11" s="11">
        <f>HLOOKUP(D$3,'Qual F1'!$M$4:$BW$14,5,FALSE)</f>
        <v>108.45541532556361</v>
      </c>
      <c r="E11" s="11">
        <f>HLOOKUP(E$3,'Qual F1'!$M$4:$BW$14,5,FALSE)</f>
        <v>104.31154617294385</v>
      </c>
      <c r="F11" s="11">
        <f>HLOOKUP(F$3,'Qual F1'!$M$4:$BW$14,5,FALSE)</f>
        <v>93.890909211004313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62.923603548818974</v>
      </c>
      <c r="C12" s="11">
        <f>HLOOKUP(C$3,'Qual F1'!$M$4:$BW$14,4,FALSE)</f>
        <v>67.319812004646266</v>
      </c>
      <c r="D12" s="11">
        <f>HLOOKUP(D$3,'Qual F1'!$M$4:$BW$14,4,FALSE)</f>
        <v>52.426261327252483</v>
      </c>
      <c r="E12" s="11">
        <f>HLOOKUP(E$3,'Qual F1'!$M$4:$BW$14,4,FALSE)</f>
        <v>49.211328820675682</v>
      </c>
      <c r="F12" s="11">
        <f>HLOOKUP(F$3,'Qual F1'!$M$4:$BW$14,4,FALSE)</f>
        <v>30.548341935264546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31.216575025140632</v>
      </c>
      <c r="C13" s="11">
        <f>HLOOKUP(C$3,'Qual F1'!$M$4:$BW$14,3,FALSE)</f>
        <v>25.444078934916227</v>
      </c>
      <c r="D13" s="11">
        <f>HLOOKUP(D$3,'Qual F1'!$M$4:$BW$14,3,FALSE)</f>
        <v>19.371713697149644</v>
      </c>
      <c r="E13" s="11">
        <f>HLOOKUP(E$3,'Qual F1'!$M$4:$BW$14,3,FALSE)</f>
        <v>16.088891419655756</v>
      </c>
      <c r="F13" s="11">
        <f>HLOOKUP(F$3,'Qual F1'!$M$4:$BW$14,3,FALSE)</f>
        <v>11.397009738261021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489.71100000000018</v>
      </c>
      <c r="C15" s="11">
        <f t="shared" ref="C15:F15" si="0">SUM(C5:C13)</f>
        <v>483.57499999999976</v>
      </c>
      <c r="D15" s="11">
        <f t="shared" si="0"/>
        <v>478.92600000000033</v>
      </c>
      <c r="E15" s="11">
        <f t="shared" si="0"/>
        <v>482.75099999999941</v>
      </c>
      <c r="F15" s="11">
        <f t="shared" si="0"/>
        <v>492.77800000000019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1.1014428790140192</v>
      </c>
      <c r="C19" s="18">
        <f t="shared" si="1"/>
        <v>1.4497783427579325</v>
      </c>
      <c r="D19" s="18">
        <f t="shared" si="1"/>
        <v>1.2985563335762349</v>
      </c>
      <c r="E19" s="18">
        <f t="shared" si="1"/>
        <v>1.5818447241452747</v>
      </c>
      <c r="F19" s="18">
        <f t="shared" si="1"/>
        <v>1.9307726103520872</v>
      </c>
      <c r="G19" s="11"/>
    </row>
    <row r="20" spans="1:7" x14ac:dyDescent="0.2">
      <c r="A20" t="str">
        <f>$A6</f>
        <v>RQF7 Other higher degree</v>
      </c>
      <c r="B20" s="18">
        <f t="shared" si="1"/>
        <v>6.9709386227331622</v>
      </c>
      <c r="C20" s="18">
        <f t="shared" si="1"/>
        <v>9.3707720419160907</v>
      </c>
      <c r="D20" s="18">
        <f t="shared" si="1"/>
        <v>8.349461080006094</v>
      </c>
      <c r="E20" s="18">
        <f t="shared" si="1"/>
        <v>9.8611357718634132</v>
      </c>
      <c r="F20" s="18">
        <f t="shared" si="1"/>
        <v>11.742368121831937</v>
      </c>
      <c r="G20" s="11"/>
    </row>
    <row r="21" spans="1:7" x14ac:dyDescent="0.2">
      <c r="A21" t="str">
        <f>$A7</f>
        <v>RQF6 First degree</v>
      </c>
      <c r="B21" s="18">
        <f t="shared" si="1"/>
        <v>15.859958305480006</v>
      </c>
      <c r="C21" s="18">
        <f t="shared" si="1"/>
        <v>15.541546795312074</v>
      </c>
      <c r="D21" s="18">
        <f t="shared" si="1"/>
        <v>17.278361299097519</v>
      </c>
      <c r="E21" s="18">
        <f t="shared" si="1"/>
        <v>19.097697586517405</v>
      </c>
      <c r="F21" s="18">
        <f t="shared" si="1"/>
        <v>22.955370771554293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5.4726662234629586</v>
      </c>
      <c r="C22" s="18">
        <f t="shared" si="3"/>
        <v>4.7981127651297726</v>
      </c>
      <c r="D22" s="18">
        <f t="shared" si="3"/>
        <v>5.2884093259616822</v>
      </c>
      <c r="E22" s="18">
        <f t="shared" si="3"/>
        <v>5.1180725722086482</v>
      </c>
      <c r="F22" s="18">
        <f t="shared" si="3"/>
        <v>5.5320646311962669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4.6572670972315571</v>
      </c>
      <c r="C23" s="18">
        <f t="shared" si="4"/>
        <v>4.3768865996210291</v>
      </c>
      <c r="D23" s="18">
        <f t="shared" si="4"/>
        <v>4.7057373384981771</v>
      </c>
      <c r="E23" s="18">
        <f t="shared" si="4"/>
        <v>4.9427830855996415</v>
      </c>
      <c r="F23" s="18">
        <f t="shared" si="4"/>
        <v>5.5442031850865403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23.076638771461756</v>
      </c>
      <c r="C24" s="18">
        <f t="shared" si="5"/>
        <v>22.574784841642902</v>
      </c>
      <c r="D24" s="18">
        <f t="shared" si="5"/>
        <v>25.442472173637327</v>
      </c>
      <c r="E24" s="18">
        <f t="shared" si="5"/>
        <v>24.264045737848885</v>
      </c>
      <c r="F24" s="18">
        <f t="shared" si="5"/>
        <v>24.729813765601637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23.637468746760984</v>
      </c>
      <c r="C25" s="18">
        <f t="shared" si="6"/>
        <v>22.705180922556252</v>
      </c>
      <c r="D25" s="18">
        <f t="shared" si="6"/>
        <v>22.645547605593251</v>
      </c>
      <c r="E25" s="18">
        <f t="shared" si="6"/>
        <v>21.607732800749034</v>
      </c>
      <c r="F25" s="18">
        <f t="shared" si="6"/>
        <v>19.053388992813048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12.849130109149876</v>
      </c>
      <c r="C26" s="18">
        <f>C12/C$15*100</f>
        <v>13.921276328314388</v>
      </c>
      <c r="D26" s="18">
        <f t="shared" si="7"/>
        <v>10.946630863067039</v>
      </c>
      <c r="E26" s="18">
        <f t="shared" si="7"/>
        <v>10.193936174275297</v>
      </c>
      <c r="F26" s="18">
        <f t="shared" si="7"/>
        <v>6.1992097730143252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6.3744892447056776</v>
      </c>
      <c r="C27" s="18">
        <f>C13/C$15*100</f>
        <v>5.2616613627495719</v>
      </c>
      <c r="D27" s="18">
        <f t="shared" si="8"/>
        <v>4.0448239805626818</v>
      </c>
      <c r="E27" s="18">
        <f t="shared" si="8"/>
        <v>3.3327515467923994</v>
      </c>
      <c r="F27" s="18">
        <f t="shared" si="8"/>
        <v>2.3128081485498573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6.7740958028179143</v>
      </c>
      <c r="C33" s="18">
        <f t="shared" si="9"/>
        <v>-11.291801176151262</v>
      </c>
      <c r="D33" s="18">
        <f t="shared" si="9"/>
        <v>4.1913258634666439</v>
      </c>
      <c r="E33" s="18">
        <f t="shared" si="9"/>
        <v>2.2232161802188122</v>
      </c>
      <c r="F33" s="18">
        <f>IF(F$3-D$3 &lt;&gt; 0,(EXP(LN(F5/D5)/(F$3-D$3))-1)*100,0)</f>
        <v>2.875086967601459</v>
      </c>
    </row>
    <row r="34" spans="1:6" x14ac:dyDescent="0.2">
      <c r="A34" t="str">
        <f>$A20</f>
        <v>RQF7 Other higher degree</v>
      </c>
      <c r="B34" s="18">
        <f t="shared" si="9"/>
        <v>7.3376354247918441</v>
      </c>
      <c r="C34" s="18">
        <f t="shared" si="9"/>
        <v>-11.7555001977655</v>
      </c>
      <c r="D34" s="18">
        <f t="shared" si="9"/>
        <v>3.548700308771946</v>
      </c>
      <c r="E34" s="18">
        <f t="shared" si="9"/>
        <v>1.9707675096826804</v>
      </c>
      <c r="F34" s="18">
        <f t="shared" ref="F34:F43" si="10">IF(F$3-D$3 &lt;&gt; 0,(EXP(LN(F6/D6)/(F$3-D$3))-1)*100,0)</f>
        <v>2.49405513893175</v>
      </c>
    </row>
    <row r="35" spans="1:6" x14ac:dyDescent="0.2">
      <c r="A35" t="str">
        <f>$A21</f>
        <v>RQF6 First degree</v>
      </c>
      <c r="B35" s="18">
        <f t="shared" si="9"/>
        <v>-0.81887158851677855</v>
      </c>
      <c r="C35" s="18">
        <f t="shared" si="9"/>
        <v>10.106481526397438</v>
      </c>
      <c r="D35" s="18">
        <f t="shared" si="9"/>
        <v>2.1848815038580938</v>
      </c>
      <c r="E35" s="18">
        <f t="shared" si="9"/>
        <v>2.0664812833210089</v>
      </c>
      <c r="F35" s="18">
        <f t="shared" si="10"/>
        <v>2.1059327724547439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-3.539642412824151</v>
      </c>
      <c r="C36" s="18">
        <f t="shared" ref="C36:E36" si="12">IF(D$3-C$3 &lt;&gt; 0,(EXP(LN(D8/C8)/(D$3-C$3))-1)*100,0)</f>
        <v>9.1589089268351529</v>
      </c>
      <c r="D36" s="18">
        <f t="shared" si="12"/>
        <v>-0.49446732302040886</v>
      </c>
      <c r="E36" s="18">
        <f t="shared" si="12"/>
        <v>0.9882609120382746</v>
      </c>
      <c r="F36" s="18">
        <f t="shared" si="10"/>
        <v>0.49157938744133212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-1.8501743385010316</v>
      </c>
      <c r="C37" s="18">
        <f t="shared" si="13"/>
        <v>6.4797350796977682</v>
      </c>
      <c r="D37" s="18">
        <f t="shared" si="13"/>
        <v>1.14856536584651</v>
      </c>
      <c r="E37" s="18">
        <f t="shared" si="13"/>
        <v>1.3630270186239413</v>
      </c>
      <c r="F37" s="18">
        <f t="shared" si="10"/>
        <v>1.2914893246608328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-0.86117615527215863</v>
      </c>
      <c r="C38" s="18">
        <f t="shared" si="14"/>
        <v>11.61954880520164</v>
      </c>
      <c r="D38" s="18">
        <f t="shared" si="14"/>
        <v>-0.78627970504099309</v>
      </c>
      <c r="E38" s="18">
        <f t="shared" si="14"/>
        <v>0.39650070234014123</v>
      </c>
      <c r="F38" s="18">
        <f t="shared" si="10"/>
        <v>6.8208110737266736E-4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-1.3125345994950077</v>
      </c>
      <c r="C39" s="18">
        <f t="shared" si="15"/>
        <v>-1.2214982809334751</v>
      </c>
      <c r="D39" s="18">
        <f t="shared" si="15"/>
        <v>-0.77611480318451331</v>
      </c>
      <c r="E39" s="18">
        <f t="shared" si="15"/>
        <v>-1.0469656520595727</v>
      </c>
      <c r="F39" s="18">
        <f t="shared" si="10"/>
        <v>-0.95676428447303286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1.7026635585371874</v>
      </c>
      <c r="C40" s="18">
        <f t="shared" si="16"/>
        <v>-22.123577345055367</v>
      </c>
      <c r="D40" s="18">
        <f t="shared" si="16"/>
        <v>-1.2576995837487392</v>
      </c>
      <c r="E40" s="18">
        <f t="shared" si="16"/>
        <v>-4.6562443415747339</v>
      </c>
      <c r="F40" s="18">
        <f t="shared" si="10"/>
        <v>-3.5365959025573046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-4.9832064558660738</v>
      </c>
      <c r="C41" s="18">
        <f t="shared" si="17"/>
        <v>-23.865533719256149</v>
      </c>
      <c r="D41" s="18">
        <f t="shared" si="17"/>
        <v>-3.6455857136052927</v>
      </c>
      <c r="E41" s="18">
        <f t="shared" si="17"/>
        <v>-3.3890217028279324</v>
      </c>
      <c r="F41" s="18">
        <f t="shared" si="10"/>
        <v>-3.4746188562803981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-0.31472867268407256</v>
      </c>
      <c r="C43" s="18">
        <f t="shared" ref="C43" si="18">IF(D$3-C$3 &lt;&gt; 0,(EXP(LN(D15/C15)/(D$3-C$3))-1)*100,0)</f>
        <v>-0.96138137827626036</v>
      </c>
      <c r="D43" s="18">
        <f>IF(E$3-D$3 &lt;&gt; 0,(EXP(LN(E15/D15)/(E$3-D$3))-1)*100,0)</f>
        <v>0.15922454414898368</v>
      </c>
      <c r="E43" s="18">
        <f>IF(F$3-E$3 &lt;&gt; 0,(EXP(LN(F15/E15)/(F$3-E$3))-1)*100,0)</f>
        <v>0.20578921188203481</v>
      </c>
      <c r="F43" s="18">
        <f t="shared" si="10"/>
        <v>0.1902652511108327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1.6168786837433222</v>
      </c>
      <c r="C47" s="27">
        <f>D5-C5</f>
        <v>-0.79164171484834522</v>
      </c>
      <c r="D47" s="27">
        <f>E5-D5</f>
        <v>1.4172473181152228</v>
      </c>
      <c r="E47" s="27">
        <f>F5-E5</f>
        <v>1.8780514295822668</v>
      </c>
      <c r="F47" s="27">
        <f>F5-D5</f>
        <v>3.2952987476974895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11.177257662922905</v>
      </c>
      <c r="C48" s="27">
        <f t="shared" si="20"/>
        <v>-5.3269709296657055</v>
      </c>
      <c r="D48" s="27">
        <f t="shared" si="20"/>
        <v>7.6169915779982844</v>
      </c>
      <c r="E48" s="27">
        <f t="shared" si="20"/>
        <v>10.25907523337272</v>
      </c>
      <c r="F48" s="27">
        <f t="shared" ref="F48:F57" si="21">F6-D6</f>
        <v>17.876066811371004</v>
      </c>
    </row>
    <row r="49" spans="1:6" x14ac:dyDescent="0.2">
      <c r="A49" t="str">
        <f t="shared" si="19"/>
        <v>RQF6 First degree</v>
      </c>
      <c r="B49" s="27">
        <f t="shared" ref="B49:E49" si="22">C7-B7</f>
        <v>-2.5129255019188861</v>
      </c>
      <c r="C49" s="27">
        <f t="shared" si="22"/>
        <v>7.595529719885505</v>
      </c>
      <c r="D49" s="27">
        <f t="shared" si="22"/>
        <v>9.443761440572672</v>
      </c>
      <c r="E49" s="27">
        <f t="shared" si="22"/>
        <v>20.924690904761349</v>
      </c>
      <c r="F49" s="27">
        <f t="shared" si="21"/>
        <v>30.36845234533402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-3.5977746856064066</v>
      </c>
      <c r="C50" s="27">
        <f t="shared" si="23"/>
        <v>2.1250934444789742</v>
      </c>
      <c r="D50" s="27">
        <f t="shared" si="23"/>
        <v>-0.62002072539232245</v>
      </c>
      <c r="E50" s="27">
        <f t="shared" si="23"/>
        <v>2.5532509252534084</v>
      </c>
      <c r="F50" s="27">
        <f t="shared" si="21"/>
        <v>1.9332301998610859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-1.6416199004062584</v>
      </c>
      <c r="C51" s="27">
        <f t="shared" si="24"/>
        <v>1.3714702316584173</v>
      </c>
      <c r="D51" s="27">
        <f t="shared" si="24"/>
        <v>1.3243351677872965</v>
      </c>
      <c r="E51" s="27">
        <f t="shared" si="24"/>
        <v>3.4592787978426678</v>
      </c>
      <c r="F51" s="27">
        <f t="shared" si="21"/>
        <v>4.7836139656299643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-3.8428226961385121</v>
      </c>
      <c r="C52" s="27">
        <f t="shared" si="25"/>
        <v>12.684598484339787</v>
      </c>
      <c r="D52" s="27">
        <f t="shared" si="25"/>
        <v>-4.7156908423916661</v>
      </c>
      <c r="E52" s="27">
        <f t="shared" si="25"/>
        <v>4.728158237933755</v>
      </c>
      <c r="F52" s="27">
        <f t="shared" si="21"/>
        <v>1.2467395542088866E-2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-5.958705928199393</v>
      </c>
      <c r="C53" s="27">
        <f>D11-C11</f>
        <v>-1.3411633206877269</v>
      </c>
      <c r="D53" s="27">
        <f t="shared" si="26"/>
        <v>-4.1438691526197573</v>
      </c>
      <c r="E53" s="27">
        <f t="shared" si="26"/>
        <v>-10.420636961939536</v>
      </c>
      <c r="F53" s="27">
        <f t="shared" si="21"/>
        <v>-14.564506114559293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4.396208455827292</v>
      </c>
      <c r="C54" s="27">
        <f t="shared" si="27"/>
        <v>-14.893550677393783</v>
      </c>
      <c r="D54" s="27">
        <f t="shared" si="27"/>
        <v>-3.2149325065768011</v>
      </c>
      <c r="E54" s="27">
        <f t="shared" si="27"/>
        <v>-18.662986885411136</v>
      </c>
      <c r="F54" s="27">
        <f t="shared" si="21"/>
        <v>-21.877919391987938</v>
      </c>
    </row>
    <row r="55" spans="1:6" x14ac:dyDescent="0.2">
      <c r="A55" t="str">
        <f t="shared" si="19"/>
        <v>No Qualification</v>
      </c>
      <c r="B55" s="27">
        <f t="shared" ref="B55:E55" si="28">C13-B13</f>
        <v>-5.7724960902244042</v>
      </c>
      <c r="C55" s="27">
        <f t="shared" si="28"/>
        <v>-6.0723652377665829</v>
      </c>
      <c r="D55" s="27">
        <f t="shared" si="28"/>
        <v>-3.2828222774938887</v>
      </c>
      <c r="E55" s="27">
        <f t="shared" si="28"/>
        <v>-4.6918816813947348</v>
      </c>
      <c r="F55" s="27">
        <f t="shared" si="21"/>
        <v>-7.9747039588886235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-6.136000000000422</v>
      </c>
      <c r="C57" s="29">
        <f t="shared" ref="C57" si="29">D15-C15</f>
        <v>-4.6489999999994325</v>
      </c>
      <c r="D57" s="29">
        <f>E15-D15</f>
        <v>3.8249999999990791</v>
      </c>
      <c r="E57" s="29">
        <f>F15-E15</f>
        <v>10.027000000000783</v>
      </c>
      <c r="F57" s="29">
        <f t="shared" si="21"/>
        <v>13.851999999999862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North East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33.76839223457786</v>
      </c>
      <c r="N6" s="11">
        <v>29.612061554877968</v>
      </c>
      <c r="O6" s="11">
        <v>29.846940533026753</v>
      </c>
      <c r="P6" s="11">
        <v>30.106700887424402</v>
      </c>
      <c r="Q6" s="11">
        <v>28.627623663957369</v>
      </c>
      <c r="R6" s="11">
        <v>31.216575025140632</v>
      </c>
      <c r="S6" s="11">
        <v>24.578428608479722</v>
      </c>
      <c r="T6" s="11">
        <v>28.016969022884208</v>
      </c>
      <c r="U6" s="11">
        <v>26.697670723411719</v>
      </c>
      <c r="V6" s="11">
        <v>25.444078934916227</v>
      </c>
      <c r="W6" s="11">
        <v>19.371713697149644</v>
      </c>
      <c r="X6" s="11">
        <v>19.616651875737372</v>
      </c>
      <c r="Y6" s="11">
        <v>19.267233878120447</v>
      </c>
      <c r="Z6" s="11">
        <v>17.997445610335578</v>
      </c>
      <c r="AA6" s="11">
        <v>16.769114171161995</v>
      </c>
      <c r="AB6" s="11">
        <v>16.088891419655756</v>
      </c>
      <c r="AC6" s="11">
        <v>15.503051834905987</v>
      </c>
      <c r="AD6" s="11">
        <v>14.930075176666296</v>
      </c>
      <c r="AE6" s="11">
        <v>14.384333246822926</v>
      </c>
      <c r="AF6" s="11">
        <v>13.8569470939907</v>
      </c>
      <c r="AG6" s="11">
        <v>13.349426150310016</v>
      </c>
      <c r="AH6" s="11">
        <v>12.857535062853838</v>
      </c>
      <c r="AI6" s="11">
        <v>12.381352570659178</v>
      </c>
      <c r="AJ6" s="11">
        <v>11.920592275055718</v>
      </c>
      <c r="AK6" s="11">
        <v>11.495691572809616</v>
      </c>
      <c r="AL6" s="11">
        <v>11.397009738261021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75.594426936912427</v>
      </c>
      <c r="N7" s="11">
        <v>70.090391948901171</v>
      </c>
      <c r="O7" s="11">
        <v>73.117447603519423</v>
      </c>
      <c r="P7" s="11">
        <v>72.696732998440012</v>
      </c>
      <c r="Q7" s="11">
        <v>74.761815755269524</v>
      </c>
      <c r="R7" s="11">
        <v>62.923603548818974</v>
      </c>
      <c r="S7" s="11">
        <v>59.271450238244086</v>
      </c>
      <c r="T7" s="11">
        <v>70.663254311101042</v>
      </c>
      <c r="U7" s="11">
        <v>66.719837019998863</v>
      </c>
      <c r="V7" s="11">
        <v>67.319812004646266</v>
      </c>
      <c r="W7" s="11">
        <v>52.426261327252483</v>
      </c>
      <c r="X7" s="11">
        <v>58.847826151421806</v>
      </c>
      <c r="Y7" s="11">
        <v>54.929396826717024</v>
      </c>
      <c r="Z7" s="11">
        <v>52.98439880361348</v>
      </c>
      <c r="AA7" s="11">
        <v>51.128888307333909</v>
      </c>
      <c r="AB7" s="11">
        <v>49.211328820675682</v>
      </c>
      <c r="AC7" s="11">
        <v>47.266021184818733</v>
      </c>
      <c r="AD7" s="11">
        <v>45.322624088401994</v>
      </c>
      <c r="AE7" s="11">
        <v>43.397803709200794</v>
      </c>
      <c r="AF7" s="11">
        <v>41.492173768878828</v>
      </c>
      <c r="AG7" s="11">
        <v>39.621108070349102</v>
      </c>
      <c r="AH7" s="11">
        <v>37.765330308962966</v>
      </c>
      <c r="AI7" s="11">
        <v>35.933133422633986</v>
      </c>
      <c r="AJ7" s="11">
        <v>34.12758343016354</v>
      </c>
      <c r="AK7" s="11">
        <v>32.340278960750773</v>
      </c>
      <c r="AL7" s="11">
        <v>30.548341935264546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116.92069037394677</v>
      </c>
      <c r="N8" s="11">
        <v>117.74311896107139</v>
      </c>
      <c r="O8" s="11">
        <v>112.60743044938482</v>
      </c>
      <c r="P8" s="11">
        <v>113.93570992301484</v>
      </c>
      <c r="Q8" s="11">
        <v>113.6132648036841</v>
      </c>
      <c r="R8" s="11">
        <v>115.75528457445073</v>
      </c>
      <c r="S8" s="11">
        <v>106.13079632535847</v>
      </c>
      <c r="T8" s="11">
        <v>106.54965267111766</v>
      </c>
      <c r="U8" s="11">
        <v>118.70579836680666</v>
      </c>
      <c r="V8" s="11">
        <v>109.79657864625133</v>
      </c>
      <c r="W8" s="11">
        <v>108.45541532556361</v>
      </c>
      <c r="X8" s="11">
        <v>109.72349595605932</v>
      </c>
      <c r="Y8" s="11">
        <v>106.80836300493527</v>
      </c>
      <c r="Z8" s="11">
        <v>105.94821041942502</v>
      </c>
      <c r="AA8" s="11">
        <v>105.21933449880198</v>
      </c>
      <c r="AB8" s="11">
        <v>104.31154617294385</v>
      </c>
      <c r="AC8" s="11">
        <v>103.2976354255121</v>
      </c>
      <c r="AD8" s="11">
        <v>102.25073089531666</v>
      </c>
      <c r="AE8" s="11">
        <v>101.20273424015051</v>
      </c>
      <c r="AF8" s="11">
        <v>100.15491428586283</v>
      </c>
      <c r="AG8" s="11">
        <v>99.143665394850032</v>
      </c>
      <c r="AH8" s="11">
        <v>98.115483472318857</v>
      </c>
      <c r="AI8" s="11">
        <v>97.084014047110372</v>
      </c>
      <c r="AJ8" s="11">
        <v>96.056421417382751</v>
      </c>
      <c r="AK8" s="11">
        <v>95.013446150829566</v>
      </c>
      <c r="AL8" s="11">
        <v>93.890909211004313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102.83281182436333</v>
      </c>
      <c r="N9" s="11">
        <v>109.79507621565187</v>
      </c>
      <c r="O9" s="11">
        <v>104.03845963080531</v>
      </c>
      <c r="P9" s="11">
        <v>109.98166301162661</v>
      </c>
      <c r="Q9" s="11">
        <v>113.85408717761294</v>
      </c>
      <c r="R9" s="11">
        <v>113.00883849411312</v>
      </c>
      <c r="S9" s="11">
        <v>115.26063116849357</v>
      </c>
      <c r="T9" s="11">
        <v>108.20501333606812</v>
      </c>
      <c r="U9" s="11">
        <v>115.87224065027844</v>
      </c>
      <c r="V9" s="11">
        <v>109.16601579797461</v>
      </c>
      <c r="W9" s="11">
        <v>121.8506142823144</v>
      </c>
      <c r="X9" s="11">
        <v>113.22997847759522</v>
      </c>
      <c r="Y9" s="11">
        <v>115.02256862375509</v>
      </c>
      <c r="Z9" s="11">
        <v>115.66894051332827</v>
      </c>
      <c r="AA9" s="11">
        <v>116.49239039606745</v>
      </c>
      <c r="AB9" s="11">
        <v>117.13492343992273</v>
      </c>
      <c r="AC9" s="11">
        <v>117.64998916133383</v>
      </c>
      <c r="AD9" s="11">
        <v>118.09649530881309</v>
      </c>
      <c r="AE9" s="11">
        <v>118.53496279837466</v>
      </c>
      <c r="AF9" s="11">
        <v>118.98137142903229</v>
      </c>
      <c r="AG9" s="11">
        <v>119.4726113966156</v>
      </c>
      <c r="AH9" s="11">
        <v>119.95490252983392</v>
      </c>
      <c r="AI9" s="11">
        <v>120.44233186213688</v>
      </c>
      <c r="AJ9" s="11">
        <v>120.94401387704175</v>
      </c>
      <c r="AK9" s="11">
        <v>121.44254323757582</v>
      </c>
      <c r="AL9" s="11">
        <v>121.86308167785648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19.796783552462195</v>
      </c>
      <c r="N10" s="11">
        <v>20.92720420893243</v>
      </c>
      <c r="O10" s="11">
        <v>19.378806902953439</v>
      </c>
      <c r="P10" s="11">
        <v>18.71677732310733</v>
      </c>
      <c r="Q10" s="11">
        <v>19.692441619075218</v>
      </c>
      <c r="R10" s="11">
        <v>22.807149274523638</v>
      </c>
      <c r="S10" s="11">
        <v>22.52809794972929</v>
      </c>
      <c r="T10" s="11">
        <v>21.724934214355279</v>
      </c>
      <c r="U10" s="11">
        <v>21.942568780788655</v>
      </c>
      <c r="V10" s="11">
        <v>21.16552937411738</v>
      </c>
      <c r="W10" s="11">
        <v>22.536999605775797</v>
      </c>
      <c r="X10" s="11">
        <v>23.195793291142913</v>
      </c>
      <c r="Y10" s="11">
        <v>22.843459665992388</v>
      </c>
      <c r="Z10" s="11">
        <v>23.162521671355194</v>
      </c>
      <c r="AA10" s="11">
        <v>23.529669349610472</v>
      </c>
      <c r="AB10" s="11">
        <v>23.861334773563094</v>
      </c>
      <c r="AC10" s="11">
        <v>24.178889342472132</v>
      </c>
      <c r="AD10" s="11">
        <v>24.510018315621949</v>
      </c>
      <c r="AE10">
        <v>24.839304991127406</v>
      </c>
      <c r="AF10">
        <v>25.168700796281065</v>
      </c>
      <c r="AG10">
        <v>25.519258585894132</v>
      </c>
      <c r="AH10">
        <v>25.871570344102583</v>
      </c>
      <c r="AI10" s="11">
        <v>26.228633084329449</v>
      </c>
      <c r="AJ10" s="11">
        <v>26.594483641056925</v>
      </c>
      <c r="AK10" s="11">
        <v>26.957727197693668</v>
      </c>
      <c r="AL10" s="11">
        <v>27.320613571405762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24.629444817772299</v>
      </c>
      <c r="N11" s="11">
        <v>25.170655622207427</v>
      </c>
      <c r="O11" s="11">
        <v>24.359941049432305</v>
      </c>
      <c r="P11" s="11">
        <v>22.741706679797161</v>
      </c>
      <c r="Q11" s="11">
        <v>24.002921162738744</v>
      </c>
      <c r="R11" s="11">
        <v>26.800248489582696</v>
      </c>
      <c r="S11" s="11">
        <v>25.324211796653593</v>
      </c>
      <c r="T11" s="11">
        <v>23.60412609489293</v>
      </c>
      <c r="U11" s="11">
        <v>22.878431629561533</v>
      </c>
      <c r="V11" s="11">
        <v>23.202473803976289</v>
      </c>
      <c r="W11" s="11">
        <v>25.327567248455264</v>
      </c>
      <c r="X11" s="11">
        <v>24.774488870453542</v>
      </c>
      <c r="Y11" s="11">
        <v>24.252381785775732</v>
      </c>
      <c r="Z11" s="11">
        <v>24.380979644890996</v>
      </c>
      <c r="AA11" s="11">
        <v>24.564276836085536</v>
      </c>
      <c r="AB11" s="11">
        <v>24.707546523062941</v>
      </c>
      <c r="AC11" s="11">
        <v>24.828960785195864</v>
      </c>
      <c r="AD11" s="11">
        <v>24.959960226124604</v>
      </c>
      <c r="AE11">
        <v>25.156314518552062</v>
      </c>
      <c r="AF11">
        <v>25.414097580328441</v>
      </c>
      <c r="AG11">
        <v>25.690638680539209</v>
      </c>
      <c r="AH11">
        <v>25.974392972776371</v>
      </c>
      <c r="AI11" s="11">
        <v>26.277805743948441</v>
      </c>
      <c r="AJ11" s="11">
        <v>26.599515981153225</v>
      </c>
      <c r="AK11" s="11">
        <v>26.937020956252269</v>
      </c>
      <c r="AL11" s="11">
        <v>27.26079744831635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58.990693534324727</v>
      </c>
      <c r="N12" s="11">
        <v>64.114254123225066</v>
      </c>
      <c r="O12" s="11">
        <v>64.025580455441499</v>
      </c>
      <c r="P12" s="11">
        <v>61.530371486332356</v>
      </c>
      <c r="Q12" s="11">
        <v>66.590571144773563</v>
      </c>
      <c r="R12" s="11">
        <v>77.667960417349221</v>
      </c>
      <c r="S12" s="11">
        <v>75.43398320720533</v>
      </c>
      <c r="T12" s="11">
        <v>72.539613397397659</v>
      </c>
      <c r="U12" s="11">
        <v>75.108498150344843</v>
      </c>
      <c r="V12" s="11">
        <v>75.155034915430335</v>
      </c>
      <c r="W12" s="11">
        <v>82.75056463531584</v>
      </c>
      <c r="X12" s="11">
        <v>85.711755082763645</v>
      </c>
      <c r="Y12" s="11">
        <v>85.483399220550254</v>
      </c>
      <c r="Z12" s="11">
        <v>87.681862215851467</v>
      </c>
      <c r="AA12" s="11">
        <v>90.00449861542188</v>
      </c>
      <c r="AB12" s="11">
        <v>92.194326075888512</v>
      </c>
      <c r="AC12" s="11">
        <v>94.306930499539476</v>
      </c>
      <c r="AD12" s="11">
        <v>96.403148254636093</v>
      </c>
      <c r="AE12">
        <v>98.472740012514436</v>
      </c>
      <c r="AF12">
        <v>100.50399363865731</v>
      </c>
      <c r="AG12">
        <v>102.5849698988159</v>
      </c>
      <c r="AH12">
        <v>104.67654026037397</v>
      </c>
      <c r="AI12">
        <v>106.77539452126685</v>
      </c>
      <c r="AJ12">
        <v>108.89600473008919</v>
      </c>
      <c r="AK12">
        <v>111.0275152323966</v>
      </c>
      <c r="AL12">
        <v>113.11901698064986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29.093903096013332</v>
      </c>
      <c r="N13" s="11">
        <v>24.271123779434401</v>
      </c>
      <c r="O13" s="11">
        <v>22.8579609726238</v>
      </c>
      <c r="P13" s="11">
        <v>27.979838271981503</v>
      </c>
      <c r="Q13" s="11">
        <v>29.865497261679948</v>
      </c>
      <c r="R13" s="11">
        <v>34.137453238772807</v>
      </c>
      <c r="S13" s="11">
        <v>31.668383223498044</v>
      </c>
      <c r="T13" s="11">
        <v>39.009529651504906</v>
      </c>
      <c r="U13" s="11">
        <v>32.376096848601769</v>
      </c>
      <c r="V13" s="11">
        <v>45.314710901695712</v>
      </c>
      <c r="W13" s="11">
        <v>39.987739972030006</v>
      </c>
      <c r="X13" s="11">
        <v>37.935539905238848</v>
      </c>
      <c r="Y13" s="11">
        <v>43.256452833803316</v>
      </c>
      <c r="Z13" s="11">
        <v>44.733716863944984</v>
      </c>
      <c r="AA13" s="11">
        <v>46.23208981660148</v>
      </c>
      <c r="AB13" s="11">
        <v>47.604731550028291</v>
      </c>
      <c r="AC13" s="11">
        <v>48.8784953127725</v>
      </c>
      <c r="AD13" s="11">
        <v>50.090579849527415</v>
      </c>
      <c r="AE13">
        <v>51.251882274693934</v>
      </c>
      <c r="AF13">
        <v>52.359986512881072</v>
      </c>
      <c r="AG13">
        <v>53.430332060109251</v>
      </c>
      <c r="AH13">
        <v>54.441382157883304</v>
      </c>
      <c r="AI13">
        <v>55.393454231641464</v>
      </c>
      <c r="AJ13">
        <v>56.295128671248712</v>
      </c>
      <c r="AK13">
        <v>57.128542236224447</v>
      </c>
      <c r="AL13">
        <v>57.86380678340101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4.6488536296268581</v>
      </c>
      <c r="N14" s="11">
        <v>3.9171135856983099</v>
      </c>
      <c r="O14" s="11">
        <v>3.5624324028133802</v>
      </c>
      <c r="P14" s="11">
        <v>4.5264994182747618</v>
      </c>
      <c r="Q14" s="11">
        <v>4.6597774112080748</v>
      </c>
      <c r="R14" s="11">
        <v>5.3938869372483458</v>
      </c>
      <c r="S14" s="11">
        <v>5.0990174823375094</v>
      </c>
      <c r="T14" s="11">
        <v>6.2949073006785472</v>
      </c>
      <c r="U14" s="11">
        <v>5.5108578302076117</v>
      </c>
      <c r="V14" s="11">
        <v>7.010765620991668</v>
      </c>
      <c r="W14" s="11">
        <v>6.2191239061433228</v>
      </c>
      <c r="X14" s="11">
        <v>5.9084703895872668</v>
      </c>
      <c r="Y14" s="11">
        <v>6.8797441603508718</v>
      </c>
      <c r="Z14" s="11">
        <v>7.1379242572547721</v>
      </c>
      <c r="AA14" s="11">
        <v>7.3977380089155558</v>
      </c>
      <c r="AB14" s="11">
        <v>7.6363712242585455</v>
      </c>
      <c r="AC14" s="11">
        <v>7.8610264534494281</v>
      </c>
      <c r="AD14" s="11">
        <v>8.076367884891555</v>
      </c>
      <c r="AE14">
        <v>8.2859242085633671</v>
      </c>
      <c r="AF14">
        <v>8.4848148940873021</v>
      </c>
      <c r="AG14">
        <v>8.6799897625167297</v>
      </c>
      <c r="AH14">
        <v>8.8648628908941998</v>
      </c>
      <c r="AI14">
        <v>9.0418805162731388</v>
      </c>
      <c r="AJ14">
        <v>9.2092559768084463</v>
      </c>
      <c r="AK14">
        <v>9.3702344554677293</v>
      </c>
      <c r="AL14">
        <v>9.5144226538408123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North East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North East</v>
      </c>
      <c r="W1" s="203" t="str">
        <f>CONCATENATE("Shift-share Figure 1: Levels of Employment, ",C4," - ",F40,", ",Info!B5)</f>
        <v>Shift-share Figure 1: Levels of Employment, 2015 - 2035, North East</v>
      </c>
      <c r="AK1" s="203" t="str">
        <f>CONCATENATE("Shift-share Figure 1.1: Net Changes, ",C4,"-",F40,", ",Info!B5)</f>
        <v>Shift-share Figure 1.1: Net Changes, 2015-2035, North East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21.732746128315462</v>
      </c>
      <c r="C8" s="141">
        <f t="shared" ref="C8:C33" si="0">B8/B$35*100</f>
        <v>4.4378717505458232</v>
      </c>
      <c r="E8" s="151">
        <v>25.412554043295046</v>
      </c>
      <c r="F8" s="141">
        <f t="shared" ref="F8:F33" si="1">E8/E$35*100</f>
        <v>5.306154613300393</v>
      </c>
      <c r="H8" s="151">
        <f>E8-B8</f>
        <v>3.6798079149795839</v>
      </c>
      <c r="I8" s="141">
        <f>IF(B8&lt;&gt;0,((E8/B8)-1)*100,0)</f>
        <v>16.932088992587936</v>
      </c>
      <c r="K8" s="207">
        <f t="shared" ref="K8:K33" si="2">(($E$35/$B$35)-1)*B8</f>
        <v>-0.47862446829636612</v>
      </c>
      <c r="L8" s="141">
        <f>IF(B8&lt;&gt;0,K8/B8*100,0)</f>
        <v>-2.2023193271133334</v>
      </c>
      <c r="N8" s="151">
        <f>H8-(K8+Q8)</f>
        <v>4.3085597291835036</v>
      </c>
      <c r="O8" s="141">
        <f>IF(B8&lt;&gt;0,N8/B8*100,0)</f>
        <v>19.825196980375654</v>
      </c>
      <c r="Q8" s="151">
        <v>-0.15012734590755397</v>
      </c>
      <c r="R8" s="141">
        <f>IF(B8&lt;&gt;0,Q8/B8*100,0)</f>
        <v>-0.69078866067438194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14.273459833951772</v>
      </c>
      <c r="C9" s="141">
        <f t="shared" si="0"/>
        <v>2.9146700470178883</v>
      </c>
      <c r="E9" s="151">
        <v>14.832524681466086</v>
      </c>
      <c r="F9" s="141">
        <f t="shared" si="1"/>
        <v>3.0970389332519188</v>
      </c>
      <c r="H9" s="151">
        <f t="shared" ref="H9:H32" si="3">E9-B9</f>
        <v>0.55906484751431407</v>
      </c>
      <c r="I9" s="141">
        <f t="shared" ref="I9:I32" si="4">IF(B9&lt;&gt;0,((E9/B9)-1)*100,0)</f>
        <v>3.916813821022469</v>
      </c>
      <c r="K9" s="207">
        <f t="shared" si="2"/>
        <v>-0.31434716457087858</v>
      </c>
      <c r="L9" s="141">
        <f t="shared" ref="L9:L32" si="5">IF(B9&lt;&gt;0,K9/B9*100,0)</f>
        <v>-2.2023193271133334</v>
      </c>
      <c r="N9" s="151">
        <f t="shared" ref="N9:N31" si="6">H9-(K9+Q9)</f>
        <v>0.71436117680804734</v>
      </c>
      <c r="O9" s="141">
        <f>IF(B9&lt;&gt;0,N9/B9*100,0)</f>
        <v>5.0048214316533244</v>
      </c>
      <c r="Q9" s="151">
        <v>0.15905083527714536</v>
      </c>
      <c r="R9" s="141">
        <f>IF(B9&lt;&gt;0,Q9/B9*100,0)</f>
        <v>1.1143117164824803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21.426021449350184</v>
      </c>
      <c r="C10" s="141">
        <f t="shared" si="0"/>
        <v>4.3752379361195031</v>
      </c>
      <c r="E10" s="151">
        <v>23.469639078952422</v>
      </c>
      <c r="F10" s="141">
        <f t="shared" si="1"/>
        <v>4.9004729496733148</v>
      </c>
      <c r="H10" s="151">
        <f t="shared" si="3"/>
        <v>2.0436176296022381</v>
      </c>
      <c r="I10" s="141">
        <f t="shared" si="4"/>
        <v>9.538017286285406</v>
      </c>
      <c r="K10" s="207">
        <f t="shared" si="2"/>
        <v>-0.47186941141048749</v>
      </c>
      <c r="L10" s="141">
        <f t="shared" si="5"/>
        <v>-2.2023193271133334</v>
      </c>
      <c r="N10" s="151">
        <f t="shared" si="6"/>
        <v>3.4710860260068186</v>
      </c>
      <c r="O10" s="141">
        <f t="shared" ref="O10:O32" si="7">IF(B10&lt;&gt;0,N10/B10*100,0)</f>
        <v>16.20032927817353</v>
      </c>
      <c r="Q10" s="151">
        <v>-0.95559898499409268</v>
      </c>
      <c r="R10" s="141">
        <f t="shared" ref="R10:R32" si="8">IF(B10&lt;&gt;0,Q10/B10*100,0)</f>
        <v>-4.4599926647747967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27.572687353088558</v>
      </c>
      <c r="C11" s="141">
        <f t="shared" si="0"/>
        <v>5.6303998384942453</v>
      </c>
      <c r="E11" s="151">
        <v>29.027771962856097</v>
      </c>
      <c r="F11" s="141">
        <f t="shared" si="1"/>
        <v>6.0610140111115474</v>
      </c>
      <c r="H11" s="151">
        <f>E11-B11</f>
        <v>1.455084609767539</v>
      </c>
      <c r="I11" s="141">
        <f>IF(B11&lt;&gt;0,((E11/B11)-1)*100,0)</f>
        <v>5.2772680121241367</v>
      </c>
      <c r="K11" s="207">
        <f t="shared" si="2"/>
        <v>-0.6072386225816031</v>
      </c>
      <c r="L11" s="141">
        <f t="shared" si="5"/>
        <v>-2.2023193271133334</v>
      </c>
      <c r="N11" s="151">
        <f t="shared" si="6"/>
        <v>2.5372066736119541</v>
      </c>
      <c r="O11" s="141">
        <f t="shared" si="7"/>
        <v>9.2018838828481062</v>
      </c>
      <c r="Q11" s="151">
        <v>-0.4748834412628119</v>
      </c>
      <c r="R11" s="141">
        <f>IF(B11&lt;&gt;0,Q11/B11*100,0)</f>
        <v>-1.7222965436106388</v>
      </c>
      <c r="T11" s="136"/>
    </row>
    <row r="12" spans="1:97" x14ac:dyDescent="0.2">
      <c r="A12" s="10" t="str">
        <f>name!$D8</f>
        <v>23 Teaching and other educational professionals</v>
      </c>
      <c r="B12" s="151">
        <v>21.073206393473654</v>
      </c>
      <c r="C12" s="141">
        <f t="shared" si="0"/>
        <v>4.3031923713115798</v>
      </c>
      <c r="E12" s="151">
        <v>22.082745267226372</v>
      </c>
      <c r="F12" s="141">
        <f t="shared" si="1"/>
        <v>4.6108887943495169</v>
      </c>
      <c r="H12" s="151">
        <f t="shared" si="3"/>
        <v>1.0095388737527173</v>
      </c>
      <c r="I12" s="141">
        <f t="shared" si="4"/>
        <v>4.7906277521458263</v>
      </c>
      <c r="K12" s="207">
        <f t="shared" si="2"/>
        <v>-0.46409929724595295</v>
      </c>
      <c r="L12" s="141">
        <f t="shared" si="5"/>
        <v>-2.2023193271133334</v>
      </c>
      <c r="N12" s="151">
        <f t="shared" si="6"/>
        <v>1.5616952199825347</v>
      </c>
      <c r="O12" s="141">
        <f t="shared" si="7"/>
        <v>7.4108096832677051</v>
      </c>
      <c r="Q12" s="151">
        <v>-8.8057048983864517E-2</v>
      </c>
      <c r="R12" s="141">
        <f t="shared" si="8"/>
        <v>-0.41786260400854647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20.053361439408231</v>
      </c>
      <c r="C13" s="141">
        <f t="shared" si="0"/>
        <v>4.0949379204077969</v>
      </c>
      <c r="E13" s="151">
        <v>24.487374649426325</v>
      </c>
      <c r="F13" s="141">
        <f t="shared" si="1"/>
        <v>5.1129766705976127</v>
      </c>
      <c r="H13" s="151">
        <f t="shared" si="3"/>
        <v>4.4340132100180938</v>
      </c>
      <c r="I13" s="141">
        <f t="shared" si="4"/>
        <v>22.111072118335784</v>
      </c>
      <c r="K13" s="207">
        <f t="shared" si="2"/>
        <v>-0.44163905471598003</v>
      </c>
      <c r="L13" s="141">
        <f t="shared" si="5"/>
        <v>-2.2023193271133334</v>
      </c>
      <c r="N13" s="151">
        <f>H13-(K13+Q13)</f>
        <v>5.218684594120365</v>
      </c>
      <c r="O13" s="141">
        <f>IF(B13&lt;&gt;0,N13/B13*100,0)</f>
        <v>26.023989094739854</v>
      </c>
      <c r="Q13" s="151">
        <v>-0.34303232938629141</v>
      </c>
      <c r="R13" s="141">
        <f t="shared" si="8"/>
        <v>-1.7105976492907324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9.0554566906705691</v>
      </c>
      <c r="C14" s="141">
        <f t="shared" si="0"/>
        <v>1.8491430028466926</v>
      </c>
      <c r="E14" s="151">
        <v>10.70984051084127</v>
      </c>
      <c r="F14" s="141">
        <f t="shared" si="1"/>
        <v>2.2362203160490908</v>
      </c>
      <c r="H14" s="151">
        <f t="shared" si="3"/>
        <v>1.6543838201707004</v>
      </c>
      <c r="I14" s="141">
        <f t="shared" si="4"/>
        <v>18.269468638452423</v>
      </c>
      <c r="K14" s="207">
        <f t="shared" si="2"/>
        <v>-0.19943007285701542</v>
      </c>
      <c r="L14" s="141">
        <f>IF(B14&lt;&gt;0,K14/B14*100,0)</f>
        <v>-2.2023193271133334</v>
      </c>
      <c r="N14" s="151">
        <f t="shared" si="6"/>
        <v>2.0508095985138244</v>
      </c>
      <c r="O14" s="141">
        <f t="shared" si="7"/>
        <v>22.647224414718714</v>
      </c>
      <c r="Q14" s="151">
        <v>-0.1969957054861084</v>
      </c>
      <c r="R14" s="141">
        <f t="shared" si="8"/>
        <v>-2.175436449152965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9.6622274795413947</v>
      </c>
      <c r="C15" s="141">
        <f t="shared" si="0"/>
        <v>1.973046854071359</v>
      </c>
      <c r="E15" s="151">
        <v>10.403152312211862</v>
      </c>
      <c r="F15" s="141">
        <f t="shared" si="1"/>
        <v>2.1721836593151886</v>
      </c>
      <c r="H15" s="151">
        <f t="shared" si="3"/>
        <v>0.74092483267046738</v>
      </c>
      <c r="I15" s="141">
        <f t="shared" si="4"/>
        <v>7.6682611151443814</v>
      </c>
      <c r="K15" s="207">
        <f t="shared" si="2"/>
        <v>-0.21279310321159564</v>
      </c>
      <c r="L15" s="141">
        <f t="shared" si="5"/>
        <v>-2.2023193271133334</v>
      </c>
      <c r="N15" s="151">
        <f t="shared" si="6"/>
        <v>1.0960509803592497</v>
      </c>
      <c r="O15" s="141">
        <f t="shared" si="7"/>
        <v>11.343667727550462</v>
      </c>
      <c r="Q15" s="151">
        <v>-0.14233304447718687</v>
      </c>
      <c r="R15" s="141">
        <f t="shared" si="8"/>
        <v>-1.4730872852927546</v>
      </c>
      <c r="T15" s="11"/>
    </row>
    <row r="16" spans="1:97" x14ac:dyDescent="0.2">
      <c r="A16" s="10" t="str">
        <f>name!$D12</f>
        <v>33 Protective service occupations</v>
      </c>
      <c r="B16" s="151">
        <v>6.3572759436806443</v>
      </c>
      <c r="C16" s="141">
        <f t="shared" si="0"/>
        <v>1.298168908535982</v>
      </c>
      <c r="E16" s="151">
        <v>7.0494931142783734</v>
      </c>
      <c r="F16" s="141">
        <f t="shared" si="1"/>
        <v>1.4719378597692279</v>
      </c>
      <c r="H16" s="151">
        <f t="shared" si="3"/>
        <v>0.69221717059772914</v>
      </c>
      <c r="I16" s="141">
        <f t="shared" si="4"/>
        <v>10.88858147310432</v>
      </c>
      <c r="K16" s="207">
        <f t="shared" si="2"/>
        <v>-0.14000751678560538</v>
      </c>
      <c r="L16" s="141">
        <f t="shared" si="5"/>
        <v>-2.2023193271133334</v>
      </c>
      <c r="N16" s="151">
        <f t="shared" si="6"/>
        <v>0.61156190833998658</v>
      </c>
      <c r="O16" s="141">
        <f t="shared" si="7"/>
        <v>9.6198735709734393</v>
      </c>
      <c r="Q16" s="151">
        <v>0.220662779043348</v>
      </c>
      <c r="R16" s="141">
        <f t="shared" si="8"/>
        <v>3.4710272292442257</v>
      </c>
      <c r="T16" s="11"/>
    </row>
    <row r="17" spans="1:20" x14ac:dyDescent="0.2">
      <c r="A17" s="10" t="str">
        <f>name!$D13</f>
        <v>34 Culture, media and sports occupations</v>
      </c>
      <c r="B17" s="151">
        <v>5.8966157276684097</v>
      </c>
      <c r="C17" s="141">
        <f t="shared" si="0"/>
        <v>1.204101138767234</v>
      </c>
      <c r="E17" s="151">
        <v>5.720866276556551</v>
      </c>
      <c r="F17" s="141">
        <f t="shared" si="1"/>
        <v>1.194519879178944</v>
      </c>
      <c r="H17" s="151">
        <f t="shared" si="3"/>
        <v>-0.17574945111185869</v>
      </c>
      <c r="I17" s="141">
        <f t="shared" si="4"/>
        <v>-2.980513895236514</v>
      </c>
      <c r="K17" s="207">
        <f t="shared" si="2"/>
        <v>-0.12986230781604591</v>
      </c>
      <c r="L17" s="141">
        <f t="shared" si="5"/>
        <v>-2.2023193271133334</v>
      </c>
      <c r="N17" s="151">
        <f t="shared" si="6"/>
        <v>-8.0205289125732368E-2</v>
      </c>
      <c r="O17" s="141">
        <f t="shared" si="7"/>
        <v>-1.3601918936210968</v>
      </c>
      <c r="Q17" s="151">
        <v>3.4318145829919586E-2</v>
      </c>
      <c r="R17" s="141">
        <f t="shared" si="8"/>
        <v>0.58199732549791539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20.575349082820939</v>
      </c>
      <c r="C18" s="141">
        <f t="shared" si="0"/>
        <v>4.2015288778117981</v>
      </c>
      <c r="E18" s="151">
        <v>22.193704019032278</v>
      </c>
      <c r="F18" s="141">
        <f t="shared" si="1"/>
        <v>4.6340570399252234</v>
      </c>
      <c r="H18" s="151">
        <f t="shared" si="3"/>
        <v>1.6183549362113396</v>
      </c>
      <c r="I18" s="141">
        <f t="shared" si="4"/>
        <v>7.8655041510938828</v>
      </c>
      <c r="K18" s="207">
        <f t="shared" si="2"/>
        <v>-0.45313488947200153</v>
      </c>
      <c r="L18" s="141">
        <f t="shared" si="5"/>
        <v>-2.2023193271133334</v>
      </c>
      <c r="N18" s="151">
        <f t="shared" si="6"/>
        <v>2.1506166224546783</v>
      </c>
      <c r="O18" s="141">
        <f t="shared" si="7"/>
        <v>10.452394337505076</v>
      </c>
      <c r="Q18" s="151">
        <v>-7.9126796771337146E-2</v>
      </c>
      <c r="R18" s="141">
        <f t="shared" si="8"/>
        <v>-0.38457085929785179</v>
      </c>
      <c r="T18" s="11"/>
    </row>
    <row r="19" spans="1:20" x14ac:dyDescent="0.2">
      <c r="A19" s="10" t="str">
        <f>name!$D15</f>
        <v>41 Administrative occupations</v>
      </c>
      <c r="B19" s="151">
        <v>45.581332961093828</v>
      </c>
      <c r="C19" s="141">
        <f t="shared" si="0"/>
        <v>9.3078025531576412</v>
      </c>
      <c r="E19" s="151">
        <v>44.153660141328722</v>
      </c>
      <c r="F19" s="141">
        <f t="shared" si="1"/>
        <v>9.2193073964096151</v>
      </c>
      <c r="H19" s="151">
        <f t="shared" si="3"/>
        <v>-1.4276728197651067</v>
      </c>
      <c r="I19" s="141">
        <f t="shared" si="4"/>
        <v>-3.1321436364831756</v>
      </c>
      <c r="K19" s="207">
        <f t="shared" si="2"/>
        <v>-1.0038465053580496</v>
      </c>
      <c r="L19" s="141">
        <f t="shared" si="5"/>
        <v>-2.2023193271133334</v>
      </c>
      <c r="N19" s="151">
        <f t="shared" si="6"/>
        <v>-0.20591866683241977</v>
      </c>
      <c r="O19" s="141">
        <f t="shared" si="7"/>
        <v>-0.45176095882975309</v>
      </c>
      <c r="Q19" s="151">
        <v>-0.21790764757463724</v>
      </c>
      <c r="R19" s="141">
        <f t="shared" si="8"/>
        <v>-0.47806335054008492</v>
      </c>
      <c r="T19" s="11"/>
    </row>
    <row r="20" spans="1:20" x14ac:dyDescent="0.2">
      <c r="A20" s="10" t="str">
        <f>name!$D16</f>
        <v>42 Secretarial and related occupations</v>
      </c>
      <c r="B20" s="151">
        <v>9.7042932340862489</v>
      </c>
      <c r="C20" s="141">
        <f t="shared" si="0"/>
        <v>1.9816367682339682</v>
      </c>
      <c r="E20" s="151">
        <v>8.3494356737237503</v>
      </c>
      <c r="F20" s="141">
        <f t="shared" si="1"/>
        <v>1.7433665480102871</v>
      </c>
      <c r="H20" s="151">
        <f t="shared" si="3"/>
        <v>-1.3548575603624986</v>
      </c>
      <c r="I20" s="141">
        <f t="shared" si="4"/>
        <v>-13.961424368377207</v>
      </c>
      <c r="K20" s="207">
        <f t="shared" si="2"/>
        <v>-0.21371952545403303</v>
      </c>
      <c r="L20" s="141">
        <f t="shared" si="5"/>
        <v>-2.2023193271133334</v>
      </c>
      <c r="N20" s="151">
        <f t="shared" si="6"/>
        <v>-1.0601166498151255</v>
      </c>
      <c r="O20" s="141">
        <f t="shared" si="7"/>
        <v>-10.924202559043399</v>
      </c>
      <c r="Q20" s="151">
        <v>-8.1021385093339893E-2</v>
      </c>
      <c r="R20" s="141">
        <f t="shared" si="8"/>
        <v>-0.83490248222047692</v>
      </c>
      <c r="T20" s="11"/>
    </row>
    <row r="21" spans="1:20" x14ac:dyDescent="0.2">
      <c r="A21" s="10" t="str">
        <f>name!$D17</f>
        <v>51 Skilled agricultural and related trades</v>
      </c>
      <c r="B21" s="151">
        <v>4.6441267016966554</v>
      </c>
      <c r="C21" s="141">
        <f t="shared" si="0"/>
        <v>0.94834028676028403</v>
      </c>
      <c r="E21" s="151">
        <v>3.9137663619264487</v>
      </c>
      <c r="F21" s="141">
        <f t="shared" si="1"/>
        <v>0.81719646916777289</v>
      </c>
      <c r="H21" s="151">
        <f t="shared" si="3"/>
        <v>-0.73036033977020676</v>
      </c>
      <c r="I21" s="141">
        <f t="shared" si="4"/>
        <v>-15.726537768734461</v>
      </c>
      <c r="K21" s="207">
        <f t="shared" si="2"/>
        <v>-0.10227849992709642</v>
      </c>
      <c r="L21" s="141">
        <f t="shared" si="5"/>
        <v>-2.2023193271133334</v>
      </c>
      <c r="N21" s="151">
        <f t="shared" si="6"/>
        <v>-0.20010606775873918</v>
      </c>
      <c r="O21" s="141">
        <f t="shared" si="7"/>
        <v>-4.3087986313042173</v>
      </c>
      <c r="Q21" s="151">
        <v>-0.4279757720843711</v>
      </c>
      <c r="R21" s="141">
        <f t="shared" si="8"/>
        <v>-9.2154198103169147</v>
      </c>
      <c r="T21" s="11"/>
    </row>
    <row r="22" spans="1:20" x14ac:dyDescent="0.2">
      <c r="A22" s="10" t="str">
        <f>name!$D18</f>
        <v>52 Skilled metal, electrical and electronic trades</v>
      </c>
      <c r="B22" s="151">
        <v>23.746739359376484</v>
      </c>
      <c r="C22" s="141">
        <f t="shared" si="0"/>
        <v>4.8491333376984551</v>
      </c>
      <c r="E22" s="151">
        <v>19.8153660104539</v>
      </c>
      <c r="F22" s="141">
        <f t="shared" si="1"/>
        <v>4.1374588162793202</v>
      </c>
      <c r="H22" s="151">
        <f t="shared" si="3"/>
        <v>-3.9313733489225839</v>
      </c>
      <c r="I22" s="141">
        <f t="shared" si="4"/>
        <v>-16.555423839148119</v>
      </c>
      <c r="K22" s="207">
        <f t="shared" si="2"/>
        <v>-0.52297903047077732</v>
      </c>
      <c r="L22" s="141">
        <f t="shared" si="5"/>
        <v>-2.2023193271133334</v>
      </c>
      <c r="N22" s="151">
        <f t="shared" si="6"/>
        <v>-2.6060936326765431</v>
      </c>
      <c r="O22" s="141">
        <f t="shared" si="7"/>
        <v>-10.974532516808535</v>
      </c>
      <c r="Q22" s="151">
        <v>-0.80230068577526359</v>
      </c>
      <c r="R22" s="141">
        <f t="shared" si="8"/>
        <v>-3.3785719952262512</v>
      </c>
      <c r="T22" s="11"/>
    </row>
    <row r="23" spans="1:20" x14ac:dyDescent="0.2">
      <c r="A23" s="10" t="str">
        <f>name!$D19</f>
        <v>53 Skilled construction and building trades</v>
      </c>
      <c r="B23" s="151">
        <v>18.075106264951447</v>
      </c>
      <c r="C23" s="141">
        <f t="shared" si="0"/>
        <v>3.6909741183986973</v>
      </c>
      <c r="E23" s="151">
        <v>16.08769129935639</v>
      </c>
      <c r="F23" s="141">
        <f t="shared" si="1"/>
        <v>3.3591183814109873</v>
      </c>
      <c r="H23" s="151">
        <f t="shared" si="3"/>
        <v>-1.9874149655950575</v>
      </c>
      <c r="I23" s="141">
        <f t="shared" si="4"/>
        <v>-10.995315526574556</v>
      </c>
      <c r="K23" s="207">
        <f t="shared" si="2"/>
        <v>-0.39807155866929872</v>
      </c>
      <c r="L23" s="141">
        <f t="shared" si="5"/>
        <v>-2.2023193271133334</v>
      </c>
      <c r="N23" s="151">
        <f t="shared" si="6"/>
        <v>-2.5509122593018194</v>
      </c>
      <c r="O23" s="141">
        <f t="shared" si="7"/>
        <v>-14.112847924153943</v>
      </c>
      <c r="Q23" s="151">
        <v>0.96156885237606038</v>
      </c>
      <c r="R23" s="141">
        <f t="shared" si="8"/>
        <v>5.3198517246927137</v>
      </c>
      <c r="T23" s="11"/>
    </row>
    <row r="24" spans="1:20" x14ac:dyDescent="0.2">
      <c r="A24" s="10" t="str">
        <f>name!$D20</f>
        <v>54 Textiles, printing and other skilled trades</v>
      </c>
      <c r="B24" s="151">
        <v>10.556309552348026</v>
      </c>
      <c r="C24" s="141">
        <f t="shared" si="0"/>
        <v>2.1556202642677058</v>
      </c>
      <c r="E24" s="151">
        <v>8.4288888775954423</v>
      </c>
      <c r="F24" s="141">
        <f t="shared" si="1"/>
        <v>1.7599564186524517</v>
      </c>
      <c r="H24" s="151">
        <f t="shared" si="3"/>
        <v>-2.1274206747525835</v>
      </c>
      <c r="I24" s="141">
        <f t="shared" si="4"/>
        <v>-20.153072095914283</v>
      </c>
      <c r="K24" s="207">
        <f t="shared" si="2"/>
        <v>-0.23248364550127157</v>
      </c>
      <c r="L24" s="141">
        <f t="shared" si="5"/>
        <v>-2.2023193271133334</v>
      </c>
      <c r="N24" s="151">
        <f t="shared" si="6"/>
        <v>-1.8200131260049934</v>
      </c>
      <c r="O24" s="141">
        <f t="shared" si="7"/>
        <v>-17.240998068308542</v>
      </c>
      <c r="Q24" s="151">
        <v>-7.4923903246318563E-2</v>
      </c>
      <c r="R24" s="141">
        <f t="shared" si="8"/>
        <v>-0.70975470049240208</v>
      </c>
      <c r="T24" s="11"/>
    </row>
    <row r="25" spans="1:20" x14ac:dyDescent="0.2">
      <c r="A25" s="10" t="str">
        <f>name!$D21</f>
        <v>61 Caring personal service occupations</v>
      </c>
      <c r="B25" s="151">
        <v>33.611923724291344</v>
      </c>
      <c r="C25" s="141">
        <f t="shared" si="0"/>
        <v>6.8636244079245383</v>
      </c>
      <c r="E25" s="151">
        <v>31.610179921526679</v>
      </c>
      <c r="F25" s="141">
        <f t="shared" si="1"/>
        <v>6.6002221473728024</v>
      </c>
      <c r="H25" s="151">
        <f t="shared" si="3"/>
        <v>-2.0017438027646648</v>
      </c>
      <c r="I25" s="141">
        <f t="shared" si="4"/>
        <v>-5.9554574120314507</v>
      </c>
      <c r="K25" s="207">
        <f t="shared" si="2"/>
        <v>-0.74024189239465998</v>
      </c>
      <c r="L25" s="141">
        <f t="shared" si="5"/>
        <v>-2.2023193271133334</v>
      </c>
      <c r="N25" s="151">
        <f t="shared" si="6"/>
        <v>-0.95065028750103275</v>
      </c>
      <c r="O25" s="141">
        <f t="shared" si="7"/>
        <v>-2.8283126407727672</v>
      </c>
      <c r="Q25" s="151">
        <v>-0.31085162286897206</v>
      </c>
      <c r="R25" s="141">
        <f t="shared" si="8"/>
        <v>-0.92482544414534507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10.694469678421898</v>
      </c>
      <c r="C26" s="141">
        <f t="shared" si="0"/>
        <v>2.1838328480311646</v>
      </c>
      <c r="E26" s="151">
        <v>10.590117171876656</v>
      </c>
      <c r="F26" s="141">
        <f t="shared" si="1"/>
        <v>2.2112220200775599</v>
      </c>
      <c r="H26" s="151">
        <f t="shared" si="3"/>
        <v>-0.10435250654524175</v>
      </c>
      <c r="I26" s="141">
        <f t="shared" si="4"/>
        <v>-0.97576139521712291</v>
      </c>
      <c r="K26" s="207">
        <f t="shared" si="2"/>
        <v>-0.23552637266016063</v>
      </c>
      <c r="L26" s="141">
        <f t="shared" si="5"/>
        <v>-2.2023193271133334</v>
      </c>
      <c r="N26" s="151">
        <f t="shared" si="6"/>
        <v>-0.29085425878556714</v>
      </c>
      <c r="O26" s="141">
        <f t="shared" si="7"/>
        <v>-2.7196697688752183</v>
      </c>
      <c r="Q26" s="151">
        <v>0.42202812490048602</v>
      </c>
      <c r="R26" s="141">
        <f t="shared" si="8"/>
        <v>3.9462277007714284</v>
      </c>
      <c r="T26" s="11"/>
    </row>
    <row r="27" spans="1:20" x14ac:dyDescent="0.2">
      <c r="A27" s="10" t="str">
        <f>name!$D23</f>
        <v>63 Community and civil enforcement occupations</v>
      </c>
      <c r="B27" s="151">
        <v>0.58215069720671409</v>
      </c>
      <c r="C27" s="141">
        <f t="shared" si="0"/>
        <v>0.11887637753832647</v>
      </c>
      <c r="E27" s="151">
        <v>0.64182464760198232</v>
      </c>
      <c r="F27" s="141">
        <f t="shared" si="1"/>
        <v>0.13401332306076141</v>
      </c>
      <c r="H27" s="151">
        <f t="shared" si="3"/>
        <v>5.9673950395268238E-2</v>
      </c>
      <c r="I27" s="141">
        <f t="shared" si="4"/>
        <v>10.250601894251243</v>
      </c>
      <c r="K27" s="207">
        <f t="shared" si="2"/>
        <v>-1.2820817317508485E-2</v>
      </c>
      <c r="L27" s="141">
        <f t="shared" si="5"/>
        <v>-2.2023193271133334</v>
      </c>
      <c r="N27" s="151">
        <f t="shared" si="6"/>
        <v>5.0133631662106957E-2</v>
      </c>
      <c r="O27" s="141">
        <f t="shared" si="7"/>
        <v>8.6117962071778056</v>
      </c>
      <c r="Q27" s="151">
        <v>2.2361136050669767E-2</v>
      </c>
      <c r="R27" s="141">
        <f t="shared" si="8"/>
        <v>3.8411250141867685</v>
      </c>
      <c r="T27" s="172"/>
    </row>
    <row r="28" spans="1:20" x14ac:dyDescent="0.2">
      <c r="A28" s="10" t="str">
        <f>name!$D24</f>
        <v>71 Sales occupations</v>
      </c>
      <c r="B28" s="151">
        <v>47.90500212035964</v>
      </c>
      <c r="C28" s="141">
        <f t="shared" si="0"/>
        <v>9.7823006059409803</v>
      </c>
      <c r="E28" s="151">
        <v>42.678069113601978</v>
      </c>
      <c r="F28" s="141">
        <f t="shared" si="1"/>
        <v>8.9112032158625691</v>
      </c>
      <c r="H28" s="151">
        <f t="shared" si="3"/>
        <v>-5.2269330067576618</v>
      </c>
      <c r="I28" s="141">
        <f t="shared" si="4"/>
        <v>-10.911038044889709</v>
      </c>
      <c r="K28" s="207">
        <f t="shared" si="2"/>
        <v>-1.0550211203507325</v>
      </c>
      <c r="L28" s="141">
        <f t="shared" si="5"/>
        <v>-2.2023193271133334</v>
      </c>
      <c r="N28" s="151">
        <f>H28-(K28+Q28)</f>
        <v>-3.7650886076343308</v>
      </c>
      <c r="O28" s="141">
        <f t="shared" si="7"/>
        <v>-7.8594894916707805</v>
      </c>
      <c r="Q28" s="151">
        <v>-0.40682327877259844</v>
      </c>
      <c r="R28" s="141">
        <f t="shared" si="8"/>
        <v>-0.8492292261055937</v>
      </c>
      <c r="T28" s="11"/>
    </row>
    <row r="29" spans="1:20" x14ac:dyDescent="0.2">
      <c r="A29" s="10" t="str">
        <f>name!$D25</f>
        <v>72 Customer service occupations</v>
      </c>
      <c r="B29" s="151">
        <v>8.2742482733071885</v>
      </c>
      <c r="C29" s="141">
        <f t="shared" si="0"/>
        <v>1.6896186267629658</v>
      </c>
      <c r="E29" s="151">
        <v>8.8901921095368301</v>
      </c>
      <c r="F29" s="141">
        <f t="shared" si="1"/>
        <v>1.8562767754385496</v>
      </c>
      <c r="H29" s="151">
        <f t="shared" si="3"/>
        <v>0.61594383622964166</v>
      </c>
      <c r="I29" s="141">
        <f t="shared" si="4"/>
        <v>7.4441062907996569</v>
      </c>
      <c r="K29" s="207">
        <f t="shared" si="2"/>
        <v>-0.18222536889638549</v>
      </c>
      <c r="L29" s="141">
        <f t="shared" si="5"/>
        <v>-2.2023193271133334</v>
      </c>
      <c r="N29" s="151">
        <f t="shared" si="6"/>
        <v>0.77813144226727193</v>
      </c>
      <c r="O29" s="141">
        <f t="shared" si="7"/>
        <v>9.4042554267743217</v>
      </c>
      <c r="Q29" s="151">
        <v>2.0037762858755182E-2</v>
      </c>
      <c r="R29" s="141">
        <f t="shared" si="8"/>
        <v>0.24217019113865865</v>
      </c>
      <c r="T29" s="11"/>
    </row>
    <row r="30" spans="1:20" x14ac:dyDescent="0.2">
      <c r="A30" s="10" t="str">
        <f>name!$D26</f>
        <v>81 Process, plant and machine operatives</v>
      </c>
      <c r="B30" s="151">
        <v>20.497099930923987</v>
      </c>
      <c r="C30" s="141">
        <f t="shared" si="0"/>
        <v>4.1855502390030006</v>
      </c>
      <c r="E30" s="151">
        <v>16.493271233190935</v>
      </c>
      <c r="F30" s="141">
        <f t="shared" si="1"/>
        <v>3.4438036843251218</v>
      </c>
      <c r="H30" s="151">
        <f t="shared" si="3"/>
        <v>-4.0038286977330522</v>
      </c>
      <c r="I30" s="141">
        <f t="shared" si="4"/>
        <v>-19.53363505679393</v>
      </c>
      <c r="K30" s="207">
        <f t="shared" si="2"/>
        <v>-0.45141159327647268</v>
      </c>
      <c r="L30" s="141">
        <f t="shared" si="5"/>
        <v>-2.2023193271133334</v>
      </c>
      <c r="N30" s="151">
        <f t="shared" si="6"/>
        <v>-2.5881275672096047</v>
      </c>
      <c r="O30" s="141">
        <f t="shared" si="7"/>
        <v>-12.626798795593979</v>
      </c>
      <c r="Q30" s="151">
        <v>-0.96428953724697464</v>
      </c>
      <c r="R30" s="141">
        <f t="shared" si="8"/>
        <v>-4.7045169340866142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17.778560622425232</v>
      </c>
      <c r="C31" s="141">
        <f t="shared" si="0"/>
        <v>3.6304188842858807</v>
      </c>
      <c r="E31" s="151">
        <v>19.085919456589171</v>
      </c>
      <c r="F31" s="141">
        <f t="shared" si="1"/>
        <v>3.9851499932326009</v>
      </c>
      <c r="H31" s="151">
        <f t="shared" si="3"/>
        <v>1.3073588341639386</v>
      </c>
      <c r="I31" s="141">
        <f t="shared" si="4"/>
        <v>7.3535696276496365</v>
      </c>
      <c r="K31" s="207">
        <f t="shared" si="2"/>
        <v>-0.39154067667023146</v>
      </c>
      <c r="L31" s="141">
        <f t="shared" si="5"/>
        <v>-2.2023193271133334</v>
      </c>
      <c r="N31" s="151">
        <f t="shared" si="6"/>
        <v>-0.43201352429137385</v>
      </c>
      <c r="O31" s="141">
        <f t="shared" si="7"/>
        <v>-2.4299690704232133</v>
      </c>
      <c r="Q31" s="151">
        <v>2.1309130351255439</v>
      </c>
      <c r="R31" s="141">
        <f t="shared" si="8"/>
        <v>11.985858025186175</v>
      </c>
      <c r="T31" s="11"/>
    </row>
    <row r="32" spans="1:20" x14ac:dyDescent="0.2">
      <c r="A32" s="10" t="str">
        <f>name!$D28</f>
        <v>91 Elementary trades and related occupations</v>
      </c>
      <c r="B32" s="151">
        <v>8.7079014188987056</v>
      </c>
      <c r="C32" s="141">
        <f t="shared" si="0"/>
        <v>1.7781714968417504</v>
      </c>
      <c r="E32" s="151">
        <v>6.6946553065972703</v>
      </c>
      <c r="F32" s="141">
        <f t="shared" si="1"/>
        <v>1.3978475394105287</v>
      </c>
      <c r="H32" s="151">
        <f t="shared" si="3"/>
        <v>-2.0132461123014354</v>
      </c>
      <c r="I32" s="141">
        <f t="shared" si="4"/>
        <v>-23.119762333690407</v>
      </c>
      <c r="K32" s="207">
        <f t="shared" si="2"/>
        <v>-0.19177579593438238</v>
      </c>
      <c r="L32" s="141">
        <f t="shared" si="5"/>
        <v>-2.2023193271133334</v>
      </c>
      <c r="N32" s="151">
        <f>H32-(K32+Q32)</f>
        <v>-1.9523438361931893</v>
      </c>
      <c r="O32" s="141">
        <f t="shared" si="7"/>
        <v>-22.4203713647473</v>
      </c>
      <c r="Q32" s="151">
        <v>0.13087351982613629</v>
      </c>
      <c r="R32" s="141">
        <f t="shared" si="8"/>
        <v>1.502928358170228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51.673327938642913</v>
      </c>
      <c r="C33" s="141">
        <f t="shared" si="0"/>
        <v>10.551800539224748</v>
      </c>
      <c r="E33" s="151">
        <v>46.103296758951288</v>
      </c>
      <c r="F33" s="141">
        <f t="shared" si="1"/>
        <v>9.6263925447670999</v>
      </c>
      <c r="H33" s="151">
        <f t="shared" ref="H33" si="9">E33-B33</f>
        <v>-5.5700311796916253</v>
      </c>
      <c r="I33" s="141">
        <f>IF(B33&lt;&gt;0,((E33/B33)-1)*100,0)</f>
        <v>-10.779315755132901</v>
      </c>
      <c r="K33" s="207">
        <f t="shared" si="2"/>
        <v>-1.1380116881553868</v>
      </c>
      <c r="L33" s="141">
        <f t="shared" ref="L33" si="10">IF(B33&lt;&gt;0,K33/B33*100,0)</f>
        <v>-2.2023193271133334</v>
      </c>
      <c r="N33" s="151">
        <f>H33-(K33+Q33)</f>
        <v>-6.0464538301809316</v>
      </c>
      <c r="O33" s="141">
        <f t="shared" ref="O33" si="11">IF(B33&lt;&gt;0,N33/B33*100,0)</f>
        <v>-11.701305240801428</v>
      </c>
      <c r="Q33" s="151">
        <v>1.6144343386446933</v>
      </c>
      <c r="R33" s="141">
        <f t="shared" ref="R33" si="12">IF(B33&lt;&gt;0,Q33/B33*100,0)</f>
        <v>3.1243088127818632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489.71100000000007</v>
      </c>
      <c r="C35" s="147">
        <f>B35/B$35*100</f>
        <v>100</v>
      </c>
      <c r="D35" s="145"/>
      <c r="E35" s="152">
        <f>SUM(E8:E33)</f>
        <v>478.9260000000001</v>
      </c>
      <c r="F35" s="147">
        <f t="shared" ref="F35" si="13">E35/E$35*100</f>
        <v>100</v>
      </c>
      <c r="G35" s="145"/>
      <c r="H35" s="152">
        <f>E35-B35</f>
        <v>-10.784999999999968</v>
      </c>
      <c r="I35" s="147">
        <f>IF(B35&lt;&gt;0,((E35/B35)-1)*100,0)</f>
        <v>-2.2023193271133334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North East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25.412554043295046</v>
      </c>
      <c r="C44" s="141">
        <f t="shared" ref="C44:C68" si="15">B44/B$71*100</f>
        <v>5.306154613300393</v>
      </c>
      <c r="E44" s="151">
        <v>25.23356948501899</v>
      </c>
      <c r="F44" s="141">
        <f t="shared" ref="F44:F68" si="16">E44/E$71*100</f>
        <v>5.1206769549409676</v>
      </c>
      <c r="H44" s="151">
        <f>E44-B44</f>
        <v>-0.1789845582760563</v>
      </c>
      <c r="I44" s="141">
        <f>IF(B44&gt;0,((E44/B44)-1)*100,0)</f>
        <v>-0.70431550473487592</v>
      </c>
      <c r="K44" s="151">
        <f>(($E$71/$B$71)-1)*B44</f>
        <v>0.73500853703435576</v>
      </c>
      <c r="L44" s="141">
        <f>IF(B44&gt;0,K44/B44*100,0)</f>
        <v>2.8923048654697636</v>
      </c>
      <c r="N44" s="151">
        <f>H44-(K44+Q44)</f>
        <v>-0.39538202188412386</v>
      </c>
      <c r="O44" s="141">
        <f>IF(B44&gt;0,N44/B44*100,0)</f>
        <v>-1.555853147269324</v>
      </c>
      <c r="Q44" s="151">
        <v>-0.5186110734262882</v>
      </c>
      <c r="R44" s="141">
        <f>IF(B44&gt;0,Q44/B44*100,0)</f>
        <v>-2.0407672229353144</v>
      </c>
      <c r="T44" s="151"/>
    </row>
    <row r="45" spans="1:20" x14ac:dyDescent="0.2">
      <c r="A45" s="135" t="str">
        <f t="shared" si="14"/>
        <v>12 Other managers and proprietors</v>
      </c>
      <c r="B45" s="151">
        <v>14.832524681466086</v>
      </c>
      <c r="C45" s="141">
        <f t="shared" si="15"/>
        <v>3.0970389332519188</v>
      </c>
      <c r="E45" s="151">
        <v>20.455568330896881</v>
      </c>
      <c r="F45" s="141">
        <f t="shared" si="16"/>
        <v>4.1510717464856164</v>
      </c>
      <c r="H45" s="151">
        <f t="shared" ref="H45:H71" si="17">E45-B45</f>
        <v>5.6230436494307945</v>
      </c>
      <c r="I45" s="141">
        <f t="shared" ref="I45:I71" si="18">IF(B45&gt;0,((E45/B45)-1)*100,0)</f>
        <v>37.910226142802529</v>
      </c>
      <c r="K45" s="151">
        <f t="shared" ref="K45:K68" si="19">(($E$71/$B$71)-1)*B45</f>
        <v>0.42900183303404715</v>
      </c>
      <c r="L45" s="141">
        <f t="shared" ref="L45:L68" si="20">IF(B45&gt;0,K45/B45*100,0)</f>
        <v>2.8923048654697636</v>
      </c>
      <c r="N45" s="151">
        <f t="shared" ref="N45:N68" si="21">H45-(K45+Q45)</f>
        <v>4.6882162943576828</v>
      </c>
      <c r="O45" s="141">
        <f t="shared" ref="O45:O68" si="22">IF(B45&gt;0,N45/B45*100,0)</f>
        <v>31.607675665733577</v>
      </c>
      <c r="Q45" s="151">
        <v>0.50582552203906483</v>
      </c>
      <c r="R45" s="141">
        <f>IF(B45&gt;0,Q45/B45*100,0)</f>
        <v>3.4102456115991964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23.469639078952422</v>
      </c>
      <c r="C46" s="141">
        <f t="shared" si="15"/>
        <v>4.9004729496733148</v>
      </c>
      <c r="E46" s="151">
        <v>26.474817136388868</v>
      </c>
      <c r="F46" s="141">
        <f t="shared" si="16"/>
        <v>5.3725647525638074</v>
      </c>
      <c r="H46" s="151">
        <f t="shared" si="17"/>
        <v>3.0051780574364457</v>
      </c>
      <c r="I46" s="141">
        <f t="shared" si="18"/>
        <v>12.804534604588325</v>
      </c>
      <c r="K46" s="151">
        <f t="shared" si="19"/>
        <v>0.67881351298873394</v>
      </c>
      <c r="L46" s="141">
        <f t="shared" si="20"/>
        <v>2.8923048654697636</v>
      </c>
      <c r="N46" s="151">
        <f t="shared" si="21"/>
        <v>2.9151168084415851</v>
      </c>
      <c r="O46" s="141">
        <f t="shared" si="22"/>
        <v>12.420799478999497</v>
      </c>
      <c r="Q46" s="151">
        <v>-0.58875226399387304</v>
      </c>
      <c r="R46" s="141">
        <f t="shared" ref="R46:R68" si="23">IF(B46&gt;0,Q46/B46*100,0)</f>
        <v>-2.5085697398809432</v>
      </c>
      <c r="T46" s="151"/>
    </row>
    <row r="47" spans="1:20" x14ac:dyDescent="0.2">
      <c r="A47" s="135" t="str">
        <f t="shared" si="14"/>
        <v>22 Health professionals</v>
      </c>
      <c r="B47" s="151">
        <v>29.027771962856097</v>
      </c>
      <c r="C47" s="141">
        <f t="shared" si="15"/>
        <v>6.0610140111115474</v>
      </c>
      <c r="E47" s="151">
        <v>34.325942505499306</v>
      </c>
      <c r="F47" s="141">
        <f t="shared" si="16"/>
        <v>6.9658025531779657</v>
      </c>
      <c r="H47" s="151">
        <f t="shared" si="17"/>
        <v>5.2981705426432093</v>
      </c>
      <c r="I47" s="141">
        <f t="shared" si="18"/>
        <v>18.252074425218524</v>
      </c>
      <c r="K47" s="151">
        <f t="shared" si="19"/>
        <v>0.8395716608191548</v>
      </c>
      <c r="L47" s="141">
        <f t="shared" si="20"/>
        <v>2.8923048654697636</v>
      </c>
      <c r="N47" s="151">
        <f t="shared" si="21"/>
        <v>3.2217219825579617</v>
      </c>
      <c r="O47" s="141">
        <f t="shared" si="22"/>
        <v>11.098757378556209</v>
      </c>
      <c r="Q47" s="151">
        <v>1.2368768992660928</v>
      </c>
      <c r="R47" s="141">
        <f t="shared" si="23"/>
        <v>4.2610121811925454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22.082745267226372</v>
      </c>
      <c r="C48" s="141">
        <f t="shared" si="15"/>
        <v>4.6108887943495169</v>
      </c>
      <c r="E48" s="151">
        <v>25.804378704259623</v>
      </c>
      <c r="F48" s="141">
        <f t="shared" si="16"/>
        <v>5.236511919010109</v>
      </c>
      <c r="H48" s="151">
        <f t="shared" si="17"/>
        <v>3.7216334370332511</v>
      </c>
      <c r="I48" s="141">
        <f t="shared" si="18"/>
        <v>16.853128503712945</v>
      </c>
      <c r="K48" s="151">
        <f t="shared" si="19"/>
        <v>0.63870031579328235</v>
      </c>
      <c r="L48" s="141">
        <f t="shared" si="20"/>
        <v>2.8923048654697641</v>
      </c>
      <c r="N48" s="151">
        <f t="shared" si="21"/>
        <v>1.8050428569494392</v>
      </c>
      <c r="O48" s="141">
        <f t="shared" si="22"/>
        <v>8.1739966435620417</v>
      </c>
      <c r="Q48" s="151">
        <v>1.2778902642905294</v>
      </c>
      <c r="R48" s="141">
        <f t="shared" si="23"/>
        <v>5.7868269946811486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24.487374649426325</v>
      </c>
      <c r="C49" s="141">
        <f t="shared" si="15"/>
        <v>5.1129766705976127</v>
      </c>
      <c r="E49" s="151">
        <v>30.198762786552976</v>
      </c>
      <c r="F49" s="141">
        <f t="shared" si="16"/>
        <v>6.1282692787731978</v>
      </c>
      <c r="H49" s="151">
        <f t="shared" si="17"/>
        <v>5.7113881371266508</v>
      </c>
      <c r="I49" s="141">
        <f t="shared" si="18"/>
        <v>23.323807549375065</v>
      </c>
      <c r="K49" s="151">
        <f t="shared" si="19"/>
        <v>0.70824952841116706</v>
      </c>
      <c r="L49" s="141">
        <f t="shared" si="20"/>
        <v>2.8923048654697636</v>
      </c>
      <c r="N49" s="151">
        <f t="shared" si="21"/>
        <v>5.1950928827511742</v>
      </c>
      <c r="O49" s="141">
        <f t="shared" si="22"/>
        <v>21.215393471643075</v>
      </c>
      <c r="Q49" s="151">
        <v>-0.19195427403569079</v>
      </c>
      <c r="R49" s="141">
        <f t="shared" si="23"/>
        <v>-0.78389078773778531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10.70984051084127</v>
      </c>
      <c r="C50" s="141">
        <f t="shared" si="15"/>
        <v>2.2362203160490908</v>
      </c>
      <c r="E50" s="151">
        <v>9.3668808984236378</v>
      </c>
      <c r="F50" s="141">
        <f t="shared" si="16"/>
        <v>1.9008317941189827</v>
      </c>
      <c r="H50" s="151">
        <f t="shared" si="17"/>
        <v>-1.3429596124176317</v>
      </c>
      <c r="I50" s="141">
        <f t="shared" si="18"/>
        <v>-12.539492171318434</v>
      </c>
      <c r="K50" s="151">
        <f t="shared" si="19"/>
        <v>0.30976123817911383</v>
      </c>
      <c r="L50" s="141">
        <f t="shared" si="20"/>
        <v>2.8923048654697636</v>
      </c>
      <c r="N50" s="151">
        <f t="shared" si="21"/>
        <v>-1.3348958478805035</v>
      </c>
      <c r="O50" s="141">
        <f t="shared" si="22"/>
        <v>-12.464199130969561</v>
      </c>
      <c r="Q50" s="151">
        <v>-0.31782500271624214</v>
      </c>
      <c r="R50" s="141">
        <f t="shared" si="23"/>
        <v>-2.9675979058186428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10.403152312211862</v>
      </c>
      <c r="C51" s="141">
        <f t="shared" si="15"/>
        <v>2.1721836593151886</v>
      </c>
      <c r="E51" s="151">
        <v>11.167106544013857</v>
      </c>
      <c r="F51" s="141">
        <f t="shared" si="16"/>
        <v>2.266153631861378</v>
      </c>
      <c r="H51" s="151">
        <f t="shared" si="17"/>
        <v>0.76395423180199451</v>
      </c>
      <c r="I51" s="141">
        <f t="shared" si="18"/>
        <v>7.3434879051536894</v>
      </c>
      <c r="K51" s="151">
        <f t="shared" si="19"/>
        <v>0.3008908804883339</v>
      </c>
      <c r="L51" s="141">
        <f t="shared" si="20"/>
        <v>2.8923048654697636</v>
      </c>
      <c r="N51" s="151">
        <f t="shared" si="21"/>
        <v>1.3443136855929017E-2</v>
      </c>
      <c r="O51" s="141">
        <f t="shared" si="22"/>
        <v>0.12922176329331095</v>
      </c>
      <c r="Q51" s="151">
        <v>0.44962021445773159</v>
      </c>
      <c r="R51" s="141">
        <f t="shared" si="23"/>
        <v>4.3219612763906152</v>
      </c>
      <c r="T51" s="151"/>
    </row>
    <row r="52" spans="1:20" x14ac:dyDescent="0.2">
      <c r="A52" s="135" t="str">
        <f t="shared" si="14"/>
        <v>33 Protective service occupations</v>
      </c>
      <c r="B52" s="151">
        <v>7.0494931142783734</v>
      </c>
      <c r="C52" s="141">
        <f t="shared" si="15"/>
        <v>1.4719378597692279</v>
      </c>
      <c r="E52" s="151">
        <v>9.0336950732721473</v>
      </c>
      <c r="F52" s="141">
        <f t="shared" si="16"/>
        <v>1.8332180156728082</v>
      </c>
      <c r="H52" s="151">
        <f t="shared" si="17"/>
        <v>1.9842019589937738</v>
      </c>
      <c r="I52" s="141">
        <f t="shared" si="18"/>
        <v>28.146732351222226</v>
      </c>
      <c r="K52" s="151">
        <f t="shared" si="19"/>
        <v>0.20389283233522937</v>
      </c>
      <c r="L52" s="141">
        <f t="shared" si="20"/>
        <v>2.8923048654697636</v>
      </c>
      <c r="N52" s="151">
        <f t="shared" si="21"/>
        <v>2.0509549301222858</v>
      </c>
      <c r="O52" s="141">
        <f t="shared" si="22"/>
        <v>29.093651087738287</v>
      </c>
      <c r="Q52" s="151">
        <v>-0.27064580346374145</v>
      </c>
      <c r="R52" s="141">
        <f t="shared" si="23"/>
        <v>-3.8392236019858332</v>
      </c>
      <c r="T52" s="151"/>
    </row>
    <row r="53" spans="1:20" x14ac:dyDescent="0.2">
      <c r="A53" s="135" t="str">
        <f t="shared" si="14"/>
        <v>34 Culture, media and sports occupations</v>
      </c>
      <c r="B53" s="151">
        <v>5.720866276556551</v>
      </c>
      <c r="C53" s="141">
        <f t="shared" si="15"/>
        <v>1.194519879178944</v>
      </c>
      <c r="E53" s="151">
        <v>5.9844066350434453</v>
      </c>
      <c r="F53" s="141">
        <f t="shared" si="16"/>
        <v>1.2144224448014009</v>
      </c>
      <c r="H53" s="151">
        <f t="shared" si="17"/>
        <v>0.26354035848689428</v>
      </c>
      <c r="I53" s="141">
        <f t="shared" si="18"/>
        <v>4.606651261310768</v>
      </c>
      <c r="K53" s="151">
        <f t="shared" si="19"/>
        <v>0.16546489366386402</v>
      </c>
      <c r="L53" s="141">
        <f t="shared" si="20"/>
        <v>2.8923048654697636</v>
      </c>
      <c r="N53" s="151">
        <f t="shared" si="21"/>
        <v>0.13257465384853398</v>
      </c>
      <c r="O53" s="141">
        <f t="shared" si="22"/>
        <v>2.3173877423391205</v>
      </c>
      <c r="Q53" s="151">
        <v>-3.4499189025503724E-2</v>
      </c>
      <c r="R53" s="141">
        <f t="shared" si="23"/>
        <v>-0.60304134649812413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22.193704019032278</v>
      </c>
      <c r="C54" s="141">
        <f t="shared" si="15"/>
        <v>4.6340570399252234</v>
      </c>
      <c r="E54" s="151">
        <v>21.86698363997229</v>
      </c>
      <c r="F54" s="141">
        <f t="shared" si="16"/>
        <v>4.4374918604264595</v>
      </c>
      <c r="H54" s="151">
        <f t="shared" si="17"/>
        <v>-0.32672037905998863</v>
      </c>
      <c r="I54" s="141">
        <f t="shared" si="18"/>
        <v>-1.4721309195608323</v>
      </c>
      <c r="K54" s="151">
        <f t="shared" si="19"/>
        <v>0.64190958117042907</v>
      </c>
      <c r="L54" s="141">
        <f t="shared" si="20"/>
        <v>2.8923048654697636</v>
      </c>
      <c r="N54" s="151">
        <f t="shared" si="21"/>
        <v>-0.71554275194501304</v>
      </c>
      <c r="O54" s="141">
        <f t="shared" si="22"/>
        <v>-3.2240799072178179</v>
      </c>
      <c r="Q54" s="151">
        <v>-0.25308720828540465</v>
      </c>
      <c r="R54" s="141">
        <f t="shared" si="23"/>
        <v>-1.1403558778127749</v>
      </c>
      <c r="T54" s="151"/>
    </row>
    <row r="55" spans="1:20" x14ac:dyDescent="0.2">
      <c r="A55" s="135" t="str">
        <f t="shared" si="14"/>
        <v>41 Administrative occupations</v>
      </c>
      <c r="B55" s="151">
        <v>44.153660141328722</v>
      </c>
      <c r="C55" s="141">
        <f t="shared" si="15"/>
        <v>9.2193073964096151</v>
      </c>
      <c r="E55" s="151">
        <v>37.996794001250002</v>
      </c>
      <c r="F55" s="141">
        <f t="shared" si="16"/>
        <v>7.7107326222457209</v>
      </c>
      <c r="H55" s="151">
        <f t="shared" si="17"/>
        <v>-6.1568661400787192</v>
      </c>
      <c r="I55" s="141">
        <f t="shared" si="18"/>
        <v>-13.944180664460404</v>
      </c>
      <c r="K55" s="151">
        <f t="shared" si="19"/>
        <v>1.2770584605506343</v>
      </c>
      <c r="L55" s="141">
        <f t="shared" si="20"/>
        <v>2.8923048654697636</v>
      </c>
      <c r="N55" s="151">
        <f t="shared" si="21"/>
        <v>-7.2915059879431494</v>
      </c>
      <c r="O55" s="141">
        <f t="shared" si="22"/>
        <v>-16.513933306104679</v>
      </c>
      <c r="Q55" s="151">
        <v>-0.14241861268620404</v>
      </c>
      <c r="R55" s="141">
        <f t="shared" si="23"/>
        <v>-0.32255222382548832</v>
      </c>
      <c r="T55" s="151"/>
    </row>
    <row r="56" spans="1:20" x14ac:dyDescent="0.2">
      <c r="A56" s="135" t="str">
        <f t="shared" si="14"/>
        <v>42 Secretarial and related occupations</v>
      </c>
      <c r="B56" s="151">
        <v>8.3494356737237503</v>
      </c>
      <c r="C56" s="141">
        <f t="shared" si="15"/>
        <v>1.7433665480102871</v>
      </c>
      <c r="E56" s="151">
        <v>7.8718020155096147</v>
      </c>
      <c r="F56" s="141">
        <f t="shared" si="16"/>
        <v>1.5974337359844837</v>
      </c>
      <c r="H56" s="151">
        <f t="shared" si="17"/>
        <v>-0.47763365821413561</v>
      </c>
      <c r="I56" s="141">
        <f t="shared" si="18"/>
        <v>-5.7205501890059685</v>
      </c>
      <c r="K56" s="151">
        <f t="shared" si="19"/>
        <v>0.24149113423038016</v>
      </c>
      <c r="L56" s="141">
        <f t="shared" si="20"/>
        <v>2.8923048654697636</v>
      </c>
      <c r="N56" s="151">
        <f t="shared" si="21"/>
        <v>-0.91248015684636774</v>
      </c>
      <c r="O56" s="141">
        <f t="shared" si="22"/>
        <v>-10.928644671375883</v>
      </c>
      <c r="Q56" s="151">
        <v>0.19335536440185197</v>
      </c>
      <c r="R56" s="141">
        <f t="shared" si="23"/>
        <v>2.3157896169001533</v>
      </c>
      <c r="T56" s="151"/>
    </row>
    <row r="57" spans="1:20" x14ac:dyDescent="0.2">
      <c r="A57" s="135" t="str">
        <f t="shared" si="14"/>
        <v>51 Skilled agricultural and related trades</v>
      </c>
      <c r="B57" s="151">
        <v>3.9137663619264487</v>
      </c>
      <c r="C57" s="141">
        <f t="shared" si="15"/>
        <v>0.81719646916777289</v>
      </c>
      <c r="E57" s="151">
        <v>4.3882264054856144</v>
      </c>
      <c r="F57" s="141">
        <f t="shared" si="16"/>
        <v>0.89050777540507409</v>
      </c>
      <c r="H57" s="151">
        <f t="shared" si="17"/>
        <v>0.47446004355916571</v>
      </c>
      <c r="I57" s="141">
        <f t="shared" si="18"/>
        <v>12.122850463808099</v>
      </c>
      <c r="K57" s="151">
        <f t="shared" si="19"/>
        <v>0.11319805490911763</v>
      </c>
      <c r="L57" s="141">
        <f t="shared" si="20"/>
        <v>2.8923048654697636</v>
      </c>
      <c r="N57" s="151">
        <f t="shared" si="21"/>
        <v>0.33247269921394473</v>
      </c>
      <c r="O57" s="141">
        <f t="shared" si="22"/>
        <v>8.4949552034652811</v>
      </c>
      <c r="Q57" s="151">
        <v>2.8789289436103351E-2</v>
      </c>
      <c r="R57" s="141">
        <f t="shared" si="23"/>
        <v>0.73559039487304956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19.8153660104539</v>
      </c>
      <c r="C58" s="141">
        <f t="shared" si="15"/>
        <v>4.1374588162793202</v>
      </c>
      <c r="E58" s="151">
        <v>16.745561719909368</v>
      </c>
      <c r="F58" s="141">
        <f t="shared" si="16"/>
        <v>3.3981958853498688</v>
      </c>
      <c r="H58" s="151">
        <f t="shared" si="17"/>
        <v>-3.069804290544532</v>
      </c>
      <c r="I58" s="141">
        <f t="shared" si="18"/>
        <v>-15.492039303866555</v>
      </c>
      <c r="K58" s="151">
        <f t="shared" si="19"/>
        <v>0.5731207952309999</v>
      </c>
      <c r="L58" s="141">
        <f t="shared" si="20"/>
        <v>2.8923048654697632</v>
      </c>
      <c r="N58" s="151">
        <f t="shared" si="21"/>
        <v>-2.1678773986882489</v>
      </c>
      <c r="O58" s="141">
        <f t="shared" si="22"/>
        <v>-10.940385343094606</v>
      </c>
      <c r="Q58" s="151">
        <v>-1.4750476870872831</v>
      </c>
      <c r="R58" s="141">
        <f t="shared" si="23"/>
        <v>-7.44395882624171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16.08769129935639</v>
      </c>
      <c r="C59" s="141">
        <f t="shared" si="15"/>
        <v>3.3591183814109873</v>
      </c>
      <c r="E59" s="151">
        <v>14.220772873886741</v>
      </c>
      <c r="F59" s="141">
        <f t="shared" si="16"/>
        <v>2.885837613263325</v>
      </c>
      <c r="H59" s="151">
        <f t="shared" si="17"/>
        <v>-1.8669184254696489</v>
      </c>
      <c r="I59" s="141">
        <f t="shared" si="18"/>
        <v>-11.604638544651447</v>
      </c>
      <c r="K59" s="151">
        <f t="shared" si="19"/>
        <v>0.46530507819304068</v>
      </c>
      <c r="L59" s="141">
        <f t="shared" si="20"/>
        <v>2.8923048654697636</v>
      </c>
      <c r="N59" s="151">
        <f t="shared" si="21"/>
        <v>-1.2792402270127696</v>
      </c>
      <c r="O59" s="141">
        <f t="shared" si="22"/>
        <v>-7.9516706481305208</v>
      </c>
      <c r="Q59" s="151">
        <v>-1.0529832766499201</v>
      </c>
      <c r="R59" s="141">
        <f t="shared" si="23"/>
        <v>-6.5452727619906907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8.4288888775954423</v>
      </c>
      <c r="C60" s="141">
        <f t="shared" si="15"/>
        <v>1.7599564186524517</v>
      </c>
      <c r="E60" s="151">
        <v>7.8219265199229948</v>
      </c>
      <c r="F60" s="141">
        <f t="shared" si="16"/>
        <v>1.5873124449393028</v>
      </c>
      <c r="H60" s="151">
        <f t="shared" si="17"/>
        <v>-0.60696235767244744</v>
      </c>
      <c r="I60" s="141">
        <f t="shared" si="18"/>
        <v>-7.2009770977737642</v>
      </c>
      <c r="K60" s="151">
        <f t="shared" si="19"/>
        <v>0.24378916311173274</v>
      </c>
      <c r="L60" s="141">
        <f t="shared" si="20"/>
        <v>2.8923048654697636</v>
      </c>
      <c r="N60" s="151">
        <f t="shared" si="21"/>
        <v>-1.0409643131518402</v>
      </c>
      <c r="O60" s="141">
        <f t="shared" si="22"/>
        <v>-12.34995891236381</v>
      </c>
      <c r="Q60" s="151">
        <v>0.19021279236765992</v>
      </c>
      <c r="R60" s="141">
        <f t="shared" si="23"/>
        <v>2.2566769491202856</v>
      </c>
      <c r="T60" s="151"/>
    </row>
    <row r="61" spans="1:20" x14ac:dyDescent="0.2">
      <c r="A61" s="135" t="str">
        <f t="shared" si="14"/>
        <v>61 Caring personal service occupations</v>
      </c>
      <c r="B61" s="151">
        <v>31.610179921526679</v>
      </c>
      <c r="C61" s="141">
        <f t="shared" si="15"/>
        <v>6.6002221473728024</v>
      </c>
      <c r="E61" s="151">
        <v>34.878615994605461</v>
      </c>
      <c r="F61" s="141">
        <f t="shared" si="16"/>
        <v>7.077957212904284</v>
      </c>
      <c r="H61" s="151">
        <f t="shared" si="17"/>
        <v>3.2684360730787816</v>
      </c>
      <c r="I61" s="141">
        <f t="shared" si="18"/>
        <v>10.339821162653241</v>
      </c>
      <c r="K61" s="151">
        <f t="shared" si="19"/>
        <v>0.91426277185406246</v>
      </c>
      <c r="L61" s="141">
        <f t="shared" si="20"/>
        <v>2.8923048654697636</v>
      </c>
      <c r="N61" s="151">
        <f t="shared" si="21"/>
        <v>0.58881525569136706</v>
      </c>
      <c r="O61" s="141">
        <f t="shared" si="22"/>
        <v>1.8627393363565801</v>
      </c>
      <c r="Q61" s="151">
        <v>1.765358045533352</v>
      </c>
      <c r="R61" s="141">
        <f t="shared" si="23"/>
        <v>5.5847769608268978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10.590117171876656</v>
      </c>
      <c r="C62" s="141">
        <f t="shared" si="15"/>
        <v>2.2112220200775599</v>
      </c>
      <c r="E62" s="151">
        <v>10.611845266662291</v>
      </c>
      <c r="F62" s="141">
        <f t="shared" si="16"/>
        <v>2.1534738293232034</v>
      </c>
      <c r="H62" s="151">
        <f t="shared" si="17"/>
        <v>2.1728094785634866E-2</v>
      </c>
      <c r="I62" s="141">
        <f t="shared" si="18"/>
        <v>0.20517331803784344</v>
      </c>
      <c r="K62" s="151">
        <f t="shared" si="19"/>
        <v>0.30629847422113748</v>
      </c>
      <c r="L62" s="141">
        <f t="shared" si="20"/>
        <v>2.8923048654697641</v>
      </c>
      <c r="N62" s="151">
        <f t="shared" si="21"/>
        <v>0.11421646730212587</v>
      </c>
      <c r="O62" s="141">
        <f t="shared" si="22"/>
        <v>1.078519391697021</v>
      </c>
      <c r="Q62" s="151">
        <v>-0.39878684673762849</v>
      </c>
      <c r="R62" s="141">
        <f t="shared" si="23"/>
        <v>-3.7656509391289403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0.64182464760198232</v>
      </c>
      <c r="C63" s="141">
        <f t="shared" si="15"/>
        <v>0.13401332306076141</v>
      </c>
      <c r="E63" s="151">
        <v>0.55999462457579885</v>
      </c>
      <c r="F63" s="141">
        <f t="shared" si="16"/>
        <v>0.11364034607385051</v>
      </c>
      <c r="H63" s="151">
        <f t="shared" si="17"/>
        <v>-8.1830023026183474E-2</v>
      </c>
      <c r="I63" s="141">
        <f t="shared" si="18"/>
        <v>-12.749591860007392</v>
      </c>
      <c r="K63" s="151">
        <f t="shared" si="19"/>
        <v>1.8563525510376298E-2</v>
      </c>
      <c r="L63" s="141">
        <f t="shared" si="20"/>
        <v>2.8923048654697632</v>
      </c>
      <c r="N63" s="151">
        <f t="shared" si="21"/>
        <v>-9.768959494121518E-2</v>
      </c>
      <c r="O63" s="141">
        <f t="shared" si="22"/>
        <v>-15.220605083679473</v>
      </c>
      <c r="Q63" s="151">
        <v>-2.7039535953445847E-3</v>
      </c>
      <c r="R63" s="141">
        <f t="shared" si="23"/>
        <v>-0.42129164179768297</v>
      </c>
      <c r="T63" s="151"/>
    </row>
    <row r="64" spans="1:20" x14ac:dyDescent="0.2">
      <c r="A64" s="135" t="str">
        <f t="shared" si="14"/>
        <v>71 Sales occupations</v>
      </c>
      <c r="B64" s="151">
        <v>42.678069113601978</v>
      </c>
      <c r="C64" s="141">
        <f t="shared" si="15"/>
        <v>8.9112032158625691</v>
      </c>
      <c r="E64" s="151">
        <v>38.750591491417339</v>
      </c>
      <c r="F64" s="141">
        <f t="shared" si="16"/>
        <v>7.8637016042553354</v>
      </c>
      <c r="H64" s="151">
        <f t="shared" si="17"/>
        <v>-3.9274776221846395</v>
      </c>
      <c r="I64" s="141">
        <f t="shared" si="18"/>
        <v>-9.2025663385340692</v>
      </c>
      <c r="K64" s="151">
        <f t="shared" si="19"/>
        <v>1.2343798694612584</v>
      </c>
      <c r="L64" s="141">
        <f t="shared" si="20"/>
        <v>2.8923048654697636</v>
      </c>
      <c r="N64" s="151">
        <f t="shared" si="21"/>
        <v>-4.5199954211569171</v>
      </c>
      <c r="O64" s="141">
        <f t="shared" si="22"/>
        <v>-10.590908902475029</v>
      </c>
      <c r="Q64" s="151">
        <v>-0.64186207048898081</v>
      </c>
      <c r="R64" s="141">
        <f t="shared" si="23"/>
        <v>-1.5039623015288013</v>
      </c>
      <c r="T64" s="151"/>
    </row>
    <row r="65" spans="1:20" x14ac:dyDescent="0.2">
      <c r="A65" s="135" t="str">
        <f t="shared" si="14"/>
        <v>72 Customer service occupations</v>
      </c>
      <c r="B65" s="151">
        <v>8.8901921095368301</v>
      </c>
      <c r="C65" s="141">
        <f t="shared" si="15"/>
        <v>1.8562767754385496</v>
      </c>
      <c r="E65" s="151">
        <v>13.164637816517791</v>
      </c>
      <c r="F65" s="141">
        <f t="shared" si="16"/>
        <v>2.6715149248785046</v>
      </c>
      <c r="H65" s="151">
        <f t="shared" si="17"/>
        <v>4.2744457069809609</v>
      </c>
      <c r="I65" s="141">
        <f t="shared" si="18"/>
        <v>48.080465014874193</v>
      </c>
      <c r="K65" s="151">
        <f t="shared" si="19"/>
        <v>0.25713145893374273</v>
      </c>
      <c r="L65" s="141">
        <f t="shared" si="20"/>
        <v>2.8923048654697632</v>
      </c>
      <c r="N65" s="151">
        <f t="shared" si="21"/>
        <v>3.9678621749467204</v>
      </c>
      <c r="O65" s="141">
        <f t="shared" si="22"/>
        <v>44.631905880754267</v>
      </c>
      <c r="Q65" s="151">
        <v>4.9452073100497915E-2</v>
      </c>
      <c r="R65" s="141">
        <f t="shared" si="23"/>
        <v>0.55625426865015537</v>
      </c>
      <c r="T65" s="151"/>
    </row>
    <row r="66" spans="1:20" x14ac:dyDescent="0.2">
      <c r="A66" s="135" t="str">
        <f t="shared" si="14"/>
        <v>81 Process, plant and machine operatives</v>
      </c>
      <c r="B66" s="151">
        <v>16.493271233190935</v>
      </c>
      <c r="C66" s="141">
        <f t="shared" si="15"/>
        <v>3.4438036843251218</v>
      </c>
      <c r="E66" s="151">
        <v>18.228830196942472</v>
      </c>
      <c r="F66" s="141">
        <f t="shared" si="16"/>
        <v>3.6991972443864132</v>
      </c>
      <c r="H66" s="151">
        <f t="shared" si="17"/>
        <v>1.7355589637515365</v>
      </c>
      <c r="I66" s="141">
        <f t="shared" si="18"/>
        <v>10.522830427107221</v>
      </c>
      <c r="K66" s="151">
        <f t="shared" si="19"/>
        <v>0.47703568635270632</v>
      </c>
      <c r="L66" s="141">
        <f t="shared" si="20"/>
        <v>2.8923048654697636</v>
      </c>
      <c r="N66" s="151">
        <f t="shared" si="21"/>
        <v>2.6798241529217321</v>
      </c>
      <c r="O66" s="141">
        <f t="shared" si="22"/>
        <v>16.247984496422237</v>
      </c>
      <c r="Q66" s="151">
        <v>-1.421300875522902</v>
      </c>
      <c r="R66" s="141">
        <f t="shared" si="23"/>
        <v>-8.617458934784791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19.085919456589171</v>
      </c>
      <c r="C67" s="141">
        <f t="shared" si="15"/>
        <v>3.9851499932326009</v>
      </c>
      <c r="E67" s="151">
        <v>17.902063583152078</v>
      </c>
      <c r="F67" s="141">
        <f t="shared" si="16"/>
        <v>3.632886123802622</v>
      </c>
      <c r="H67" s="151">
        <f t="shared" si="17"/>
        <v>-1.1838558734370928</v>
      </c>
      <c r="I67" s="141">
        <f t="shared" si="18"/>
        <v>-6.2027709806161901</v>
      </c>
      <c r="K67" s="151">
        <f t="shared" si="19"/>
        <v>0.55202297706256886</v>
      </c>
      <c r="L67" s="141">
        <f t="shared" si="20"/>
        <v>2.8923048654697636</v>
      </c>
      <c r="N67" s="151">
        <f t="shared" si="21"/>
        <v>-1.5455054980135101</v>
      </c>
      <c r="O67" s="141">
        <f t="shared" si="22"/>
        <v>-8.0976213984804595</v>
      </c>
      <c r="Q67" s="151">
        <v>-0.19037335248615148</v>
      </c>
      <c r="R67" s="141">
        <f t="shared" si="23"/>
        <v>-0.99745444760549651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6.6946553065972703</v>
      </c>
      <c r="C68" s="141">
        <f t="shared" si="15"/>
        <v>1.3978475394105287</v>
      </c>
      <c r="E68" s="151">
        <v>4.88114497890591</v>
      </c>
      <c r="F68" s="141">
        <f t="shared" si="16"/>
        <v>0.99053630212913557</v>
      </c>
      <c r="H68" s="151">
        <f t="shared" si="17"/>
        <v>-1.8135103276913602</v>
      </c>
      <c r="I68" s="141">
        <f t="shared" si="18"/>
        <v>-27.088927579351708</v>
      </c>
      <c r="K68" s="151">
        <f t="shared" si="19"/>
        <v>0.19362984115914256</v>
      </c>
      <c r="L68" s="141">
        <f t="shared" si="20"/>
        <v>2.8923048654697636</v>
      </c>
      <c r="N68" s="151">
        <f t="shared" si="21"/>
        <v>-1.8100991068203596</v>
      </c>
      <c r="O68" s="141">
        <f t="shared" si="22"/>
        <v>-27.037973187903958</v>
      </c>
      <c r="Q68" s="151">
        <v>-0.19704106203014313</v>
      </c>
      <c r="R68" s="141">
        <f t="shared" si="23"/>
        <v>-2.9432592569175049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46.103296758951288</v>
      </c>
      <c r="C69" s="141">
        <f t="shared" ref="C69" si="25">B69/B$71*100</f>
        <v>9.6263925447670999</v>
      </c>
      <c r="E69" s="151">
        <v>44.843080771914373</v>
      </c>
      <c r="F69" s="141">
        <f t="shared" ref="F69" si="26">E69/E$71*100</f>
        <v>9.1000573832261971</v>
      </c>
      <c r="H69" s="151">
        <f t="shared" ref="H69" si="27">E69-B69</f>
        <v>-1.260215987036915</v>
      </c>
      <c r="I69" s="141">
        <f t="shared" ref="I69" si="28">IF(B69&gt;0,((E69/B69)-1)*100,0)</f>
        <v>-2.7334617600686784</v>
      </c>
      <c r="K69" s="151">
        <f t="shared" ref="K69" si="29">(($E$71/$B$71)-1)*B69</f>
        <v>1.333447895301112</v>
      </c>
      <c r="L69" s="141">
        <f t="shared" ref="L69" si="30">IF(B69&gt;0,K69/B69*100,0)</f>
        <v>2.8923048654697636</v>
      </c>
      <c r="N69" s="151">
        <f t="shared" ref="N69" si="31">H69-(K69+Q69)</f>
        <v>-4.5941759696808262</v>
      </c>
      <c r="O69" s="141">
        <f t="shared" ref="O69" si="32">IF(B69&gt;0,N69/B69*100,0)</f>
        <v>-9.9649619282135902</v>
      </c>
      <c r="Q69" s="151">
        <v>2.0005120873427993</v>
      </c>
      <c r="R69" s="141">
        <f t="shared" ref="R69" si="33">IF(B69&gt;0,Q69/B69*100,0)</f>
        <v>4.3391953026751509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478.9260000000001</v>
      </c>
      <c r="C71" s="147">
        <f>B71/B$71*100</f>
        <v>100</v>
      </c>
      <c r="D71" s="145"/>
      <c r="E71" s="152">
        <f>SUM(E44:E69)</f>
        <v>492.77799999999979</v>
      </c>
      <c r="F71" s="147">
        <f>E71/E$71*100</f>
        <v>100</v>
      </c>
      <c r="G71" s="145"/>
      <c r="H71" s="152">
        <f t="shared" si="17"/>
        <v>13.851999999999691</v>
      </c>
      <c r="I71" s="147">
        <f t="shared" si="18"/>
        <v>2.8923048654697636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North East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North East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North East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North East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25.412554043295078</v>
      </c>
      <c r="C7" s="11">
        <f t="shared" si="2"/>
        <v>25.233569485019046</v>
      </c>
      <c r="D7" s="11">
        <f t="shared" si="2"/>
        <v>-0.17898455827603199</v>
      </c>
      <c r="E7" s="11">
        <f t="shared" si="2"/>
        <v>12.336519298622383</v>
      </c>
      <c r="F7" s="11">
        <f t="shared" si="2"/>
        <v>12.157534740346351</v>
      </c>
      <c r="G7" s="200">
        <f>IF(B7&gt;0,(1+(E7/B7))^(1/($C$6-$B$6))-1,0)</f>
        <v>2.6732238388089025E-2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16.741476842741733</v>
      </c>
      <c r="R7" s="11">
        <v>15.304667538337902</v>
      </c>
      <c r="S7" s="345">
        <f>R7-Q7</f>
        <v>-1.4368093044038304</v>
      </c>
      <c r="T7" s="345">
        <v>6.9684394897754185</v>
      </c>
      <c r="U7" s="345">
        <f>SUM(S7:T7)</f>
        <v>5.5316301853715881</v>
      </c>
      <c r="V7" s="346">
        <f>IF(Q7&gt;0,(1+(T7/Q7))^(1/($C$6-$B$6))-1,0)</f>
        <v>2.3471492233494429E-2</v>
      </c>
      <c r="X7" s="10" t="str">
        <f>name!B4</f>
        <v>Agriculture</v>
      </c>
      <c r="Y7" s="11">
        <v>1.9019999999999981</v>
      </c>
      <c r="Z7" s="11">
        <v>2.025000000000003</v>
      </c>
      <c r="AA7" s="345">
        <f>Z7-Y7</f>
        <v>0.12300000000000488</v>
      </c>
      <c r="AB7" s="11">
        <v>1.0792485773166827</v>
      </c>
      <c r="AC7" s="345">
        <f>SUM(AA7:AB7)</f>
        <v>1.2022485773166876</v>
      </c>
      <c r="AD7" s="348">
        <f>IF(Y7&gt;0,(1+(AB7/Y7))^(1/($C$6-$B$6))-1,0)</f>
        <v>3.0415805687966868E-2</v>
      </c>
    </row>
    <row r="8" spans="1:30" x14ac:dyDescent="0.2">
      <c r="A8" s="10" t="str">
        <f>name!D5</f>
        <v>12 Other managers and proprietors</v>
      </c>
      <c r="B8" s="11">
        <f t="shared" si="2"/>
        <v>14.832524681466079</v>
      </c>
      <c r="C8" s="11">
        <f t="shared" si="2"/>
        <v>20.455568330896902</v>
      </c>
      <c r="D8" s="11">
        <f t="shared" si="2"/>
        <v>5.6230436494308229</v>
      </c>
      <c r="E8" s="11">
        <f t="shared" si="2"/>
        <v>10.422098128302226</v>
      </c>
      <c r="F8" s="11">
        <f t="shared" si="2"/>
        <v>16.045141777733047</v>
      </c>
      <c r="G8" s="200">
        <f t="shared" ref="G8:G33" si="3">IF(B8&gt;0,(1+(E8/B8))^(1/($C$6-$B$6))-1,0)</f>
        <v>3.6116016381638749E-2</v>
      </c>
      <c r="H8" s="11"/>
      <c r="I8" s="10" t="str">
        <f>name!E4</f>
        <v>Managers, directors and senior officials</v>
      </c>
      <c r="J8" s="11">
        <f t="array" ref="J8:J16">MMULT(aggregation!$B$13:$AA$21,B7:B32)</f>
        <v>40.245078724761157</v>
      </c>
      <c r="K8" s="11">
        <f t="array" ref="K8:K16">MMULT(aggregation!$B$13:$AA$21,C7:C32)</f>
        <v>45.689137815915949</v>
      </c>
      <c r="L8" s="11">
        <f t="array" ref="L8:L16">MMULT(aggregation!$B$13:$AA$21,D7:D32)</f>
        <v>5.4440590911547906</v>
      </c>
      <c r="M8" s="11">
        <f t="array" ref="M8:M16">MMULT(aggregation!$B$13:$AA$21,E7:E32)</f>
        <v>22.758617426924609</v>
      </c>
      <c r="N8" s="11">
        <f t="array" ref="N8:N16">MMULT(aggregation!$B$13:$AA$21,F7:F32)</f>
        <v>28.2026765180794</v>
      </c>
      <c r="O8" s="11"/>
      <c r="P8" s="10" t="str">
        <f>name!D5</f>
        <v>12 Other managers and proprietors</v>
      </c>
      <c r="Q8" s="11">
        <v>8.5394801960791096</v>
      </c>
      <c r="R8" s="11">
        <v>12.322649529253395</v>
      </c>
      <c r="S8" s="345">
        <f t="shared" ref="S8:S31" si="4">R8-Q8</f>
        <v>3.7831693331742855</v>
      </c>
      <c r="T8" s="345">
        <v>5.5838040433541538</v>
      </c>
      <c r="U8" s="345">
        <f t="shared" ref="U8:U31" si="5">SUM(S8:T8)</f>
        <v>9.3669733765284384</v>
      </c>
      <c r="V8" s="346">
        <f t="shared" ref="V8:V33" si="6">IF(Q8&gt;0,(1+(T8/Q8))^(1/($C$6-$B$6))-1,0)</f>
        <v>3.4110507389716993E-2</v>
      </c>
      <c r="X8" s="10" t="str">
        <f>name!B5</f>
        <v>Mining and quarrying</v>
      </c>
      <c r="Y8" s="11">
        <v>0.46699999999999953</v>
      </c>
      <c r="Z8" s="11">
        <v>0.36699999999999977</v>
      </c>
      <c r="AA8" s="345">
        <f t="shared" ref="AA8:AA29" si="7">Z8-Y8</f>
        <v>-9.9999999999999756E-2</v>
      </c>
      <c r="AB8" s="11">
        <v>0.16685553122475963</v>
      </c>
      <c r="AC8" s="345">
        <f t="shared" ref="AC8:AC29" si="8">SUM(AA8:AB8)</f>
        <v>6.6855531224759873E-2</v>
      </c>
      <c r="AD8" s="348">
        <f t="shared" ref="AD8:AD29" si="9">IF(Y8&gt;0,(1+(AB8/Y8))^(1/($C$6-$B$6))-1,0)</f>
        <v>2.0574924666522776E-2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23.469639078952422</v>
      </c>
      <c r="C9" s="11">
        <f t="shared" si="2"/>
        <v>26.474817136388872</v>
      </c>
      <c r="D9" s="11">
        <f t="shared" si="2"/>
        <v>3.0051780574364488</v>
      </c>
      <c r="E9" s="11">
        <f t="shared" si="2"/>
        <v>9.0801877363810739</v>
      </c>
      <c r="F9" s="11">
        <f t="shared" si="2"/>
        <v>12.085365793817521</v>
      </c>
      <c r="G9" s="200">
        <f t="shared" si="3"/>
        <v>2.204374523247199E-2</v>
      </c>
      <c r="H9" s="11"/>
      <c r="I9" s="10" t="str">
        <f>name!E5</f>
        <v>Professional occupations</v>
      </c>
      <c r="J9" s="11">
        <v>99.067530958461134</v>
      </c>
      <c r="K9" s="11">
        <v>116.80390113270073</v>
      </c>
      <c r="L9" s="11">
        <v>17.736370174239585</v>
      </c>
      <c r="M9" s="11">
        <v>52.401702692996658</v>
      </c>
      <c r="N9" s="11">
        <v>70.138072867236247</v>
      </c>
      <c r="O9" s="11"/>
      <c r="P9" s="10" t="str">
        <f>name!D6</f>
        <v>21 Science, research, engineering and technology professionals</v>
      </c>
      <c r="Q9" s="11">
        <v>19.127041645921725</v>
      </c>
      <c r="R9" s="11">
        <v>20.286600576930685</v>
      </c>
      <c r="S9" s="345">
        <f t="shared" si="4"/>
        <v>1.1595589310089593</v>
      </c>
      <c r="T9" s="345">
        <v>6.3109021340716787</v>
      </c>
      <c r="U9" s="345">
        <f t="shared" si="5"/>
        <v>7.470461065080638</v>
      </c>
      <c r="V9" s="346">
        <f t="shared" si="6"/>
        <v>1.9191078279416462E-2</v>
      </c>
      <c r="X9" s="10" t="str">
        <f>name!B6</f>
        <v>Food drink and tobacco</v>
      </c>
      <c r="Y9" s="11">
        <v>4.4239999999999942</v>
      </c>
      <c r="Z9" s="11">
        <v>4.328999999999998</v>
      </c>
      <c r="AA9" s="345">
        <f t="shared" si="7"/>
        <v>-9.4999999999996199E-2</v>
      </c>
      <c r="AB9" s="11">
        <v>1.9154565886864496</v>
      </c>
      <c r="AC9" s="345">
        <f t="shared" si="8"/>
        <v>1.8204565886864534</v>
      </c>
      <c r="AD9" s="348">
        <f t="shared" si="9"/>
        <v>2.4273163834048983E-2</v>
      </c>
    </row>
    <row r="10" spans="1:30" x14ac:dyDescent="0.2">
      <c r="A10" s="10" t="str">
        <f>name!D7</f>
        <v>22 Health professionals</v>
      </c>
      <c r="B10" s="11">
        <f t="shared" si="2"/>
        <v>29.027771962856061</v>
      </c>
      <c r="C10" s="11">
        <f t="shared" si="2"/>
        <v>34.325942505499292</v>
      </c>
      <c r="D10" s="11">
        <f t="shared" si="2"/>
        <v>5.2981705426432315</v>
      </c>
      <c r="E10" s="11">
        <f t="shared" si="2"/>
        <v>17.600447825754891</v>
      </c>
      <c r="F10" s="11">
        <f t="shared" si="2"/>
        <v>22.898618368398125</v>
      </c>
      <c r="G10" s="200">
        <f t="shared" si="3"/>
        <v>3.2101340577784576E-2</v>
      </c>
      <c r="H10" s="11"/>
      <c r="I10" s="10" t="str">
        <f>name!E6</f>
        <v>Associate professional occupations</v>
      </c>
      <c r="J10" s="11">
        <v>56.077056232920377</v>
      </c>
      <c r="K10" s="11">
        <v>57.419072790725409</v>
      </c>
      <c r="L10" s="11">
        <v>1.3420165578050476</v>
      </c>
      <c r="M10" s="11">
        <v>25.520980556039284</v>
      </c>
      <c r="N10" s="11">
        <v>26.86299711384433</v>
      </c>
      <c r="O10" s="11"/>
      <c r="P10" s="10" t="str">
        <f>name!D7</f>
        <v>22 Health professionals</v>
      </c>
      <c r="Q10" s="11">
        <v>7.7200961463991424</v>
      </c>
      <c r="R10" s="11">
        <v>9.1520704129762578</v>
      </c>
      <c r="S10" s="345">
        <f t="shared" si="4"/>
        <v>1.4319742665771154</v>
      </c>
      <c r="T10" s="345">
        <v>3.3221536265778795</v>
      </c>
      <c r="U10" s="345">
        <f t="shared" si="5"/>
        <v>4.7541278931549948</v>
      </c>
      <c r="V10" s="346">
        <f t="shared" si="6"/>
        <v>2.4147062861371582E-2</v>
      </c>
      <c r="X10" s="10" t="str">
        <f>name!B7</f>
        <v>Engineering</v>
      </c>
      <c r="Y10" s="11">
        <v>10.317999999999991</v>
      </c>
      <c r="Z10" s="11">
        <v>9.4499999999999833</v>
      </c>
      <c r="AA10" s="345">
        <f t="shared" si="7"/>
        <v>-0.86800000000000743</v>
      </c>
      <c r="AB10" s="11">
        <v>4.1810469241319375</v>
      </c>
      <c r="AC10" s="345">
        <f t="shared" si="8"/>
        <v>3.31304692413193</v>
      </c>
      <c r="AD10" s="348">
        <f t="shared" si="9"/>
        <v>2.2938667568851656E-2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22.082745267226361</v>
      </c>
      <c r="C11" s="11">
        <f t="shared" si="2"/>
        <v>25.80437870425963</v>
      </c>
      <c r="D11" s="11">
        <f t="shared" si="2"/>
        <v>3.7216334370332689</v>
      </c>
      <c r="E11" s="11">
        <f t="shared" si="2"/>
        <v>12.212742194513231</v>
      </c>
      <c r="F11" s="11">
        <f t="shared" si="2"/>
        <v>15.9343756315465</v>
      </c>
      <c r="G11" s="200">
        <f t="shared" si="3"/>
        <v>2.978270697133012E-2</v>
      </c>
      <c r="H11" s="11"/>
      <c r="I11" s="10" t="str">
        <f>name!E7</f>
        <v>Administrative and secretarial occupations</v>
      </c>
      <c r="J11" s="11">
        <v>52.503095815052454</v>
      </c>
      <c r="K11" s="11">
        <v>45.868596016759639</v>
      </c>
      <c r="L11" s="11">
        <v>-6.6344997982928238</v>
      </c>
      <c r="M11" s="11">
        <v>24.690575442400434</v>
      </c>
      <c r="N11" s="11">
        <v>18.056075644107604</v>
      </c>
      <c r="O11" s="11"/>
      <c r="P11" s="10" t="str">
        <f>name!D8</f>
        <v>23 Teaching and other educational professionals</v>
      </c>
      <c r="Q11" s="11">
        <v>7.2882127538216164</v>
      </c>
      <c r="R11" s="11">
        <v>8.4725641561284952</v>
      </c>
      <c r="S11" s="345">
        <f t="shared" si="4"/>
        <v>1.1843514023068789</v>
      </c>
      <c r="T11" s="345">
        <v>3.5234892981428305</v>
      </c>
      <c r="U11" s="345">
        <f t="shared" si="5"/>
        <v>4.7078407004497098</v>
      </c>
      <c r="V11" s="346">
        <f t="shared" si="6"/>
        <v>2.6640048572622366E-2</v>
      </c>
      <c r="X11" s="10" t="str">
        <f>name!B8</f>
        <v>Rest of manufacturing</v>
      </c>
      <c r="Y11" s="11">
        <v>40.414999999999914</v>
      </c>
      <c r="Z11" s="11">
        <v>35.275999999999975</v>
      </c>
      <c r="AA11" s="345">
        <f t="shared" si="7"/>
        <v>-5.138999999999939</v>
      </c>
      <c r="AB11" s="11">
        <v>15.320807418201809</v>
      </c>
      <c r="AC11" s="345">
        <f t="shared" si="8"/>
        <v>10.181807418201871</v>
      </c>
      <c r="AD11" s="348">
        <f t="shared" si="9"/>
        <v>2.1659350775251385E-2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24.487374649426293</v>
      </c>
      <c r="C12" s="11">
        <f t="shared" si="2"/>
        <v>30.198762786552937</v>
      </c>
      <c r="D12" s="11">
        <f t="shared" si="2"/>
        <v>5.7113881371266357</v>
      </c>
      <c r="E12" s="11">
        <f t="shared" si="2"/>
        <v>13.508324936347462</v>
      </c>
      <c r="F12" s="11">
        <f t="shared" si="2"/>
        <v>19.219713073474093</v>
      </c>
      <c r="G12" s="200">
        <f t="shared" si="3"/>
        <v>2.9720790197655722E-2</v>
      </c>
      <c r="H12" s="11"/>
      <c r="I12" s="10" t="str">
        <f>name!E8</f>
        <v>Skilled trades occupations</v>
      </c>
      <c r="J12" s="11">
        <v>48.245712549332218</v>
      </c>
      <c r="K12" s="11">
        <v>43.176487519204741</v>
      </c>
      <c r="L12" s="11">
        <v>-5.0692250301274671</v>
      </c>
      <c r="M12" s="11">
        <v>19.060450173384815</v>
      </c>
      <c r="N12" s="11">
        <v>13.991225143257349</v>
      </c>
      <c r="O12" s="11"/>
      <c r="P12" s="10" t="str">
        <f>name!D9</f>
        <v>24 Business, media and public service professionals</v>
      </c>
      <c r="Q12" s="11">
        <v>12.187562212006219</v>
      </c>
      <c r="R12" s="11">
        <v>14.54266907391554</v>
      </c>
      <c r="S12" s="345">
        <f t="shared" si="4"/>
        <v>2.3551068619093218</v>
      </c>
      <c r="T12" s="345">
        <v>5.7549262525084632</v>
      </c>
      <c r="U12" s="345">
        <f t="shared" si="5"/>
        <v>8.1100331144177851</v>
      </c>
      <c r="V12" s="346">
        <f t="shared" si="6"/>
        <v>2.6118982904622001E-2</v>
      </c>
      <c r="X12" s="10" t="str">
        <f>name!B9</f>
        <v>Electricity and gas</v>
      </c>
      <c r="Y12" s="11">
        <v>5.8249999999999913</v>
      </c>
      <c r="Z12" s="11">
        <v>5.8660000000000023</v>
      </c>
      <c r="AA12" s="345">
        <f t="shared" si="7"/>
        <v>4.1000000000011028E-2</v>
      </c>
      <c r="AB12" s="11">
        <v>2.4879112630071276</v>
      </c>
      <c r="AC12" s="345">
        <f t="shared" si="8"/>
        <v>2.5289112630071386</v>
      </c>
      <c r="AD12" s="348">
        <f t="shared" si="9"/>
        <v>2.3993376877864181E-2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10.709840510841262</v>
      </c>
      <c r="C13" s="11">
        <f t="shared" si="2"/>
        <v>9.3668808984236414</v>
      </c>
      <c r="D13" s="11">
        <f t="shared" si="2"/>
        <v>-1.3429596124176206</v>
      </c>
      <c r="E13" s="11">
        <f t="shared" si="2"/>
        <v>3.6611651701787267</v>
      </c>
      <c r="F13" s="11">
        <f t="shared" si="2"/>
        <v>2.318205557761106</v>
      </c>
      <c r="G13" s="200">
        <f t="shared" si="3"/>
        <v>1.9796719314274291E-2</v>
      </c>
      <c r="H13" s="11"/>
      <c r="I13" s="10" t="str">
        <f>name!E9</f>
        <v>Caring, leisure and other service occupations</v>
      </c>
      <c r="J13" s="11">
        <v>42.842121741005322</v>
      </c>
      <c r="K13" s="11">
        <v>46.050455885843604</v>
      </c>
      <c r="L13" s="11">
        <v>3.2083341448382829</v>
      </c>
      <c r="M13" s="11">
        <v>24.824723813725189</v>
      </c>
      <c r="N13" s="11">
        <v>28.033057958563475</v>
      </c>
      <c r="O13" s="11"/>
      <c r="P13" s="10" t="str">
        <f>name!D10</f>
        <v>31 Science, engineering and technology associate professionals</v>
      </c>
      <c r="Q13" s="11">
        <v>8.6266453818890092</v>
      </c>
      <c r="R13" s="11">
        <v>6.8404536736621671</v>
      </c>
      <c r="S13" s="345">
        <f t="shared" si="4"/>
        <v>-1.7861917082268421</v>
      </c>
      <c r="T13" s="345">
        <v>2.5082552314270119</v>
      </c>
      <c r="U13" s="345">
        <f t="shared" si="5"/>
        <v>0.72206352320016975</v>
      </c>
      <c r="V13" s="346">
        <f t="shared" si="6"/>
        <v>1.7160827903007103E-2</v>
      </c>
      <c r="X13" s="10" t="str">
        <f>name!B10</f>
        <v>Water and sewerage</v>
      </c>
      <c r="Y13" s="11">
        <v>3.5420000000000074</v>
      </c>
      <c r="Z13" s="11">
        <v>3.6000000000000028</v>
      </c>
      <c r="AA13" s="345">
        <f t="shared" si="7"/>
        <v>5.7999999999995389E-2</v>
      </c>
      <c r="AB13" s="11">
        <v>1.5903206807957369</v>
      </c>
      <c r="AC13" s="345">
        <f t="shared" si="8"/>
        <v>1.6483206807957322</v>
      </c>
      <c r="AD13" s="348">
        <f t="shared" si="9"/>
        <v>2.5032609397215744E-2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10.403152312211876</v>
      </c>
      <c r="C14" s="11">
        <f t="shared" si="2"/>
        <v>11.167106544013864</v>
      </c>
      <c r="D14" s="11">
        <f t="shared" si="2"/>
        <v>0.7639542318019874</v>
      </c>
      <c r="E14" s="11">
        <f t="shared" si="2"/>
        <v>6.2364884498569912</v>
      </c>
      <c r="F14" s="11">
        <f t="shared" si="2"/>
        <v>7.0004426816589786</v>
      </c>
      <c r="G14" s="200">
        <f t="shared" si="3"/>
        <v>3.1807307354038805E-2</v>
      </c>
      <c r="H14" s="11"/>
      <c r="I14" s="10" t="str">
        <f>name!E10</f>
        <v>Sales and customer service occupations</v>
      </c>
      <c r="J14" s="11">
        <v>51.568261223138876</v>
      </c>
      <c r="K14" s="11">
        <v>51.915229307935121</v>
      </c>
      <c r="L14" s="11">
        <v>0.34696808479624064</v>
      </c>
      <c r="M14" s="11">
        <v>25.578999669287619</v>
      </c>
      <c r="N14" s="11">
        <v>25.92596775408386</v>
      </c>
      <c r="O14" s="11"/>
      <c r="P14" s="10" t="str">
        <f>name!D11</f>
        <v>32 Health and social care associate professionals</v>
      </c>
      <c r="Q14" s="11">
        <v>2.3972691129580945</v>
      </c>
      <c r="R14" s="11">
        <v>2.2788064345784065</v>
      </c>
      <c r="S14" s="345">
        <f t="shared" si="4"/>
        <v>-0.11846267837968805</v>
      </c>
      <c r="T14" s="345">
        <v>1.0694227217009287</v>
      </c>
      <c r="U14" s="345">
        <f t="shared" si="5"/>
        <v>0.95096004332124062</v>
      </c>
      <c r="V14" s="346">
        <f t="shared" si="6"/>
        <v>2.489623211457892E-2</v>
      </c>
      <c r="X14" s="10" t="str">
        <f>name!B11</f>
        <v>Construction</v>
      </c>
      <c r="Y14" s="11">
        <v>30.615000000000023</v>
      </c>
      <c r="Z14" s="11">
        <v>29.409999999999986</v>
      </c>
      <c r="AA14" s="345">
        <f t="shared" si="7"/>
        <v>-1.2050000000000374</v>
      </c>
      <c r="AB14" s="11">
        <v>12.250921411803006</v>
      </c>
      <c r="AC14" s="345">
        <f t="shared" si="8"/>
        <v>11.045921411802968</v>
      </c>
      <c r="AD14" s="348">
        <f t="shared" si="9"/>
        <v>2.2692787957996563E-2</v>
      </c>
    </row>
    <row r="15" spans="1:30" x14ac:dyDescent="0.2">
      <c r="A15" s="10" t="str">
        <f>name!D12</f>
        <v>33 Protective service occupations</v>
      </c>
      <c r="B15" s="11">
        <f t="shared" si="2"/>
        <v>7.0494931142783823</v>
      </c>
      <c r="C15" s="11">
        <f t="shared" si="2"/>
        <v>9.0336950732721402</v>
      </c>
      <c r="D15" s="11">
        <f t="shared" si="2"/>
        <v>1.9842019589937605</v>
      </c>
      <c r="E15" s="11">
        <f t="shared" si="2"/>
        <v>2.9452063890016458</v>
      </c>
      <c r="F15" s="11">
        <f t="shared" si="2"/>
        <v>4.9294083479954063</v>
      </c>
      <c r="G15" s="200">
        <f t="shared" si="3"/>
        <v>2.3546215169747198E-2</v>
      </c>
      <c r="H15" s="11"/>
      <c r="I15" s="10" t="str">
        <f>name!E11</f>
        <v>Process, plant and machine operatives</v>
      </c>
      <c r="J15" s="11">
        <v>35.57919068978012</v>
      </c>
      <c r="K15" s="11">
        <v>36.130893780094624</v>
      </c>
      <c r="L15" s="11">
        <v>0.55170309031450793</v>
      </c>
      <c r="M15" s="11">
        <v>16.671775901313794</v>
      </c>
      <c r="N15" s="11">
        <v>17.223478991628301</v>
      </c>
      <c r="O15" s="11"/>
      <c r="P15" s="10" t="str">
        <f>name!D12</f>
        <v>33 Protective service occupations</v>
      </c>
      <c r="Q15" s="11">
        <v>5.0789899320119778</v>
      </c>
      <c r="R15" s="11">
        <v>5.7692885267473732</v>
      </c>
      <c r="S15" s="345">
        <f t="shared" si="4"/>
        <v>0.69029859473539545</v>
      </c>
      <c r="T15" s="345">
        <v>1.5363257690562591</v>
      </c>
      <c r="U15" s="345">
        <f t="shared" si="5"/>
        <v>2.2266243637916547</v>
      </c>
      <c r="V15" s="346">
        <f t="shared" si="6"/>
        <v>1.7774459262460907E-2</v>
      </c>
      <c r="X15" s="10" t="str">
        <f>name!B12</f>
        <v>Wholesale and retail trade</v>
      </c>
      <c r="Y15" s="11">
        <v>72.056999999999917</v>
      </c>
      <c r="Z15" s="11">
        <v>71.717000000000127</v>
      </c>
      <c r="AA15" s="345">
        <f t="shared" si="7"/>
        <v>-0.33999999999979025</v>
      </c>
      <c r="AB15" s="11">
        <v>33.776530722122956</v>
      </c>
      <c r="AC15" s="345">
        <f t="shared" si="8"/>
        <v>33.436530722123166</v>
      </c>
      <c r="AD15" s="348">
        <f t="shared" si="9"/>
        <v>2.5958531357549441E-2</v>
      </c>
    </row>
    <row r="16" spans="1:30" x14ac:dyDescent="0.2">
      <c r="A16" s="10" t="str">
        <f>name!D13</f>
        <v>34 Culture, media and sports occupations</v>
      </c>
      <c r="B16" s="11">
        <f t="shared" si="2"/>
        <v>5.7208662765565483</v>
      </c>
      <c r="C16" s="11">
        <f t="shared" si="2"/>
        <v>5.9844066350434453</v>
      </c>
      <c r="D16" s="11">
        <f t="shared" si="2"/>
        <v>0.26354035848689739</v>
      </c>
      <c r="E16" s="11">
        <f t="shared" si="2"/>
        <v>2.7459772657378823</v>
      </c>
      <c r="F16" s="11">
        <f t="shared" si="2"/>
        <v>3.0095176242247796</v>
      </c>
      <c r="G16" s="200">
        <f t="shared" si="3"/>
        <v>2.6480371655336343E-2</v>
      </c>
      <c r="H16" s="11"/>
      <c r="I16" s="10" t="str">
        <f>name!E12</f>
        <v>Elementary occupations</v>
      </c>
      <c r="J16" s="11">
        <v>52.797952065548493</v>
      </c>
      <c r="K16" s="11">
        <v>49.724225750820196</v>
      </c>
      <c r="L16" s="11">
        <v>-3.0737263147283072</v>
      </c>
      <c r="M16" s="11">
        <v>23.867988353832157</v>
      </c>
      <c r="N16" s="11">
        <v>20.794262039103849</v>
      </c>
      <c r="O16" s="11"/>
      <c r="P16" s="10" t="str">
        <f>name!D13</f>
        <v>34 Culture, media and sports occupations</v>
      </c>
      <c r="Q16" s="11">
        <v>2.4569628507640457</v>
      </c>
      <c r="R16" s="11">
        <v>2.5179229348509042</v>
      </c>
      <c r="S16" s="345">
        <f t="shared" si="4"/>
        <v>6.096008408685849E-2</v>
      </c>
      <c r="T16" s="345">
        <v>0.96419172692347299</v>
      </c>
      <c r="U16" s="345">
        <f t="shared" si="5"/>
        <v>1.0251518110103315</v>
      </c>
      <c r="V16" s="346">
        <f t="shared" si="6"/>
        <v>2.2315488271324568E-2</v>
      </c>
      <c r="X16" s="10" t="str">
        <f>name!B13</f>
        <v>Transport and storage</v>
      </c>
      <c r="Y16" s="11">
        <v>27.424000000000007</v>
      </c>
      <c r="Z16" s="11">
        <v>28.280999999999995</v>
      </c>
      <c r="AA16" s="345">
        <f t="shared" si="7"/>
        <v>0.85699999999998866</v>
      </c>
      <c r="AB16" s="11">
        <v>13.143184630478952</v>
      </c>
      <c r="AC16" s="345">
        <f t="shared" si="8"/>
        <v>14.000184630478941</v>
      </c>
      <c r="AD16" s="348">
        <f t="shared" si="9"/>
        <v>2.6446389008188964E-2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22.193704019032303</v>
      </c>
      <c r="C17" s="11">
        <f t="shared" si="10"/>
        <v>21.866983639972322</v>
      </c>
      <c r="D17" s="11">
        <f t="shared" si="10"/>
        <v>-0.3267203790599772</v>
      </c>
      <c r="E17" s="11">
        <f t="shared" si="10"/>
        <v>9.932143281264036</v>
      </c>
      <c r="F17" s="11">
        <f t="shared" si="10"/>
        <v>9.605422902204058</v>
      </c>
      <c r="G17" s="200">
        <f t="shared" si="3"/>
        <v>2.4963311342605987E-2</v>
      </c>
      <c r="H17" s="11"/>
      <c r="O17" s="11"/>
      <c r="P17" s="10" t="str">
        <f>name!D14</f>
        <v>35 Business and public service associate professionals</v>
      </c>
      <c r="Q17" s="11">
        <v>11.079632343272831</v>
      </c>
      <c r="R17" s="11">
        <v>10.024172579650168</v>
      </c>
      <c r="S17" s="345">
        <f t="shared" si="4"/>
        <v>-1.0554597636226628</v>
      </c>
      <c r="T17" s="345">
        <v>3.8289684090916727</v>
      </c>
      <c r="U17" s="345">
        <f t="shared" si="5"/>
        <v>2.7735086454690099</v>
      </c>
      <c r="V17" s="346">
        <f t="shared" si="6"/>
        <v>1.9985745254397669E-2</v>
      </c>
      <c r="X17" s="10" t="str">
        <f>name!B14</f>
        <v>Accommodation and food</v>
      </c>
      <c r="Y17" s="11">
        <v>33.931000000000061</v>
      </c>
      <c r="Z17" s="11">
        <v>39.093999999999973</v>
      </c>
      <c r="AA17" s="345">
        <f t="shared" si="7"/>
        <v>5.1629999999999114</v>
      </c>
      <c r="AB17" s="11">
        <v>18.758824291344315</v>
      </c>
      <c r="AC17" s="345">
        <f t="shared" si="8"/>
        <v>23.921824291344226</v>
      </c>
      <c r="AD17" s="348">
        <f t="shared" si="9"/>
        <v>2.9774198285986486E-2</v>
      </c>
    </row>
    <row r="18" spans="1:30" x14ac:dyDescent="0.2">
      <c r="A18" s="10" t="str">
        <f>name!D15</f>
        <v>41 Administrative occupations</v>
      </c>
      <c r="B18" s="11">
        <f t="shared" si="10"/>
        <v>44.153660141328707</v>
      </c>
      <c r="C18" s="11">
        <f t="shared" si="10"/>
        <v>37.996794001250016</v>
      </c>
      <c r="D18" s="11">
        <f t="shared" si="10"/>
        <v>-6.1568661400786944</v>
      </c>
      <c r="E18" s="11">
        <f t="shared" si="10"/>
        <v>20.052753489846818</v>
      </c>
      <c r="F18" s="11">
        <f t="shared" si="10"/>
        <v>13.895887349768119</v>
      </c>
      <c r="G18" s="200">
        <f t="shared" si="3"/>
        <v>2.5275973406280183E-2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14.604987514178681</v>
      </c>
      <c r="R18" s="11">
        <v>15.071019098243234</v>
      </c>
      <c r="S18" s="345">
        <f t="shared" si="4"/>
        <v>0.46603158406455236</v>
      </c>
      <c r="T18" s="345">
        <v>5.3391317615468914</v>
      </c>
      <c r="U18" s="345">
        <f t="shared" si="5"/>
        <v>5.8051633456114438</v>
      </c>
      <c r="V18" s="346">
        <f t="shared" si="6"/>
        <v>2.0988643688328201E-2</v>
      </c>
      <c r="X18" s="10" t="str">
        <f>name!B15</f>
        <v>Media</v>
      </c>
      <c r="Y18" s="11">
        <v>2.8960000000000048</v>
      </c>
      <c r="Z18" s="11">
        <v>2.8879999999999977</v>
      </c>
      <c r="AA18" s="345">
        <f t="shared" si="7"/>
        <v>-8.0000000000071125E-3</v>
      </c>
      <c r="AB18" s="11">
        <v>1.4228109865856773</v>
      </c>
      <c r="AC18" s="345">
        <f t="shared" si="8"/>
        <v>1.4148109865856702</v>
      </c>
      <c r="AD18" s="348">
        <f t="shared" si="9"/>
        <v>2.7001416649267806E-2</v>
      </c>
    </row>
    <row r="19" spans="1:30" x14ac:dyDescent="0.2">
      <c r="A19" s="10" t="str">
        <f>name!D16</f>
        <v>42 Secretarial and related occupations</v>
      </c>
      <c r="B19" s="11">
        <f t="shared" si="10"/>
        <v>8.3494356737237485</v>
      </c>
      <c r="C19" s="11">
        <f t="shared" si="10"/>
        <v>7.8718020155096191</v>
      </c>
      <c r="D19" s="11">
        <f t="shared" si="10"/>
        <v>-0.47763365821412962</v>
      </c>
      <c r="E19" s="11">
        <f t="shared" si="10"/>
        <v>4.6378219525536162</v>
      </c>
      <c r="F19" s="11">
        <f t="shared" si="10"/>
        <v>4.1601882943394859</v>
      </c>
      <c r="G19" s="200">
        <f t="shared" si="3"/>
        <v>2.9889638525960827E-2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0.38471351717075386</v>
      </c>
      <c r="K19" s="11">
        <f t="array" ref="K19:K27">MMULT(aggregation!$B$13:$AA$21,C36:C61)</f>
        <v>0.65793191262708972</v>
      </c>
      <c r="L19" s="11">
        <f t="array" ref="L19:L27">MMULT(aggregation!$B$13:$AA$21,D36:D61)</f>
        <v>0.27321839545633575</v>
      </c>
      <c r="M19" s="11">
        <f t="array" ref="M19:M27">MMULT(aggregation!$B$13:$AA$21,E36:E61)</f>
        <v>0.31571930886338495</v>
      </c>
      <c r="N19" s="11">
        <f t="array" ref="N19:N27">MMULT(aggregation!$B$13:$AA$21,F36:F61)</f>
        <v>0.58893770431972081</v>
      </c>
      <c r="O19" s="11"/>
      <c r="P19" s="10" t="str">
        <f>name!D16</f>
        <v>42 Secretarial and related occupations</v>
      </c>
      <c r="Q19" s="11">
        <v>0.44943806829681276</v>
      </c>
      <c r="R19" s="11">
        <v>0.77676399424384424</v>
      </c>
      <c r="S19" s="345">
        <f t="shared" si="4"/>
        <v>0.32732592594703147</v>
      </c>
      <c r="T19" s="345">
        <v>0.22530390304247921</v>
      </c>
      <c r="U19" s="345">
        <f t="shared" si="5"/>
        <v>0.55262982898951063</v>
      </c>
      <c r="V19" s="346">
        <f t="shared" si="6"/>
        <v>2.745905678753191E-2</v>
      </c>
      <c r="X19" s="10" t="str">
        <f>name!B16</f>
        <v>Information technology</v>
      </c>
      <c r="Y19" s="11">
        <v>5.6369999999999907</v>
      </c>
      <c r="Z19" s="11">
        <v>6.7169999999999943</v>
      </c>
      <c r="AA19" s="345">
        <f t="shared" si="7"/>
        <v>1.0800000000000036</v>
      </c>
      <c r="AB19" s="11">
        <v>2.6869738981379618</v>
      </c>
      <c r="AC19" s="345">
        <f t="shared" si="8"/>
        <v>3.7669738981379655</v>
      </c>
      <c r="AD19" s="348">
        <f t="shared" si="9"/>
        <v>2.6326426788570112E-2</v>
      </c>
    </row>
    <row r="20" spans="1:30" x14ac:dyDescent="0.2">
      <c r="A20" s="10" t="str">
        <f>name!D17</f>
        <v>51 Skilled agricultural and related trades</v>
      </c>
      <c r="B20" s="11">
        <f t="shared" si="10"/>
        <v>3.9137663619264504</v>
      </c>
      <c r="C20" s="11">
        <f t="shared" si="10"/>
        <v>4.3882264054856179</v>
      </c>
      <c r="D20" s="11">
        <f t="shared" si="10"/>
        <v>0.47446004355916793</v>
      </c>
      <c r="E20" s="11">
        <f t="shared" si="10"/>
        <v>2.283254796446442</v>
      </c>
      <c r="F20" s="11">
        <f t="shared" si="10"/>
        <v>2.75771484000561</v>
      </c>
      <c r="G20" s="200">
        <f t="shared" si="3"/>
        <v>3.1112073623712044E-2</v>
      </c>
      <c r="H20" s="11"/>
      <c r="I20" s="11" t="str">
        <f t="shared" si="11"/>
        <v>Professional occupations</v>
      </c>
      <c r="J20" s="11">
        <v>4.8713618499748339</v>
      </c>
      <c r="K20" s="11">
        <v>7.353889098931349</v>
      </c>
      <c r="L20" s="11">
        <v>2.4825272489565147</v>
      </c>
      <c r="M20" s="11">
        <v>3.1498029259591434</v>
      </c>
      <c r="N20" s="11">
        <v>5.6323301749156585</v>
      </c>
      <c r="O20" s="11"/>
      <c r="P20" s="10" t="str">
        <f>name!D17</f>
        <v>51 Skilled agricultural and related trades</v>
      </c>
      <c r="Q20" s="11">
        <v>3.1163793860498887</v>
      </c>
      <c r="R20" s="11">
        <v>3.3493576756243195</v>
      </c>
      <c r="S20" s="345">
        <f t="shared" si="4"/>
        <v>0.23297828957443079</v>
      </c>
      <c r="T20" s="345">
        <v>1.6426863786140786</v>
      </c>
      <c r="U20" s="345">
        <f t="shared" si="5"/>
        <v>1.8756646681885094</v>
      </c>
      <c r="V20" s="346">
        <f t="shared" si="6"/>
        <v>2.8627408501604501E-2</v>
      </c>
      <c r="X20" s="10" t="str">
        <f>name!B17</f>
        <v>Finance and insurance</v>
      </c>
      <c r="Y20" s="11">
        <v>7.9720000000000066</v>
      </c>
      <c r="Z20" s="11">
        <v>8.2010000000000023</v>
      </c>
      <c r="AA20" s="345">
        <f t="shared" si="7"/>
        <v>0.22899999999999565</v>
      </c>
      <c r="AB20" s="11">
        <v>4.0462919023188268</v>
      </c>
      <c r="AC20" s="345">
        <f t="shared" si="8"/>
        <v>4.2752919023188225</v>
      </c>
      <c r="AD20" s="348">
        <f t="shared" si="9"/>
        <v>2.7744190494320309E-2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19.815366010453925</v>
      </c>
      <c r="C21" s="11">
        <f t="shared" si="10"/>
        <v>16.745561719909389</v>
      </c>
      <c r="D21" s="11">
        <f t="shared" si="10"/>
        <v>-3.0698042905445364</v>
      </c>
      <c r="E21" s="11">
        <f t="shared" si="10"/>
        <v>6.7622557130528973</v>
      </c>
      <c r="F21" s="11">
        <f t="shared" si="10"/>
        <v>3.69245142250836</v>
      </c>
      <c r="G21" s="200">
        <f t="shared" si="3"/>
        <v>1.9766954302397943E-2</v>
      </c>
      <c r="H21" s="11"/>
      <c r="I21" s="11" t="str">
        <f t="shared" si="11"/>
        <v>Associate professional occupations</v>
      </c>
      <c r="J21" s="11">
        <v>0.48939615114344326</v>
      </c>
      <c r="K21" s="11">
        <v>0.73427862442336578</v>
      </c>
      <c r="L21" s="11">
        <v>0.24488247327992252</v>
      </c>
      <c r="M21" s="11">
        <v>0.32305156208077029</v>
      </c>
      <c r="N21" s="11">
        <v>0.56793403536069287</v>
      </c>
      <c r="O21" s="11"/>
      <c r="P21" s="10" t="str">
        <f>name!D18</f>
        <v>52 Skilled metal, electrical and electronic trades</v>
      </c>
      <c r="Q21" s="11">
        <v>19.543006807047067</v>
      </c>
      <c r="R21" s="11">
        <v>15.915944266502725</v>
      </c>
      <c r="S21" s="345">
        <f t="shared" si="4"/>
        <v>-3.6270625405443422</v>
      </c>
      <c r="T21" s="345">
        <v>6.3784774196712899</v>
      </c>
      <c r="U21" s="345">
        <f t="shared" si="5"/>
        <v>2.7514148791269477</v>
      </c>
      <c r="V21" s="346">
        <f t="shared" si="6"/>
        <v>1.9008716135975545E-2</v>
      </c>
      <c r="X21" s="10" t="str">
        <f>name!B18</f>
        <v>Real estate</v>
      </c>
      <c r="Y21" s="11">
        <v>6.7819999999999885</v>
      </c>
      <c r="Z21" s="11">
        <v>7.8439999999999861</v>
      </c>
      <c r="AA21" s="345">
        <f t="shared" si="7"/>
        <v>1.0619999999999976</v>
      </c>
      <c r="AB21" s="11">
        <v>3.5335779298502934</v>
      </c>
      <c r="AC21" s="345">
        <f t="shared" si="8"/>
        <v>4.5955779298502915</v>
      </c>
      <c r="AD21" s="348">
        <f t="shared" si="9"/>
        <v>2.8353392816768297E-2</v>
      </c>
    </row>
    <row r="22" spans="1:30" x14ac:dyDescent="0.2">
      <c r="A22" s="10" t="str">
        <f>name!D19</f>
        <v>53 Skilled construction and building trades</v>
      </c>
      <c r="B22" s="11">
        <f t="shared" si="10"/>
        <v>16.08769129935639</v>
      </c>
      <c r="C22" s="11">
        <f t="shared" si="10"/>
        <v>14.220772873886743</v>
      </c>
      <c r="D22" s="11">
        <f t="shared" si="10"/>
        <v>-1.8669184254696436</v>
      </c>
      <c r="E22" s="11">
        <f t="shared" si="10"/>
        <v>6.3752923673231559</v>
      </c>
      <c r="F22" s="11">
        <f t="shared" si="10"/>
        <v>4.5083739418535131</v>
      </c>
      <c r="G22" s="200">
        <f t="shared" si="3"/>
        <v>2.2503761853130522E-2</v>
      </c>
      <c r="H22" s="11"/>
      <c r="I22" s="11" t="str">
        <f t="shared" si="11"/>
        <v>Administrative and secretarial occupations</v>
      </c>
      <c r="J22" s="11">
        <v>0.22286635752091777</v>
      </c>
      <c r="K22" s="11">
        <v>0.31104965513558658</v>
      </c>
      <c r="L22" s="11">
        <v>8.8183297614668837E-2</v>
      </c>
      <c r="M22" s="11">
        <v>0.1514127452322713</v>
      </c>
      <c r="N22" s="11">
        <v>0.23959604284694014</v>
      </c>
      <c r="O22" s="11"/>
      <c r="P22" s="10" t="str">
        <f>name!D19</f>
        <v>53 Skilled construction and building trades</v>
      </c>
      <c r="Q22" s="11">
        <v>15.636638571163395</v>
      </c>
      <c r="R22" s="11">
        <v>13.676851141139826</v>
      </c>
      <c r="S22" s="345">
        <f t="shared" si="4"/>
        <v>-1.9597874300235691</v>
      </c>
      <c r="T22" s="345">
        <v>6.1000098918836709</v>
      </c>
      <c r="U22" s="345">
        <f t="shared" si="5"/>
        <v>4.1402224618601018</v>
      </c>
      <c r="V22" s="346">
        <f t="shared" si="6"/>
        <v>2.220173147841864E-2</v>
      </c>
      <c r="X22" s="10" t="str">
        <f>name!B19</f>
        <v>Professional services</v>
      </c>
      <c r="Y22" s="11">
        <v>23.094000000000012</v>
      </c>
      <c r="Z22" s="11">
        <v>25.574999999999996</v>
      </c>
      <c r="AA22" s="345">
        <f t="shared" si="7"/>
        <v>2.4809999999999839</v>
      </c>
      <c r="AB22" s="11">
        <v>11.645469903355512</v>
      </c>
      <c r="AC22" s="345">
        <f t="shared" si="8"/>
        <v>14.126469903355495</v>
      </c>
      <c r="AD22" s="348">
        <f t="shared" si="9"/>
        <v>2.7594099153573248E-2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8.4288888775954494</v>
      </c>
      <c r="C23" s="11">
        <f t="shared" si="10"/>
        <v>7.821926519922993</v>
      </c>
      <c r="D23" s="11">
        <f t="shared" si="10"/>
        <v>-0.60696235767245554</v>
      </c>
      <c r="E23" s="11">
        <f t="shared" si="10"/>
        <v>3.6396472965623197</v>
      </c>
      <c r="F23" s="11">
        <f t="shared" si="10"/>
        <v>3.0326849388898642</v>
      </c>
      <c r="G23" s="200">
        <f t="shared" si="3"/>
        <v>2.4217718229027518E-2</v>
      </c>
      <c r="H23" s="11"/>
      <c r="I23" s="11" t="str">
        <f t="shared" si="11"/>
        <v>Skilled trades occupations</v>
      </c>
      <c r="J23" s="11">
        <v>4.2806960850947616E-2</v>
      </c>
      <c r="K23" s="11">
        <v>6.7880281840305007E-2</v>
      </c>
      <c r="L23" s="11">
        <v>2.5073320989357398E-2</v>
      </c>
      <c r="M23" s="11">
        <v>3.2242396935431433E-2</v>
      </c>
      <c r="N23" s="11">
        <v>5.7315717924788831E-2</v>
      </c>
      <c r="O23" s="11"/>
      <c r="P23" s="10" t="str">
        <f>name!D20</f>
        <v>54 Textiles, printing and other skilled trades</v>
      </c>
      <c r="Q23" s="11">
        <v>4.5010162651839343</v>
      </c>
      <c r="R23" s="11">
        <v>4.1246658412074204</v>
      </c>
      <c r="S23" s="345">
        <f t="shared" si="4"/>
        <v>-0.37635042397651386</v>
      </c>
      <c r="T23" s="345">
        <v>1.3404564802195176</v>
      </c>
      <c r="U23" s="345">
        <f t="shared" si="5"/>
        <v>0.96410605624300372</v>
      </c>
      <c r="V23" s="346">
        <f t="shared" si="6"/>
        <v>1.7530536615023795E-2</v>
      </c>
      <c r="X23" s="10" t="str">
        <f>name!B20</f>
        <v>Support services</v>
      </c>
      <c r="Y23" s="11">
        <v>35.190000000000062</v>
      </c>
      <c r="Z23" s="11">
        <v>37.686999999999948</v>
      </c>
      <c r="AA23" s="345">
        <f t="shared" si="7"/>
        <v>2.4969999999998862</v>
      </c>
      <c r="AB23" s="11">
        <v>16.810078010001888</v>
      </c>
      <c r="AC23" s="345">
        <f t="shared" si="8"/>
        <v>19.307078010001774</v>
      </c>
      <c r="AD23" s="348">
        <f t="shared" si="9"/>
        <v>2.6374015483570545E-2</v>
      </c>
    </row>
    <row r="24" spans="1:30" x14ac:dyDescent="0.2">
      <c r="A24" s="10" t="str">
        <f>name!D21</f>
        <v>61 Caring personal service occupations</v>
      </c>
      <c r="B24" s="11">
        <f t="shared" si="10"/>
        <v>31.61017992152669</v>
      </c>
      <c r="C24" s="11">
        <f t="shared" si="10"/>
        <v>34.878615994605497</v>
      </c>
      <c r="D24" s="11">
        <f t="shared" si="10"/>
        <v>3.2684360730788087</v>
      </c>
      <c r="E24" s="11">
        <f t="shared" si="10"/>
        <v>19.192002656081087</v>
      </c>
      <c r="F24" s="11">
        <f t="shared" si="10"/>
        <v>22.460438729159897</v>
      </c>
      <c r="G24" s="200">
        <f t="shared" si="3"/>
        <v>3.2136239443255166E-2</v>
      </c>
      <c r="H24" s="11"/>
      <c r="I24" s="11" t="str">
        <f t="shared" si="11"/>
        <v>Caring, leisure and other service occupations</v>
      </c>
      <c r="J24" s="11">
        <v>3.0278431619923021E-2</v>
      </c>
      <c r="K24" s="11">
        <v>4.991554348986748E-2</v>
      </c>
      <c r="L24" s="11">
        <v>1.9637111869944449E-2</v>
      </c>
      <c r="M24" s="11">
        <v>2.4893468512764784E-2</v>
      </c>
      <c r="N24" s="11">
        <v>4.4530580382709233E-2</v>
      </c>
      <c r="O24" s="11"/>
      <c r="P24" s="10" t="str">
        <f>name!D21</f>
        <v>61 Caring personal service occupations</v>
      </c>
      <c r="Q24" s="11">
        <v>4.073021279148481</v>
      </c>
      <c r="R24" s="11">
        <v>5.5155253762279699</v>
      </c>
      <c r="S24" s="345">
        <f t="shared" si="4"/>
        <v>1.4425040970794889</v>
      </c>
      <c r="T24" s="345">
        <v>2.1937721232145733</v>
      </c>
      <c r="U24" s="345">
        <f t="shared" si="5"/>
        <v>3.6362762202940622</v>
      </c>
      <c r="V24" s="346">
        <f t="shared" si="6"/>
        <v>2.9141867641342634E-2</v>
      </c>
      <c r="X24" s="10" t="str">
        <f>name!B21</f>
        <v>Public admin. and defence</v>
      </c>
      <c r="Y24" s="11">
        <v>31.607000000000031</v>
      </c>
      <c r="Z24" s="11">
        <v>30.647000000000016</v>
      </c>
      <c r="AA24" s="345">
        <f t="shared" si="7"/>
        <v>-0.96000000000001506</v>
      </c>
      <c r="AB24" s="11">
        <v>15.339159915716968</v>
      </c>
      <c r="AC24" s="345">
        <f t="shared" si="8"/>
        <v>14.379159915716953</v>
      </c>
      <c r="AD24" s="348">
        <f t="shared" si="9"/>
        <v>2.6725747664953836E-2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10.590117171876653</v>
      </c>
      <c r="C25" s="11">
        <f t="shared" si="10"/>
        <v>10.611845266662309</v>
      </c>
      <c r="D25" s="11">
        <f t="shared" si="10"/>
        <v>2.1728094785657348E-2</v>
      </c>
      <c r="E25" s="11">
        <f t="shared" si="10"/>
        <v>5.3628239277546745</v>
      </c>
      <c r="F25" s="11">
        <f t="shared" si="10"/>
        <v>5.3845520225403325</v>
      </c>
      <c r="G25" s="200">
        <f t="shared" si="3"/>
        <v>2.769126791131038E-2</v>
      </c>
      <c r="H25" s="11"/>
      <c r="I25" s="11" t="str">
        <f t="shared" si="11"/>
        <v>Sales and customer service occupations</v>
      </c>
      <c r="J25" s="11">
        <v>8.4852913767903729E-2</v>
      </c>
      <c r="K25" s="11">
        <v>0.13933898113992305</v>
      </c>
      <c r="L25" s="11">
        <v>5.4486067372019331E-2</v>
      </c>
      <c r="M25" s="11">
        <v>5.9524128144516339E-2</v>
      </c>
      <c r="N25" s="11">
        <v>0.11401019551653568</v>
      </c>
      <c r="O25" s="11"/>
      <c r="P25" s="10" t="str">
        <f>name!D22</f>
        <v>62 Leisure, travel and related personal service occupations</v>
      </c>
      <c r="Q25" s="11">
        <v>3.3537100397346249</v>
      </c>
      <c r="R25" s="11">
        <v>3.4842695685751388</v>
      </c>
      <c r="S25" s="345">
        <f t="shared" si="4"/>
        <v>0.13055952884051392</v>
      </c>
      <c r="T25" s="345">
        <v>1.3884643988927041</v>
      </c>
      <c r="U25" s="345">
        <f t="shared" si="5"/>
        <v>1.519023927733218</v>
      </c>
      <c r="V25" s="346">
        <f t="shared" si="6"/>
        <v>2.3363997723074625E-2</v>
      </c>
      <c r="X25" s="10" t="str">
        <f>name!B22</f>
        <v>Education</v>
      </c>
      <c r="Y25" s="11">
        <v>43.000999999999983</v>
      </c>
      <c r="Z25" s="11">
        <v>47.142000000000053</v>
      </c>
      <c r="AA25" s="345">
        <f t="shared" si="7"/>
        <v>4.1410000000000693</v>
      </c>
      <c r="AB25" s="11">
        <v>24.145153776077379</v>
      </c>
      <c r="AC25" s="345">
        <f t="shared" si="8"/>
        <v>28.286153776077448</v>
      </c>
      <c r="AD25" s="348">
        <f t="shared" si="9"/>
        <v>3.015562679109296E-2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0.64182464760198232</v>
      </c>
      <c r="C26" s="11">
        <f t="shared" si="10"/>
        <v>0.55999462457579874</v>
      </c>
      <c r="D26" s="11">
        <f t="shared" si="10"/>
        <v>-8.1830023026183404E-2</v>
      </c>
      <c r="E26" s="11">
        <f t="shared" si="10"/>
        <v>0.26989722988942771</v>
      </c>
      <c r="F26" s="11">
        <f t="shared" si="10"/>
        <v>0.18806720686324435</v>
      </c>
      <c r="G26" s="200">
        <f t="shared" si="3"/>
        <v>2.3677282896400698E-2</v>
      </c>
      <c r="H26" s="11"/>
      <c r="I26" s="11" t="str">
        <f t="shared" si="11"/>
        <v>Process, plant and machine operatives</v>
      </c>
      <c r="J26" s="11">
        <v>5.7504250305075916E-2</v>
      </c>
      <c r="K26" s="11">
        <v>0.13702110406456891</v>
      </c>
      <c r="L26" s="11">
        <v>7.9516853759492995E-2</v>
      </c>
      <c r="M26" s="11">
        <v>5.9192025152345701E-2</v>
      </c>
      <c r="N26" s="11">
        <v>0.1387088789118387</v>
      </c>
      <c r="O26" s="11"/>
      <c r="P26" s="10" t="str">
        <f>name!D23</f>
        <v>63 Community and civil enforcement occupations</v>
      </c>
      <c r="Q26" s="11">
        <v>0.48493449544185557</v>
      </c>
      <c r="R26" s="11">
        <v>0.3568189480631539</v>
      </c>
      <c r="S26" s="345">
        <f t="shared" si="4"/>
        <v>-0.12811554737870168</v>
      </c>
      <c r="T26" s="345">
        <v>0.13714100799867437</v>
      </c>
      <c r="U26" s="345">
        <f t="shared" si="5"/>
        <v>9.0254606199726972E-3</v>
      </c>
      <c r="V26" s="346">
        <f t="shared" si="6"/>
        <v>1.6741775582575391E-2</v>
      </c>
      <c r="X26" s="10" t="str">
        <f>name!B23</f>
        <v>Health and social work</v>
      </c>
      <c r="Y26" s="11">
        <v>65.835999999999956</v>
      </c>
      <c r="Z26" s="11">
        <v>72.47699999999999</v>
      </c>
      <c r="AA26" s="345">
        <f t="shared" si="7"/>
        <v>6.6410000000000338</v>
      </c>
      <c r="AB26" s="11">
        <v>39.096187161621579</v>
      </c>
      <c r="AC26" s="345">
        <f t="shared" si="8"/>
        <v>45.737187161621613</v>
      </c>
      <c r="AD26" s="348">
        <f t="shared" si="9"/>
        <v>3.1564415805681367E-2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42.678069113602035</v>
      </c>
      <c r="C27" s="11">
        <f t="shared" si="12"/>
        <v>38.750591491417318</v>
      </c>
      <c r="D27" s="11">
        <f t="shared" si="12"/>
        <v>-3.9274776221847247</v>
      </c>
      <c r="E27" s="11">
        <f t="shared" si="12"/>
        <v>20.151986000600566</v>
      </c>
      <c r="F27" s="11">
        <f t="shared" si="12"/>
        <v>16.224508378415841</v>
      </c>
      <c r="G27" s="200">
        <f t="shared" si="3"/>
        <v>2.6118486447177292E-2</v>
      </c>
      <c r="H27" s="11"/>
      <c r="I27" s="11" t="str">
        <f t="shared" si="11"/>
        <v>Elementary occupations</v>
      </c>
      <c r="J27" s="11">
        <v>3.53434737895209E-2</v>
      </c>
      <c r="K27" s="11">
        <v>6.3117452188750034E-2</v>
      </c>
      <c r="L27" s="11">
        <v>2.777397839922913E-2</v>
      </c>
      <c r="M27" s="11">
        <v>3.0510430658165978E-2</v>
      </c>
      <c r="N27" s="11">
        <v>5.8284409057395112E-2</v>
      </c>
      <c r="O27" s="11"/>
      <c r="P27" s="10" t="str">
        <f>name!D24</f>
        <v>71 Sales occupations</v>
      </c>
      <c r="Q27" s="11">
        <v>13.617463359659922</v>
      </c>
      <c r="R27" s="11">
        <v>12.78662373081189</v>
      </c>
      <c r="S27" s="345">
        <f t="shared" si="4"/>
        <v>-0.83083962884803242</v>
      </c>
      <c r="T27" s="345">
        <v>4.3482916443685395</v>
      </c>
      <c r="U27" s="345">
        <f t="shared" si="5"/>
        <v>3.5174520155205071</v>
      </c>
      <c r="V27" s="346">
        <f t="shared" si="6"/>
        <v>1.8645999279697678E-2</v>
      </c>
      <c r="X27" s="10" t="str">
        <f>name!B24</f>
        <v>Arts and entertainment</v>
      </c>
      <c r="Y27" s="11">
        <v>12.614999999999977</v>
      </c>
      <c r="Z27" s="11">
        <v>14.023000000000003</v>
      </c>
      <c r="AA27" s="345">
        <f t="shared" si="7"/>
        <v>1.4080000000000261</v>
      </c>
      <c r="AB27" s="11">
        <v>6.3823301195743269</v>
      </c>
      <c r="AC27" s="345">
        <f t="shared" si="8"/>
        <v>7.7903301195743531</v>
      </c>
      <c r="AD27" s="348">
        <f t="shared" si="9"/>
        <v>2.7670021225426167E-2</v>
      </c>
    </row>
    <row r="28" spans="1:30" x14ac:dyDescent="0.2">
      <c r="A28" s="10" t="str">
        <f>name!D25</f>
        <v>72 Customer service occupations</v>
      </c>
      <c r="B28" s="11">
        <f t="shared" si="12"/>
        <v>8.8901921095368373</v>
      </c>
      <c r="C28" s="11">
        <f t="shared" si="12"/>
        <v>13.164637816517804</v>
      </c>
      <c r="D28" s="11">
        <f t="shared" si="12"/>
        <v>4.2744457069809654</v>
      </c>
      <c r="E28" s="11">
        <f t="shared" si="12"/>
        <v>5.427013668687052</v>
      </c>
      <c r="F28" s="11">
        <f t="shared" si="12"/>
        <v>9.7014593756680192</v>
      </c>
      <c r="G28" s="200">
        <f t="shared" si="3"/>
        <v>3.2277531823373673E-2</v>
      </c>
      <c r="H28" s="11"/>
      <c r="O28" s="11"/>
      <c r="P28" s="10" t="str">
        <f>name!D25</f>
        <v>72 Customer service occupations</v>
      </c>
      <c r="Q28" s="11">
        <v>3.5640384270467584</v>
      </c>
      <c r="R28" s="11">
        <v>5.8641553041922387</v>
      </c>
      <c r="S28" s="345">
        <f t="shared" si="4"/>
        <v>2.3001168771454803</v>
      </c>
      <c r="T28" s="345">
        <v>1.7285764011537963</v>
      </c>
      <c r="U28" s="345">
        <f t="shared" si="5"/>
        <v>4.0286932782992766</v>
      </c>
      <c r="V28" s="346">
        <f t="shared" si="6"/>
        <v>2.671173858832776E-2</v>
      </c>
      <c r="X28" s="10" t="str">
        <f>name!B25</f>
        <v>Other services</v>
      </c>
      <c r="Y28" s="11">
        <v>13.376000000000015</v>
      </c>
      <c r="Z28" s="11">
        <v>10.162000000000006</v>
      </c>
      <c r="AA28" s="345">
        <f t="shared" si="7"/>
        <v>-3.2140000000000093</v>
      </c>
      <c r="AB28" s="11">
        <v>5.5966723875504067</v>
      </c>
      <c r="AC28" s="345">
        <f t="shared" si="8"/>
        <v>2.3826723875503975</v>
      </c>
      <c r="AD28" s="348">
        <f t="shared" si="9"/>
        <v>2.3576130782027249E-2</v>
      </c>
    </row>
    <row r="29" spans="1:30" x14ac:dyDescent="0.2">
      <c r="A29" s="10" t="str">
        <f>name!D26</f>
        <v>81 Process, plant and machine operatives</v>
      </c>
      <c r="B29" s="11">
        <f t="shared" si="12"/>
        <v>16.493271233190928</v>
      </c>
      <c r="C29" s="11">
        <f t="shared" si="12"/>
        <v>18.228830196942482</v>
      </c>
      <c r="D29" s="11">
        <f t="shared" si="12"/>
        <v>1.7355589637515527</v>
      </c>
      <c r="E29" s="11">
        <f t="shared" si="12"/>
        <v>7.0373090229278628</v>
      </c>
      <c r="F29" s="11">
        <f t="shared" si="12"/>
        <v>8.7728679866794153</v>
      </c>
      <c r="G29" s="200">
        <f t="shared" si="3"/>
        <v>2.3972725765595504E-2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13.571436767463242</v>
      </c>
      <c r="R29" s="11">
        <v>15.045739385707581</v>
      </c>
      <c r="S29" s="345">
        <f t="shared" si="4"/>
        <v>1.4743026182443391</v>
      </c>
      <c r="T29" s="345">
        <v>5.4341536127781245</v>
      </c>
      <c r="U29" s="345">
        <f t="shared" si="5"/>
        <v>6.9084562310224635</v>
      </c>
      <c r="V29" s="346">
        <f t="shared" si="6"/>
        <v>2.2704976301036739E-2</v>
      </c>
      <c r="X29" s="231" t="str">
        <f>name!B3</f>
        <v>All industries</v>
      </c>
      <c r="Y29" s="34">
        <f>SUM(Y7:Y28)</f>
        <v>478.92599999999993</v>
      </c>
      <c r="Z29" s="34">
        <f>SUM(Z7:Z28)</f>
        <v>492.77800000000002</v>
      </c>
      <c r="AA29" s="349">
        <f t="shared" si="7"/>
        <v>13.852000000000089</v>
      </c>
      <c r="AB29" s="34">
        <f>SUM(AB7:AB28)</f>
        <v>235.37581402990457</v>
      </c>
      <c r="AC29" s="349">
        <f t="shared" si="8"/>
        <v>249.22781402990466</v>
      </c>
      <c r="AD29" s="350">
        <f t="shared" si="9"/>
        <v>2.7008936348872803E-2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19.085919456589188</v>
      </c>
      <c r="C30" s="11">
        <f t="shared" si="12"/>
        <v>17.902063583152142</v>
      </c>
      <c r="D30" s="11">
        <f t="shared" si="12"/>
        <v>-1.1838558734370448</v>
      </c>
      <c r="E30" s="11">
        <f t="shared" si="12"/>
        <v>9.6344668783859309</v>
      </c>
      <c r="F30" s="11">
        <f t="shared" si="12"/>
        <v>8.4506110049488861</v>
      </c>
      <c r="G30" s="200">
        <f t="shared" si="3"/>
        <v>2.7618259936026179E-2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3.7316969253098486</v>
      </c>
      <c r="K30" s="11">
        <f t="array" ref="K30:K38">MMULT(aggregation!$B$13:$AA$21,C65:C90)</f>
        <v>5.9134643768770268</v>
      </c>
      <c r="L30" s="11">
        <f t="array" ref="L30:L38">MMULT(aggregation!$B$13:$AA$21,D65:D90)</f>
        <v>2.181767451567179</v>
      </c>
      <c r="M30" s="11">
        <f t="array" ref="M30:M38">MMULT(aggregation!$B$13:$AA$21,E65:E90)</f>
        <v>2.9640657420029508</v>
      </c>
      <c r="N30" s="11">
        <f t="array" ref="N30:N38">MMULT(aggregation!$B$13:$AA$21,F65:F90)</f>
        <v>5.1458331935701302</v>
      </c>
      <c r="O30" s="11"/>
      <c r="P30" s="10" t="str">
        <f>name!D27</f>
        <v>82 Transport and mobile machine drivers and operatives</v>
      </c>
      <c r="Q30" s="11">
        <v>18.585249327138524</v>
      </c>
      <c r="R30" s="11">
        <v>17.148059896462854</v>
      </c>
      <c r="S30" s="345">
        <f t="shared" si="4"/>
        <v>-1.4371894306756694</v>
      </c>
      <c r="T30" s="345">
        <v>9.2008978672433042</v>
      </c>
      <c r="U30" s="345">
        <f t="shared" si="5"/>
        <v>7.7637084365676348</v>
      </c>
      <c r="V30" s="346">
        <f t="shared" si="6"/>
        <v>2.7173948187853902E-2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6.6946553065972783</v>
      </c>
      <c r="C31" s="11">
        <f t="shared" si="12"/>
        <v>4.8811449789059056</v>
      </c>
      <c r="D31" s="11">
        <f t="shared" si="12"/>
        <v>-1.8135103276913731</v>
      </c>
      <c r="E31" s="11">
        <f t="shared" si="12"/>
        <v>2.0209886404964919</v>
      </c>
      <c r="F31" s="11">
        <f t="shared" si="12"/>
        <v>0.20747831280511853</v>
      </c>
      <c r="G31" s="200">
        <f t="shared" si="3"/>
        <v>1.7742906111830381E-2</v>
      </c>
      <c r="H31" s="11"/>
      <c r="I31" s="11" t="str">
        <f>I20</f>
        <v>Professional occupations</v>
      </c>
      <c r="J31" s="11">
        <v>23.786948273451738</v>
      </c>
      <c r="K31" s="11">
        <v>33.316303247949939</v>
      </c>
      <c r="L31" s="11">
        <v>9.5293549744982009</v>
      </c>
      <c r="M31" s="11">
        <v>15.395513593940938</v>
      </c>
      <c r="N31" s="11">
        <v>24.924868568439138</v>
      </c>
      <c r="O31" s="11"/>
      <c r="P31" s="10" t="str">
        <f>name!D28</f>
        <v>91 Elementary trades and related occupations</v>
      </c>
      <c r="Q31" s="11">
        <v>5.5425480168031349</v>
      </c>
      <c r="R31" s="11">
        <v>4.0194584821412009</v>
      </c>
      <c r="S31" s="345">
        <f t="shared" si="4"/>
        <v>-1.523089534661934</v>
      </c>
      <c r="T31" s="345">
        <v>1.425981370975949</v>
      </c>
      <c r="U31" s="345">
        <f t="shared" si="5"/>
        <v>-9.7108163685984961E-2</v>
      </c>
      <c r="V31" s="346">
        <f t="shared" si="6"/>
        <v>1.5380405133805564E-2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46.103296758951217</v>
      </c>
      <c r="C32" s="11">
        <f t="shared" si="12"/>
        <v>44.843080771914288</v>
      </c>
      <c r="D32" s="11">
        <f t="shared" si="12"/>
        <v>-1.260215987036934</v>
      </c>
      <c r="E32" s="11">
        <f t="shared" si="12"/>
        <v>21.846999713335666</v>
      </c>
      <c r="F32" s="11">
        <f t="shared" si="12"/>
        <v>20.58678372629873</v>
      </c>
      <c r="G32" s="200">
        <f t="shared" ref="G32" si="13">IF(B32&gt;0,(1+(E32/B32))^(1/($C$6-$B$6))-1,0)</f>
        <v>2.6196726436898077E-2</v>
      </c>
      <c r="H32" s="11"/>
      <c r="I32" s="11" t="str">
        <f>I21</f>
        <v>Associate professional occupations</v>
      </c>
      <c r="J32" s="11">
        <v>5.5676303855603582</v>
      </c>
      <c r="K32" s="11">
        <v>7.4798176200755098</v>
      </c>
      <c r="L32" s="11">
        <v>1.9121872345151507</v>
      </c>
      <c r="M32" s="11">
        <v>3.5580549193405293</v>
      </c>
      <c r="N32" s="11">
        <v>5.4702421538556791</v>
      </c>
      <c r="O32" s="11"/>
      <c r="P32" s="10" t="str">
        <f>name!D29</f>
        <v>92 Elementary administration and service occupations</v>
      </c>
      <c r="Q32" s="11">
        <v>24.143466372823351</v>
      </c>
      <c r="R32" s="11">
        <v>23.925787157368614</v>
      </c>
      <c r="S32" s="345">
        <f t="shared" ref="S32" si="14">R32-Q32</f>
        <v>-0.21767921545473712</v>
      </c>
      <c r="T32" s="345">
        <v>9.6463603582906714</v>
      </c>
      <c r="U32" s="345">
        <f>SUM(S32:T32)</f>
        <v>9.4286811428359343</v>
      </c>
      <c r="V32" s="346">
        <f t="shared" ref="V32" si="15">IF(Q32&gt;0,(1+(T32/Q32))^(1/($C$6-$B$6))-1,0)</f>
        <v>2.2662715800531252E-2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478.9260000000001</v>
      </c>
      <c r="C33" s="11">
        <f>SUM(C62,C91,C120,C149,C178,C207,C236,C265,C294)</f>
        <v>492.77800000000002</v>
      </c>
      <c r="D33" s="11">
        <f t="shared" si="12"/>
        <v>13.851999999999855</v>
      </c>
      <c r="E33" s="11">
        <f t="shared" si="12"/>
        <v>235.37581402990452</v>
      </c>
      <c r="F33" s="11">
        <f t="shared" si="12"/>
        <v>249.22781402990441</v>
      </c>
      <c r="G33" s="200">
        <f t="shared" si="3"/>
        <v>2.7008936348872803E-2</v>
      </c>
      <c r="H33" s="11"/>
      <c r="I33" s="11" t="str">
        <f>I22</f>
        <v>Administrative and secretarial occupations</v>
      </c>
      <c r="J33" s="11">
        <v>2.6696957737880904</v>
      </c>
      <c r="K33" s="11">
        <v>3.6496862692582042</v>
      </c>
      <c r="L33" s="11">
        <v>0.97999049547011374</v>
      </c>
      <c r="M33" s="11">
        <v>1.9385853676504547</v>
      </c>
      <c r="N33" s="11">
        <v>2.9185758631205685</v>
      </c>
      <c r="O33" s="11"/>
      <c r="P33" s="10" t="str">
        <f>name!D3</f>
        <v>All occupations</v>
      </c>
      <c r="Q33" s="11">
        <f>SUM(Q7:Q32)</f>
        <v>246.03070411504518</v>
      </c>
      <c r="R33" s="11">
        <f>SUM(R7:R32)</f>
        <v>248.57290530354337</v>
      </c>
      <c r="S33" s="345">
        <f>R33-Q33</f>
        <v>2.5422011884981828</v>
      </c>
      <c r="T33" s="11">
        <f>SUM(T7:T32)</f>
        <v>97.900583322524056</v>
      </c>
      <c r="U33" s="345">
        <f>SUM(S33:T33)</f>
        <v>100.44278451102224</v>
      </c>
      <c r="V33" s="346">
        <f t="shared" si="6"/>
        <v>2.2583604105580024E-2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0.60033283959965844</v>
      </c>
      <c r="K34" s="11">
        <v>1.0999492850209562</v>
      </c>
      <c r="L34" s="11">
        <v>0.49961644542129768</v>
      </c>
      <c r="M34" s="11">
        <v>0.49319195239098329</v>
      </c>
      <c r="N34" s="11">
        <v>0.99280839781228092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1.178735938684677</v>
      </c>
      <c r="K35" s="11">
        <v>1.7141762500541105</v>
      </c>
      <c r="L35" s="11">
        <v>0.5354403113694336</v>
      </c>
      <c r="M35" s="11">
        <v>0.96170514724654033</v>
      </c>
      <c r="N35" s="11">
        <v>1.497145458615974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0.25633936175461808</v>
      </c>
      <c r="C36" s="11">
        <v>0.36834201917674209</v>
      </c>
      <c r="D36" s="11">
        <f>C36-B36</f>
        <v>0.11200265742212401</v>
      </c>
      <c r="E36" s="11">
        <v>0.17480933757361117</v>
      </c>
      <c r="F36" s="11">
        <f>SUM(D36:E36)</f>
        <v>0.28681199499573518</v>
      </c>
      <c r="G36" s="200">
        <f>IF(B36&gt;0,(1+(E36/B36))^(1/($C$6-$B$6))-1,0)</f>
        <v>3.527116697455801E-2</v>
      </c>
      <c r="I36" s="11" t="str">
        <f t="shared" si="17"/>
        <v>Sales and customer service occupations</v>
      </c>
      <c r="J36" s="11">
        <v>1.2490482611226299</v>
      </c>
      <c r="K36" s="11">
        <v>2.1572629348389523</v>
      </c>
      <c r="L36" s="11">
        <v>0.90821467371632236</v>
      </c>
      <c r="M36" s="11">
        <v>0.97544978887264255</v>
      </c>
      <c r="N36" s="11">
        <v>1.8836644625889649</v>
      </c>
      <c r="P36" s="10" t="str">
        <f>name!D4</f>
        <v>11 Corporate managers and directors</v>
      </c>
      <c r="Q36" s="11">
        <v>8.6710772005533556</v>
      </c>
      <c r="R36" s="11">
        <v>9.9289019466811599</v>
      </c>
      <c r="S36" s="345">
        <f>R36-Q36</f>
        <v>1.2578247461278043</v>
      </c>
      <c r="T36" s="345">
        <v>5.3680798088469652</v>
      </c>
      <c r="U36" s="345">
        <f>SUM(S36:T36)</f>
        <v>6.6259045549747695</v>
      </c>
      <c r="V36" s="346">
        <f>IF(Q36&gt;0,(1+(T36/Q36))^(1/($C$6-$B$6))-1,0)</f>
        <v>3.2645361401475448E-2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0.12837415541613581</v>
      </c>
      <c r="C37" s="11">
        <v>0.28958989345034758</v>
      </c>
      <c r="D37" s="11">
        <f t="shared" ref="D37:D60" si="25">C37-B37</f>
        <v>0.16121573803421177</v>
      </c>
      <c r="E37" s="11">
        <v>0.14090997128977381</v>
      </c>
      <c r="F37" s="11">
        <f t="shared" ref="F37:F60" si="26">SUM(D37:E37)</f>
        <v>0.30212570932398558</v>
      </c>
      <c r="G37" s="200">
        <f t="shared" ref="G37:G62" si="27">IF(B37&gt;0,(1+(E37/B37))^(1/($C$6-$B$6))-1,0)</f>
        <v>5.0627772840215357E-2</v>
      </c>
      <c r="I37" s="11" t="str">
        <f t="shared" si="17"/>
        <v>Process, plant and machine operatives</v>
      </c>
      <c r="J37" s="11">
        <v>0.32953457800369224</v>
      </c>
      <c r="K37" s="11">
        <v>0.75329731368141606</v>
      </c>
      <c r="L37" s="11">
        <v>0.42376273567772382</v>
      </c>
      <c r="M37" s="11">
        <v>0.3391025980517624</v>
      </c>
      <c r="N37" s="11">
        <v>0.76286533372948617</v>
      </c>
      <c r="P37" s="10" t="str">
        <f>name!D5</f>
        <v>12 Other managers and proprietors</v>
      </c>
      <c r="Q37" s="11">
        <v>6.2930444853869627</v>
      </c>
      <c r="R37" s="11">
        <v>8.1329188016435054</v>
      </c>
      <c r="S37" s="345">
        <f t="shared" ref="S37:S60" si="28">R37-Q37</f>
        <v>1.8398743162565427</v>
      </c>
      <c r="T37" s="345">
        <v>4.8382940849480711</v>
      </c>
      <c r="U37" s="345">
        <f t="shared" ref="U37:U60" si="29">SUM(S37:T37)</f>
        <v>6.6781684012046139</v>
      </c>
      <c r="V37" s="346">
        <f t="shared" ref="V37:V62" si="30">IF(Q37&gt;0,(1+(T37/Q37))^(1/($C$6-$B$6))-1,0)</f>
        <v>3.875335472283381E-2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0.98888910909566008</v>
      </c>
      <c r="C38" s="11">
        <v>1.6325783739637476</v>
      </c>
      <c r="D38" s="11">
        <f t="shared" si="25"/>
        <v>0.64368926486808753</v>
      </c>
      <c r="E38" s="11">
        <v>0.5264238454892437</v>
      </c>
      <c r="F38" s="11">
        <f t="shared" si="26"/>
        <v>1.1701131103573312</v>
      </c>
      <c r="G38" s="200">
        <f t="shared" si="27"/>
        <v>2.8861657743112668E-2</v>
      </c>
      <c r="I38" s="11" t="str">
        <f t="shared" si="17"/>
        <v>Elementary occupations</v>
      </c>
      <c r="J38" s="11">
        <v>0.87411699650935637</v>
      </c>
      <c r="K38" s="11">
        <v>1.7798494856448606</v>
      </c>
      <c r="L38" s="11">
        <v>0.90573248913550408</v>
      </c>
      <c r="M38" s="11">
        <v>0.80781479123827515</v>
      </c>
      <c r="N38" s="11">
        <v>1.7135472803737795</v>
      </c>
      <c r="P38" s="10" t="str">
        <f>name!D6</f>
        <v>21 Science, research, engineering and technology professionals</v>
      </c>
      <c r="Q38" s="11">
        <v>4.3425974330306794</v>
      </c>
      <c r="R38" s="11">
        <v>6.1882165594581462</v>
      </c>
      <c r="S38" s="345">
        <f t="shared" si="28"/>
        <v>1.8456191264274668</v>
      </c>
      <c r="T38" s="345">
        <v>2.7692856023093966</v>
      </c>
      <c r="U38" s="345">
        <f t="shared" si="29"/>
        <v>4.6149047287368639</v>
      </c>
      <c r="V38" s="346">
        <f t="shared" si="30"/>
        <v>3.3433024061205963E-2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1.616687241985107</v>
      </c>
      <c r="C39" s="11">
        <v>2.5186166021083514</v>
      </c>
      <c r="D39" s="11">
        <f t="shared" si="25"/>
        <v>0.90192936012324432</v>
      </c>
      <c r="E39" s="11">
        <v>1.1576009492403505</v>
      </c>
      <c r="F39" s="11">
        <f t="shared" si="26"/>
        <v>2.0595303093635948</v>
      </c>
      <c r="G39" s="200">
        <f t="shared" si="27"/>
        <v>3.6656887530742921E-2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21.307675816456939</v>
      </c>
      <c r="R39" s="11">
        <v>25.173872092522984</v>
      </c>
      <c r="S39" s="345">
        <f t="shared" si="28"/>
        <v>3.8661962760660451</v>
      </c>
      <c r="T39" s="345">
        <v>14.27829419917701</v>
      </c>
      <c r="U39" s="345">
        <f t="shared" si="29"/>
        <v>18.144490475243053</v>
      </c>
      <c r="V39" s="346">
        <f t="shared" si="30"/>
        <v>3.4783547830465E-2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1.9022170503426141</v>
      </c>
      <c r="C40" s="11">
        <v>2.566093747790255</v>
      </c>
      <c r="D40" s="11">
        <f>C40-B40</f>
        <v>0.66387669744764088</v>
      </c>
      <c r="E40" s="11">
        <v>1.1871841036665423</v>
      </c>
      <c r="F40" s="11">
        <f>SUM(D40:E40)</f>
        <v>1.8510608011141831</v>
      </c>
      <c r="G40" s="200">
        <f>IF(B40&gt;0,(1+(E40/B40))^(1/($C$6-$B$6))-1,0)</f>
        <v>3.2858787827645397E-2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14.794532513404732</v>
      </c>
      <c r="R40" s="11">
        <v>17.331814548131153</v>
      </c>
      <c r="S40" s="345">
        <f t="shared" si="28"/>
        <v>2.5372820347264202</v>
      </c>
      <c r="T40" s="345">
        <v>8.6892528963704017</v>
      </c>
      <c r="U40" s="345">
        <f t="shared" si="29"/>
        <v>11.226534931096822</v>
      </c>
      <c r="V40" s="346">
        <f t="shared" si="30"/>
        <v>3.1282837770423066E-2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0.36356844855145315</v>
      </c>
      <c r="C41" s="11">
        <v>0.63660037506899514</v>
      </c>
      <c r="D41" s="11">
        <f t="shared" si="25"/>
        <v>0.27303192651754199</v>
      </c>
      <c r="E41" s="11">
        <v>0.278594027563007</v>
      </c>
      <c r="F41" s="11">
        <f t="shared" si="26"/>
        <v>0.55162595408054904</v>
      </c>
      <c r="G41" s="200">
        <f t="shared" si="27"/>
        <v>3.8653245535351655E-2</v>
      </c>
      <c r="I41" s="11" t="str">
        <f>I30</f>
        <v>Managers, directors and senior officials</v>
      </c>
      <c r="J41" s="11">
        <f t="array" ref="J41:J49">MMULT(aggregation!$B$13:$AA$21,B94:B119)</f>
        <v>9.3162230452617987</v>
      </c>
      <c r="K41" s="11">
        <f t="array" ref="K41:K49">MMULT(aggregation!$B$13:$AA$21,C94:C119)</f>
        <v>12.715885564254126</v>
      </c>
      <c r="L41" s="11">
        <f t="array" ref="L41:L49">MMULT(aggregation!$B$13:$AA$21,D94:D119)</f>
        <v>3.3996625189923266</v>
      </c>
      <c r="M41" s="11">
        <f t="array" ref="M41:M49">MMULT(aggregation!$B$13:$AA$21,E94:E119)</f>
        <v>6.8534186742583412</v>
      </c>
      <c r="N41" s="11">
        <f t="array" ref="N41:N49">MMULT(aggregation!$B$13:$AA$21,F94:F119)</f>
        <v>10.253081193250669</v>
      </c>
      <c r="P41" s="10" t="str">
        <f>name!D9</f>
        <v>24 Business, media and public service professionals</v>
      </c>
      <c r="Q41" s="11">
        <v>12.299812437420103</v>
      </c>
      <c r="R41" s="11">
        <v>15.656093712637396</v>
      </c>
      <c r="S41" s="345">
        <f t="shared" si="28"/>
        <v>3.3562812752172935</v>
      </c>
      <c r="T41" s="345">
        <v>7.7533986838390003</v>
      </c>
      <c r="U41" s="345">
        <f t="shared" si="29"/>
        <v>11.109679959056294</v>
      </c>
      <c r="V41" s="346">
        <f t="shared" si="30"/>
        <v>3.3123790516701002E-2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0.14184704883985894</v>
      </c>
      <c r="C42" s="11">
        <v>0.23633657580930767</v>
      </c>
      <c r="D42" s="11">
        <f t="shared" si="25"/>
        <v>9.4489526969448734E-2</v>
      </c>
      <c r="E42" s="11">
        <v>9.2436359789175165E-2</v>
      </c>
      <c r="F42" s="11">
        <f t="shared" si="26"/>
        <v>0.1869258867586239</v>
      </c>
      <c r="G42" s="200">
        <f t="shared" si="27"/>
        <v>3.4017959561327693E-2</v>
      </c>
      <c r="I42" s="11" t="str">
        <f>I31</f>
        <v>Professional occupations</v>
      </c>
      <c r="J42" s="11">
        <v>32.658659490644489</v>
      </c>
      <c r="K42" s="11">
        <v>42.108736189100298</v>
      </c>
      <c r="L42" s="11">
        <v>9.4500766984558133</v>
      </c>
      <c r="M42" s="11">
        <v>19.61429901048033</v>
      </c>
      <c r="N42" s="11">
        <v>29.06437570893614</v>
      </c>
      <c r="P42" s="10" t="str">
        <f>name!D10</f>
        <v>31 Science, engineering and technology associate professionals</v>
      </c>
      <c r="Q42" s="11">
        <v>2.0831951289522657</v>
      </c>
      <c r="R42" s="11">
        <v>2.526427224761481</v>
      </c>
      <c r="S42" s="345">
        <f t="shared" si="28"/>
        <v>0.4432320958092153</v>
      </c>
      <c r="T42" s="345">
        <v>1.1529099387517145</v>
      </c>
      <c r="U42" s="345">
        <f t="shared" si="29"/>
        <v>1.5961420345609298</v>
      </c>
      <c r="V42" s="346">
        <f t="shared" si="30"/>
        <v>2.9799897214425108E-2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3.274030309596928E-2</v>
      </c>
      <c r="C43" s="11">
        <v>4.774009806208826E-2</v>
      </c>
      <c r="D43" s="11">
        <f t="shared" si="25"/>
        <v>1.499979496611898E-2</v>
      </c>
      <c r="E43" s="11">
        <v>2.7374805867108082E-2</v>
      </c>
      <c r="F43" s="11">
        <f t="shared" si="26"/>
        <v>4.2374600833227062E-2</v>
      </c>
      <c r="G43" s="200">
        <f t="shared" si="27"/>
        <v>4.1342026961560752E-2</v>
      </c>
      <c r="I43" s="11" t="str">
        <f>I32</f>
        <v>Associate professional occupations</v>
      </c>
      <c r="J43" s="11">
        <v>14.2231468502856</v>
      </c>
      <c r="K43" s="11">
        <v>18.260847387578437</v>
      </c>
      <c r="L43" s="11">
        <v>4.037700537292837</v>
      </c>
      <c r="M43" s="11">
        <v>8.5206333546223494</v>
      </c>
      <c r="N43" s="11">
        <v>12.558333891915186</v>
      </c>
      <c r="P43" s="10" t="str">
        <f>name!D11</f>
        <v>32 Health and social care associate professionals</v>
      </c>
      <c r="Q43" s="11">
        <v>8.005883199253784</v>
      </c>
      <c r="R43" s="11">
        <v>8.8883001094354537</v>
      </c>
      <c r="S43" s="345">
        <f t="shared" si="28"/>
        <v>0.88241691018166968</v>
      </c>
      <c r="T43" s="345">
        <v>5.1670657281560608</v>
      </c>
      <c r="U43" s="345">
        <f t="shared" si="29"/>
        <v>6.0494826383377305</v>
      </c>
      <c r="V43" s="346">
        <f t="shared" si="30"/>
        <v>3.3756493453838354E-2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1.5508814454848157E-2</v>
      </c>
      <c r="C44" s="11">
        <v>3.5956785463334286E-2</v>
      </c>
      <c r="D44" s="11">
        <f t="shared" si="25"/>
        <v>2.0447971008486131E-2</v>
      </c>
      <c r="E44" s="11">
        <v>1.0991753560711659E-2</v>
      </c>
      <c r="F44" s="11">
        <f t="shared" si="26"/>
        <v>3.1439724569197788E-2</v>
      </c>
      <c r="G44" s="200">
        <f t="shared" si="27"/>
        <v>3.6362696139268236E-2</v>
      </c>
      <c r="I44" s="11" t="str">
        <f>I33</f>
        <v>Administrative and secretarial occupations</v>
      </c>
      <c r="J44" s="11">
        <v>9.4252304958420652</v>
      </c>
      <c r="K44" s="11">
        <v>12.972124664656612</v>
      </c>
      <c r="L44" s="11">
        <v>3.5468941688145463</v>
      </c>
      <c r="M44" s="11">
        <v>6.507991195550515</v>
      </c>
      <c r="N44" s="11">
        <v>10.054885364365061</v>
      </c>
      <c r="P44" s="10" t="str">
        <f>name!D12</f>
        <v>33 Protective service occupations</v>
      </c>
      <c r="Q44" s="11">
        <v>1.9705031822664021</v>
      </c>
      <c r="R44" s="11">
        <v>3.2644065465247682</v>
      </c>
      <c r="S44" s="345">
        <f t="shared" si="28"/>
        <v>1.2939033642583662</v>
      </c>
      <c r="T44" s="345">
        <v>1.4088806199453869</v>
      </c>
      <c r="U44" s="345">
        <f t="shared" si="29"/>
        <v>2.7027839842037533</v>
      </c>
      <c r="V44" s="346">
        <f t="shared" si="30"/>
        <v>3.6614688838688902E-2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9.3877996986253723E-2</v>
      </c>
      <c r="C45" s="11">
        <v>0.10897951935060946</v>
      </c>
      <c r="D45" s="11">
        <f t="shared" ref="D45:D46" si="31">C45-B45</f>
        <v>1.5101522364355732E-2</v>
      </c>
      <c r="E45" s="11">
        <v>5.9031874854446387E-2</v>
      </c>
      <c r="F45" s="11">
        <f t="shared" ref="F45:F46" si="32">SUM(D45:E45)</f>
        <v>7.4133397218802119E-2</v>
      </c>
      <c r="G45" s="200">
        <f t="shared" si="27"/>
        <v>3.3058179369183094E-2</v>
      </c>
      <c r="I45" s="11" t="str">
        <f t="shared" ref="I45:I49" si="33">I34</f>
        <v>Skilled trades occupations</v>
      </c>
      <c r="J45" s="11">
        <v>2.0759702024288123</v>
      </c>
      <c r="K45" s="11">
        <v>3.0171978081911268</v>
      </c>
      <c r="L45" s="11">
        <v>0.9412276057623149</v>
      </c>
      <c r="M45" s="11">
        <v>1.5276058377376298</v>
      </c>
      <c r="N45" s="11">
        <v>2.4688334434999448</v>
      </c>
      <c r="P45" s="10" t="str">
        <f>name!D13</f>
        <v>34 Culture, media and sports occupations</v>
      </c>
      <c r="Q45" s="11">
        <v>3.2639034257924968</v>
      </c>
      <c r="R45" s="11">
        <v>3.4664837001925366</v>
      </c>
      <c r="S45" s="345">
        <f t="shared" si="28"/>
        <v>0.20258027440003978</v>
      </c>
      <c r="T45" s="345">
        <v>1.781785538814409</v>
      </c>
      <c r="U45" s="345">
        <f t="shared" si="29"/>
        <v>1.9843658132144488</v>
      </c>
      <c r="V45" s="346">
        <f t="shared" si="30"/>
        <v>2.9466483255811582E-2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0.20542198776651316</v>
      </c>
      <c r="C46" s="11">
        <v>0.30526564573802611</v>
      </c>
      <c r="D46" s="11">
        <f t="shared" si="31"/>
        <v>9.9843657971512956E-2</v>
      </c>
      <c r="E46" s="11">
        <v>0.133216768009329</v>
      </c>
      <c r="F46" s="11">
        <f t="shared" si="32"/>
        <v>0.23306042598084195</v>
      </c>
      <c r="G46" s="200">
        <f t="shared" si="27"/>
        <v>3.3885986447644179E-2</v>
      </c>
      <c r="I46" s="11" t="str">
        <f t="shared" si="33"/>
        <v>Caring, leisure and other service occupations</v>
      </c>
      <c r="J46" s="11">
        <v>4.709532023713261</v>
      </c>
      <c r="K46" s="11">
        <v>7.127491791207456</v>
      </c>
      <c r="L46" s="11">
        <v>2.4179597674941955</v>
      </c>
      <c r="M46" s="11">
        <v>3.9499053423665922</v>
      </c>
      <c r="N46" s="11">
        <v>6.367865109860789</v>
      </c>
      <c r="P46" s="10" t="str">
        <f>name!D14</f>
        <v>35 Business and public service associate professionals</v>
      </c>
      <c r="Q46" s="11">
        <v>11.114071675759456</v>
      </c>
      <c r="R46" s="11">
        <v>11.842811060322166</v>
      </c>
      <c r="S46" s="345">
        <f t="shared" si="28"/>
        <v>0.7287393845627097</v>
      </c>
      <c r="T46" s="345">
        <v>6.1031748721723664</v>
      </c>
      <c r="U46" s="345">
        <f t="shared" si="29"/>
        <v>6.8319142567350761</v>
      </c>
      <c r="V46" s="346">
        <f t="shared" si="30"/>
        <v>2.9609877634769077E-2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0.21078532861078525</v>
      </c>
      <c r="C47" s="11">
        <v>0.28362917228126805</v>
      </c>
      <c r="D47" s="11">
        <f t="shared" si="25"/>
        <v>7.28438436704828E-2</v>
      </c>
      <c r="E47" s="11">
        <v>0.13734760419310427</v>
      </c>
      <c r="F47" s="11">
        <f t="shared" si="26"/>
        <v>0.21019144786358707</v>
      </c>
      <c r="G47" s="200">
        <f t="shared" si="27"/>
        <v>3.4015340588271048E-2</v>
      </c>
      <c r="I47" s="11" t="str">
        <f t="shared" si="33"/>
        <v>Sales and customer service occupations</v>
      </c>
      <c r="J47" s="11">
        <v>6.0224324157961107</v>
      </c>
      <c r="K47" s="11">
        <v>9.6266106344545737</v>
      </c>
      <c r="L47" s="11">
        <v>3.6041782186584621</v>
      </c>
      <c r="M47" s="11">
        <v>4.592615985670351</v>
      </c>
      <c r="N47" s="11">
        <v>8.196794204328814</v>
      </c>
      <c r="P47" s="10" t="str">
        <f>name!D15</f>
        <v>41 Administrative occupations</v>
      </c>
      <c r="Q47" s="11">
        <v>29.548672627150001</v>
      </c>
      <c r="R47" s="11">
        <v>22.925774903006811</v>
      </c>
      <c r="S47" s="345">
        <f t="shared" si="28"/>
        <v>-6.6228977241431899</v>
      </c>
      <c r="T47" s="345">
        <v>14.713621728299925</v>
      </c>
      <c r="U47" s="345">
        <f t="shared" si="29"/>
        <v>8.0907240041567352</v>
      </c>
      <c r="V47" s="346">
        <f t="shared" si="30"/>
        <v>2.7305775463672299E-2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1.208102891013252E-2</v>
      </c>
      <c r="C48" s="11">
        <v>2.7420482854318553E-2</v>
      </c>
      <c r="D48" s="11">
        <f t="shared" si="25"/>
        <v>1.5339453944186033E-2</v>
      </c>
      <c r="E48" s="11">
        <v>1.4065141039167029E-2</v>
      </c>
      <c r="F48" s="11">
        <f t="shared" si="26"/>
        <v>2.9404594983353061E-2</v>
      </c>
      <c r="G48" s="200">
        <f t="shared" si="27"/>
        <v>5.2818748972373042E-2</v>
      </c>
      <c r="I48" s="11" t="str">
        <f t="shared" si="33"/>
        <v>Process, plant and machine operatives</v>
      </c>
      <c r="J48" s="11">
        <v>1.1317845625813463</v>
      </c>
      <c r="K48" s="11">
        <v>2.1017603742816413</v>
      </c>
      <c r="L48" s="11">
        <v>0.96997581170029501</v>
      </c>
      <c r="M48" s="11">
        <v>0.99870799670918275</v>
      </c>
      <c r="N48" s="11">
        <v>1.9686838084094778</v>
      </c>
      <c r="P48" s="10" t="str">
        <f>name!D16</f>
        <v>42 Secretarial and related occupations</v>
      </c>
      <c r="Q48" s="11">
        <v>7.8999976054269387</v>
      </c>
      <c r="R48" s="11">
        <v>7.0950380212657747</v>
      </c>
      <c r="S48" s="345">
        <f t="shared" si="28"/>
        <v>-0.80495958416116409</v>
      </c>
      <c r="T48" s="345">
        <v>4.4125180495111378</v>
      </c>
      <c r="U48" s="345">
        <f t="shared" si="29"/>
        <v>3.6075584653499737</v>
      </c>
      <c r="V48" s="346">
        <f t="shared" si="30"/>
        <v>3.0025529757602865E-2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7.5907199553756311E-3</v>
      </c>
      <c r="C49" s="11">
        <v>9.9708103660917664E-3</v>
      </c>
      <c r="D49" s="11">
        <f t="shared" si="25"/>
        <v>2.3800904107161352E-3</v>
      </c>
      <c r="E49" s="11">
        <v>5.9784917211354507E-3</v>
      </c>
      <c r="F49" s="11">
        <f t="shared" si="26"/>
        <v>8.358582131851585E-3</v>
      </c>
      <c r="G49" s="200">
        <f t="shared" si="27"/>
        <v>3.9484720267679796E-2</v>
      </c>
      <c r="I49" s="11" t="str">
        <f t="shared" si="33"/>
        <v>Elementary occupations</v>
      </c>
      <c r="J49" s="11">
        <v>3.1875855487623417</v>
      </c>
      <c r="K49" s="11">
        <v>5.1883625669255844</v>
      </c>
      <c r="L49" s="11">
        <v>2.0007770181632432</v>
      </c>
      <c r="M49" s="11">
        <v>2.7625377806480529</v>
      </c>
      <c r="N49" s="11">
        <v>4.7633147988112965</v>
      </c>
      <c r="P49" s="10" t="str">
        <f>name!D17</f>
        <v>51 Skilled agricultural and related trades</v>
      </c>
      <c r="Q49" s="11">
        <v>0.79738697587656127</v>
      </c>
      <c r="R49" s="11">
        <v>1.0388687298613</v>
      </c>
      <c r="S49" s="345">
        <f t="shared" si="28"/>
        <v>0.2414817539847387</v>
      </c>
      <c r="T49" s="345">
        <v>0.64056841783236329</v>
      </c>
      <c r="U49" s="345">
        <f t="shared" si="29"/>
        <v>0.88205017181710199</v>
      </c>
      <c r="V49" s="346">
        <f t="shared" si="30"/>
        <v>4.0091989936114514E-2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1.3623826065581475E-2</v>
      </c>
      <c r="C50" s="11">
        <v>2.3769075215613583E-2</v>
      </c>
      <c r="D50" s="11">
        <f t="shared" si="25"/>
        <v>1.0145249150032109E-2</v>
      </c>
      <c r="E50" s="11">
        <v>9.3935013699284284E-3</v>
      </c>
      <c r="F50" s="11">
        <f t="shared" si="26"/>
        <v>1.9538750519960537E-2</v>
      </c>
      <c r="G50" s="200">
        <f t="shared" si="27"/>
        <v>3.558015734228781E-2</v>
      </c>
      <c r="O50" s="71"/>
      <c r="P50" s="10" t="str">
        <f>name!D18</f>
        <v>52 Skilled metal, electrical and electronic trades</v>
      </c>
      <c r="Q50" s="11">
        <v>0.27235920340683756</v>
      </c>
      <c r="R50" s="11">
        <v>0.82961745340667281</v>
      </c>
      <c r="S50" s="345">
        <f t="shared" si="28"/>
        <v>0.55725824999983531</v>
      </c>
      <c r="T50" s="345">
        <v>0.3837782933816074</v>
      </c>
      <c r="U50" s="345">
        <f t="shared" si="29"/>
        <v>0.94103654338144271</v>
      </c>
      <c r="V50" s="346">
        <f t="shared" si="30"/>
        <v>6.0368587064210333E-2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2.6085805616357575E-3</v>
      </c>
      <c r="C51" s="11">
        <v>4.8076679601742655E-3</v>
      </c>
      <c r="D51" s="11">
        <f t="shared" ref="D51" si="34">C51-B51</f>
        <v>2.1990873985385079E-3</v>
      </c>
      <c r="E51" s="11">
        <v>2.0963458564131382E-3</v>
      </c>
      <c r="F51" s="11">
        <f t="shared" ref="F51" si="35">SUM(D51:E51)</f>
        <v>4.2954332549516461E-3</v>
      </c>
      <c r="G51" s="200">
        <f t="shared" si="27"/>
        <v>4.01035343270848E-2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0.45105272819299563</v>
      </c>
      <c r="R51" s="11">
        <v>0.54392173274691369</v>
      </c>
      <c r="S51" s="345">
        <f t="shared" si="28"/>
        <v>9.2869004553918055E-2</v>
      </c>
      <c r="T51" s="345">
        <v>0.27528247543948509</v>
      </c>
      <c r="U51" s="345">
        <f t="shared" si="29"/>
        <v>0.36815147999340314</v>
      </c>
      <c r="V51" s="346">
        <f t="shared" si="30"/>
        <v>3.2271614707060081E-2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1.8983834268354753E-2</v>
      </c>
      <c r="C52" s="11">
        <v>2.9332728298425398E-2</v>
      </c>
      <c r="D52" s="11">
        <f t="shared" si="25"/>
        <v>1.0348894030070645E-2</v>
      </c>
      <c r="E52" s="11">
        <v>1.4774057987954418E-2</v>
      </c>
      <c r="F52" s="11">
        <f t="shared" si="26"/>
        <v>2.5122952018025065E-2</v>
      </c>
      <c r="G52" s="200">
        <f t="shared" si="27"/>
        <v>3.9120930278388366E-2</v>
      </c>
      <c r="I52" s="11" t="str">
        <f>I41</f>
        <v>Managers, directors and senior officials</v>
      </c>
      <c r="J52" s="11">
        <f t="array" ref="J52:J60">MMULT(aggregation!$B$13:$AA$21,B123:B148)</f>
        <v>2.5965504094162917</v>
      </c>
      <c r="K52" s="11">
        <f t="array" ref="K52:K60">MMULT(aggregation!$B$13:$AA$21,C123:C148)</f>
        <v>3.2940100179275449</v>
      </c>
      <c r="L52" s="11">
        <f t="array" ref="L52:L60">MMULT(aggregation!$B$13:$AA$21,D123:D148)</f>
        <v>0.69745960851125299</v>
      </c>
      <c r="M52" s="11">
        <f t="array" ref="M52:M60">MMULT(aggregation!$B$13:$AA$21,E123:E148)</f>
        <v>1.7272713789073451</v>
      </c>
      <c r="N52" s="11">
        <f t="array" ref="N52:N60">MMULT(aggregation!$B$13:$AA$21,F123:F148)</f>
        <v>2.4247309874185978</v>
      </c>
      <c r="P52" s="10" t="str">
        <f>name!D20</f>
        <v>54 Textiles, printing and other skilled trades</v>
      </c>
      <c r="Q52" s="11">
        <v>3.9278726124115133</v>
      </c>
      <c r="R52" s="11">
        <v>3.697260678715574</v>
      </c>
      <c r="S52" s="345">
        <f t="shared" si="28"/>
        <v>-0.23061193369593935</v>
      </c>
      <c r="T52" s="345">
        <v>2.2991908163428025</v>
      </c>
      <c r="U52" s="345">
        <f t="shared" si="29"/>
        <v>2.0685788826468632</v>
      </c>
      <c r="V52" s="346">
        <f t="shared" si="30"/>
        <v>3.1197202905676846E-2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1.6867160197326356E-2</v>
      </c>
      <c r="C53" s="11">
        <v>2.6045380494163019E-2</v>
      </c>
      <c r="D53" s="11">
        <f t="shared" si="25"/>
        <v>9.1782202968366637E-3</v>
      </c>
      <c r="E53" s="11">
        <v>1.366081912550135E-2</v>
      </c>
      <c r="F53" s="11">
        <f t="shared" si="26"/>
        <v>2.2839039422338014E-2</v>
      </c>
      <c r="G53" s="200">
        <f t="shared" si="27"/>
        <v>4.0344253473574732E-2</v>
      </c>
      <c r="I53" s="11" t="str">
        <f>I42</f>
        <v>Professional occupations</v>
      </c>
      <c r="J53" s="11">
        <v>5.5111412722109865</v>
      </c>
      <c r="K53" s="11">
        <v>2.5180837645515499</v>
      </c>
      <c r="L53" s="11">
        <v>-2.9930575076594361</v>
      </c>
      <c r="M53" s="11">
        <v>1.3684666853426271</v>
      </c>
      <c r="N53" s="11">
        <v>-1.6245908223168093</v>
      </c>
      <c r="P53" s="10" t="str">
        <f>name!D21</f>
        <v>61 Caring personal service occupations</v>
      </c>
      <c r="Q53" s="11">
        <v>27.537158642378223</v>
      </c>
      <c r="R53" s="11">
        <v>29.363090618377537</v>
      </c>
      <c r="S53" s="345">
        <f t="shared" si="28"/>
        <v>1.825931975999314</v>
      </c>
      <c r="T53" s="345">
        <v>16.998230532866511</v>
      </c>
      <c r="U53" s="345">
        <f t="shared" si="29"/>
        <v>18.824162508865825</v>
      </c>
      <c r="V53" s="346">
        <f t="shared" si="30"/>
        <v>3.2568982372181754E-2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1.2414943327238409E-2</v>
      </c>
      <c r="C54" s="11">
        <v>2.213045760931806E-2</v>
      </c>
      <c r="D54" s="11">
        <f t="shared" ref="D54:D55" si="36">C54-B54</f>
        <v>9.7155142820796511E-3</v>
      </c>
      <c r="E54" s="11">
        <v>1.0395697766419338E-2</v>
      </c>
      <c r="F54" s="11">
        <f t="shared" ref="F54:F55" si="37">SUM(D54:E54)</f>
        <v>2.0111212048498989E-2</v>
      </c>
      <c r="G54" s="200">
        <f t="shared" si="27"/>
        <v>4.138867389443357E-2</v>
      </c>
      <c r="I54" s="11" t="str">
        <f>I43</f>
        <v>Associate professional occupations</v>
      </c>
      <c r="J54" s="11">
        <v>4.3570721309665048</v>
      </c>
      <c r="K54" s="11">
        <v>4.1165020460012354</v>
      </c>
      <c r="L54" s="11">
        <v>-0.24057008496526933</v>
      </c>
      <c r="M54" s="11">
        <v>1.9024188460435354</v>
      </c>
      <c r="N54" s="11">
        <v>1.6618487610782662</v>
      </c>
      <c r="P54" s="10" t="str">
        <f>name!D22</f>
        <v>62 Leisure, travel and related personal service occupations</v>
      </c>
      <c r="Q54" s="11">
        <v>7.2364071321420349</v>
      </c>
      <c r="R54" s="11">
        <v>7.1275756980871705</v>
      </c>
      <c r="S54" s="345">
        <f t="shared" si="28"/>
        <v>-0.1088314340548644</v>
      </c>
      <c r="T54" s="345">
        <v>3.97435952886197</v>
      </c>
      <c r="U54" s="345">
        <f t="shared" si="29"/>
        <v>3.8655280948071056</v>
      </c>
      <c r="V54" s="346">
        <f t="shared" si="30"/>
        <v>2.9613325533492052E-2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9.9632809535825611E-4</v>
      </c>
      <c r="C55" s="11">
        <v>1.7397053863863932E-3</v>
      </c>
      <c r="D55" s="11">
        <f t="shared" si="36"/>
        <v>7.4337729102813706E-4</v>
      </c>
      <c r="E55" s="11">
        <v>8.3695162084409375E-4</v>
      </c>
      <c r="F55" s="11">
        <f t="shared" si="37"/>
        <v>1.5803289118722307E-3</v>
      </c>
      <c r="G55" s="200">
        <f t="shared" si="27"/>
        <v>4.1489966534733247E-2</v>
      </c>
      <c r="I55" s="11" t="str">
        <f>I44</f>
        <v>Administrative and secretarial occupations</v>
      </c>
      <c r="J55" s="11">
        <v>3.7004245385341008</v>
      </c>
      <c r="K55" s="11">
        <v>4.3868257636125074</v>
      </c>
      <c r="L55" s="11">
        <v>0.68640122507840695</v>
      </c>
      <c r="M55" s="11">
        <v>2.445826663706101</v>
      </c>
      <c r="N55" s="11">
        <v>3.1322278887845081</v>
      </c>
      <c r="P55" s="10" t="str">
        <f>name!D23</f>
        <v>63 Community and civil enforcement occupations</v>
      </c>
      <c r="Q55" s="11">
        <v>0.15689015216012697</v>
      </c>
      <c r="R55" s="11">
        <v>0.20317567651264545</v>
      </c>
      <c r="S55" s="345">
        <f t="shared" si="28"/>
        <v>4.6285524352518481E-2</v>
      </c>
      <c r="T55" s="345">
        <v>0.13275622189075337</v>
      </c>
      <c r="U55" s="345">
        <f t="shared" si="29"/>
        <v>0.17904174624327185</v>
      </c>
      <c r="V55" s="346">
        <f t="shared" si="30"/>
        <v>4.1721179800145114E-2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5.898375976087826E-2</v>
      </c>
      <c r="C56" s="11">
        <v>8.2616845745765791E-2</v>
      </c>
      <c r="D56" s="11">
        <f t="shared" si="25"/>
        <v>2.3633085984887531E-2</v>
      </c>
      <c r="E56" s="11">
        <v>3.8039520723484037E-2</v>
      </c>
      <c r="F56" s="11">
        <f t="shared" si="26"/>
        <v>6.1672606708371568E-2</v>
      </c>
      <c r="G56" s="200">
        <f t="shared" si="27"/>
        <v>3.3735823707224721E-2</v>
      </c>
      <c r="I56" s="11" t="str">
        <f t="shared" ref="I56:I60" si="38">I45</f>
        <v>Skilled trades occupations</v>
      </c>
      <c r="J56" s="11">
        <v>1.0784097352354347</v>
      </c>
      <c r="K56" s="11">
        <v>1.5033054887615405</v>
      </c>
      <c r="L56" s="11">
        <v>0.42489575352610587</v>
      </c>
      <c r="M56" s="11">
        <v>0.76800478382734516</v>
      </c>
      <c r="N56" s="11">
        <v>1.1929005373534509</v>
      </c>
      <c r="P56" s="10" t="str">
        <f>name!D24</f>
        <v>71 Sales occupations</v>
      </c>
      <c r="Q56" s="11">
        <v>29.060605753942106</v>
      </c>
      <c r="R56" s="11">
        <v>25.963967760605421</v>
      </c>
      <c r="S56" s="345">
        <f t="shared" si="28"/>
        <v>-3.0966379933366852</v>
      </c>
      <c r="T56" s="345">
        <v>15.803694356232027</v>
      </c>
      <c r="U56" s="345">
        <f t="shared" si="29"/>
        <v>12.707056362895342</v>
      </c>
      <c r="V56" s="346">
        <f t="shared" si="30"/>
        <v>2.9373733774172406E-2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2.5869154007025465E-2</v>
      </c>
      <c r="C57" s="11">
        <v>5.6722135394157269E-2</v>
      </c>
      <c r="D57" s="11">
        <f t="shared" si="25"/>
        <v>3.0852981387131804E-2</v>
      </c>
      <c r="E57" s="11">
        <v>2.1484607421032306E-2</v>
      </c>
      <c r="F57" s="11">
        <f t="shared" si="26"/>
        <v>5.2337588808164109E-2</v>
      </c>
      <c r="G57" s="200">
        <f t="shared" si="27"/>
        <v>4.11296553822178E-2</v>
      </c>
      <c r="I57" s="11" t="str">
        <f t="shared" si="38"/>
        <v>Caring, leisure and other service occupations</v>
      </c>
      <c r="J57" s="11">
        <v>3.630891308311941</v>
      </c>
      <c r="K57" s="11">
        <v>4.3981542108279976</v>
      </c>
      <c r="L57" s="11">
        <v>0.76726290251605722</v>
      </c>
      <c r="M57" s="11">
        <v>2.4090597610005857</v>
      </c>
      <c r="N57" s="11">
        <v>3.1763226635166428</v>
      </c>
      <c r="P57" s="10" t="str">
        <f>name!D25</f>
        <v>72 Customer service occupations</v>
      </c>
      <c r="Q57" s="11">
        <v>5.3261536824900828</v>
      </c>
      <c r="R57" s="11">
        <v>7.3004825123255657</v>
      </c>
      <c r="S57" s="345">
        <f t="shared" si="28"/>
        <v>1.9743288298354829</v>
      </c>
      <c r="T57" s="345">
        <v>3.6984372675332557</v>
      </c>
      <c r="U57" s="345">
        <f t="shared" si="29"/>
        <v>5.6727660973687382</v>
      </c>
      <c r="V57" s="346">
        <f t="shared" si="30"/>
        <v>3.5780161986396664E-2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2.4517581372656926E-2</v>
      </c>
      <c r="C58" s="11">
        <v>5.8978213737850595E-2</v>
      </c>
      <c r="D58" s="11">
        <f t="shared" ref="D58:D59" si="39">C58-B58</f>
        <v>3.4460632365193672E-2</v>
      </c>
      <c r="E58" s="11">
        <v>2.0045069906297851E-2</v>
      </c>
      <c r="F58" s="11">
        <f t="shared" ref="F58:F59" si="40">SUM(D58:E58)</f>
        <v>5.4505702271491527E-2</v>
      </c>
      <c r="G58" s="200">
        <f t="shared" si="27"/>
        <v>4.0637710471642441E-2</v>
      </c>
      <c r="I58" s="11" t="str">
        <f t="shared" si="38"/>
        <v>Sales and customer service occupations</v>
      </c>
      <c r="J58" s="11">
        <v>2.2113364500688912</v>
      </c>
      <c r="K58" s="11">
        <v>3.4542414559687646</v>
      </c>
      <c r="L58" s="11">
        <v>1.2429050058998734</v>
      </c>
      <c r="M58" s="11">
        <v>1.6605948697933743</v>
      </c>
      <c r="N58" s="11">
        <v>2.9034998756932482</v>
      </c>
      <c r="P58" s="10" t="str">
        <f>name!D26</f>
        <v>81 Process, plant and machine operatives</v>
      </c>
      <c r="Q58" s="11">
        <v>2.9218344657276933</v>
      </c>
      <c r="R58" s="11">
        <v>3.183090811234909</v>
      </c>
      <c r="S58" s="345">
        <f t="shared" si="28"/>
        <v>0.26125634550721566</v>
      </c>
      <c r="T58" s="345">
        <v>1.6031554101497367</v>
      </c>
      <c r="U58" s="345">
        <f t="shared" si="29"/>
        <v>1.8644117556569524</v>
      </c>
      <c r="V58" s="346">
        <f t="shared" si="30"/>
        <v>2.9589568116199727E-2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3.2986668932418993E-2</v>
      </c>
      <c r="C59" s="11">
        <v>7.8042890326718309E-2</v>
      </c>
      <c r="D59" s="11">
        <f t="shared" si="39"/>
        <v>4.5056221394299316E-2</v>
      </c>
      <c r="E59" s="11">
        <v>3.9146955246047846E-2</v>
      </c>
      <c r="F59" s="11">
        <f t="shared" si="40"/>
        <v>8.4203176640347155E-2</v>
      </c>
      <c r="G59" s="200">
        <f t="shared" si="27"/>
        <v>5.3545474839113316E-2</v>
      </c>
      <c r="I59" s="11" t="str">
        <f t="shared" si="38"/>
        <v>Process, plant and machine operatives</v>
      </c>
      <c r="J59" s="11">
        <v>0.59052822573728703</v>
      </c>
      <c r="K59" s="11">
        <v>0.91172963693238729</v>
      </c>
      <c r="L59" s="11">
        <v>0.32120141119510021</v>
      </c>
      <c r="M59" s="11">
        <v>0.43348527663991787</v>
      </c>
      <c r="N59" s="11">
        <v>0.75468668783501802</v>
      </c>
      <c r="P59" s="10" t="str">
        <f>name!D27</f>
        <v>82 Transport and mobile machine drivers and operatives</v>
      </c>
      <c r="Q59" s="11">
        <v>0.5006701294506658</v>
      </c>
      <c r="R59" s="11">
        <v>0.75400368668928197</v>
      </c>
      <c r="S59" s="345">
        <f t="shared" si="28"/>
        <v>0.25333355723861617</v>
      </c>
      <c r="T59" s="345">
        <v>0.43356901114262286</v>
      </c>
      <c r="U59" s="345">
        <f t="shared" si="29"/>
        <v>0.68690256838123909</v>
      </c>
      <c r="V59" s="346">
        <f t="shared" si="30"/>
        <v>4.2462461244371807E-2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2.7938314876907499E-4</v>
      </c>
      <c r="C60" s="11">
        <v>3.3076482652081944E-4</v>
      </c>
      <c r="D60" s="11">
        <f t="shared" si="25"/>
        <v>5.1381677751744458E-5</v>
      </c>
      <c r="E60" s="11">
        <v>1.8508218961095721E-4</v>
      </c>
      <c r="F60" s="11">
        <f t="shared" si="26"/>
        <v>2.3646386736270167E-4</v>
      </c>
      <c r="G60" s="200">
        <f t="shared" si="27"/>
        <v>3.4467553641547743E-2</v>
      </c>
      <c r="I60" s="11" t="str">
        <f t="shared" si="38"/>
        <v>Elementary occupations</v>
      </c>
      <c r="J60" s="11">
        <v>1.651213177973857</v>
      </c>
      <c r="K60" s="11">
        <v>2.6779450637328077</v>
      </c>
      <c r="L60" s="11">
        <v>1.0267318857589509</v>
      </c>
      <c r="M60" s="11">
        <v>1.3126272211929115</v>
      </c>
      <c r="N60" s="11">
        <v>2.3393591069518624</v>
      </c>
      <c r="P60" s="10" t="str">
        <f>name!D28</f>
        <v>91 Elementary trades and related occupations</v>
      </c>
      <c r="Q60" s="11">
        <v>1.1521072897941402</v>
      </c>
      <c r="R60" s="11">
        <v>0.86168649676470543</v>
      </c>
      <c r="S60" s="345">
        <f t="shared" si="28"/>
        <v>-0.2904207930294348</v>
      </c>
      <c r="T60" s="345">
        <v>0.59500726952054261</v>
      </c>
      <c r="U60" s="345">
        <f t="shared" si="29"/>
        <v>0.30458647649110782</v>
      </c>
      <c r="V60" s="346">
        <f t="shared" si="30"/>
        <v>2.8147042404785161E-2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3.5064090640751826E-2</v>
      </c>
      <c r="C61" s="11">
        <v>6.2786687362229213E-2</v>
      </c>
      <c r="D61" s="11">
        <f t="shared" ref="D61" si="41">C61-B61</f>
        <v>2.7722596721477387E-2</v>
      </c>
      <c r="E61" s="11">
        <v>3.032534846855502E-2</v>
      </c>
      <c r="F61" s="11">
        <f t="shared" ref="F61" si="42">SUM(D61:E61)</f>
        <v>5.804794519003241E-2</v>
      </c>
      <c r="G61" s="200">
        <f t="shared" ref="G61" si="43">IF(B61&gt;0,(1+(E61/B61))^(1/($C$6-$B$6))-1,0)</f>
        <v>4.2420640653129782E-2</v>
      </c>
      <c r="P61" s="10" t="str">
        <f>name!D29</f>
        <v>92 Elementary administration and service occupations</v>
      </c>
      <c r="Q61" s="11">
        <v>21.959830386127887</v>
      </c>
      <c r="R61" s="11">
        <v>20.917293614545709</v>
      </c>
      <c r="S61" s="345">
        <f t="shared" ref="S61" si="44">R61-Q61</f>
        <v>-1.0425367715821778</v>
      </c>
      <c r="T61" s="345">
        <v>12.200639355044991</v>
      </c>
      <c r="U61" s="345">
        <f t="shared" ref="U61" si="45">SUM(S61:T61)</f>
        <v>11.158102583462814</v>
      </c>
      <c r="V61" s="346">
        <f t="shared" ref="V61" si="46">IF(Q61&gt;0,(1+(T61/Q61))^(1/($C$6-$B$6))-1,0)</f>
        <v>2.9895095967056085E-2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6.2191239061433192</v>
      </c>
      <c r="C62" s="11">
        <f t="shared" ref="C62:F62" si="47">SUM(C36:C61)</f>
        <v>9.5144226538408052</v>
      </c>
      <c r="D62" s="11">
        <f t="shared" si="47"/>
        <v>3.2952987476974847</v>
      </c>
      <c r="E62" s="11">
        <f t="shared" si="47"/>
        <v>4.1463489915387948</v>
      </c>
      <c r="F62" s="11">
        <f t="shared" si="47"/>
        <v>7.4416477392362808</v>
      </c>
      <c r="G62" s="200">
        <f t="shared" si="27"/>
        <v>3.4643326146760245E-2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232.89529588495495</v>
      </c>
      <c r="R62" s="11">
        <f>SUM(R36:R61)</f>
        <v>244.20509469645674</v>
      </c>
      <c r="S62" s="345">
        <f>R62-Q62</f>
        <v>11.309798811501793</v>
      </c>
      <c r="T62" s="11">
        <f>SUM(T36:T61)</f>
        <v>137.47523070738052</v>
      </c>
      <c r="U62" s="345">
        <f>SUM(S62:T62)</f>
        <v>148.78502951888231</v>
      </c>
      <c r="V62" s="346">
        <f t="shared" si="30"/>
        <v>3.1410892299380322E-2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2.6409012417977773</v>
      </c>
      <c r="K63" s="11">
        <f t="array" ref="K63:K71">MMULT(aggregation!$B$13:$AA$21,C152:C177)</f>
        <v>3.0297974366923097</v>
      </c>
      <c r="L63" s="11">
        <f t="array" ref="L63:L71">MMULT(aggregation!$B$13:$AA$21,D152:D177)</f>
        <v>0.38889619489453242</v>
      </c>
      <c r="M63" s="11">
        <f t="array" ref="M63:M71">MMULT(aggregation!$B$13:$AA$21,E152:E177)</f>
        <v>1.5956698342909561</v>
      </c>
      <c r="N63" s="11">
        <f t="array" ref="N63:N71">MMULT(aggregation!$B$13:$AA$21,F152:F177)</f>
        <v>1.9845660291854883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4.359596306422846</v>
      </c>
      <c r="K64" s="11">
        <v>4.8453768331539742</v>
      </c>
      <c r="L64" s="11">
        <v>0.48578052673112815</v>
      </c>
      <c r="M64" s="11">
        <v>1.9445300613483525</v>
      </c>
      <c r="N64" s="11">
        <v>2.4303105880794806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2.569040569662135</v>
      </c>
      <c r="C65" s="11">
        <v>3.3957445390073122</v>
      </c>
      <c r="D65" s="11">
        <f>C65-B65</f>
        <v>0.8267039693451772</v>
      </c>
      <c r="E65" s="11">
        <v>1.7169681624754534</v>
      </c>
      <c r="F65" s="11">
        <f>SUM(D65:E65)</f>
        <v>2.5436721318206308</v>
      </c>
      <c r="G65" s="200">
        <f>IF(B65&gt;0,(1+(E65/B65))^(1/($C$6-$B$6))-1,0)</f>
        <v>3.4710380160547949E-2</v>
      </c>
      <c r="I65" s="11" t="str">
        <f>I54</f>
        <v>Associate professional occupations</v>
      </c>
      <c r="J65" s="11">
        <v>3.4131033191317695</v>
      </c>
      <c r="K65" s="11">
        <v>3.5986788122985818</v>
      </c>
      <c r="L65" s="11">
        <v>0.18557549316681249</v>
      </c>
      <c r="M65" s="11">
        <v>1.5796721990771672</v>
      </c>
      <c r="N65" s="11">
        <v>1.7652476922439795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1.1626563556477134</v>
      </c>
      <c r="C66" s="11">
        <v>2.517719837869715</v>
      </c>
      <c r="D66" s="11">
        <f t="shared" ref="D66:D89" si="50">C66-B66</f>
        <v>1.3550634822220016</v>
      </c>
      <c r="E66" s="11">
        <v>1.2470975795274974</v>
      </c>
      <c r="F66" s="11">
        <f t="shared" ref="F66:F89" si="51">SUM(D66:E66)</f>
        <v>2.602161061749499</v>
      </c>
      <c r="G66" s="200">
        <f t="shared" ref="G66:G89" si="52">IF(B66&gt;0,(1+(E66/B66))^(1/($C$6-$B$6))-1,0)</f>
        <v>4.9787559540926507E-2</v>
      </c>
      <c r="I66" s="11" t="str">
        <f>I55</f>
        <v>Administrative and secretarial occupations</v>
      </c>
      <c r="J66" s="11">
        <v>3.3342719353164121</v>
      </c>
      <c r="K66" s="11">
        <v>4.0974886899183769</v>
      </c>
      <c r="L66" s="11">
        <v>0.76321675460196414</v>
      </c>
      <c r="M66" s="11">
        <v>2.1017778893775203</v>
      </c>
      <c r="N66" s="11">
        <v>2.8649946439794842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3.729205386268108</v>
      </c>
      <c r="C67" s="11">
        <v>6.5027235305038413</v>
      </c>
      <c r="D67" s="11">
        <f t="shared" si="50"/>
        <v>2.7735181442357333</v>
      </c>
      <c r="E67" s="11">
        <v>2.2265076942270556</v>
      </c>
      <c r="F67" s="11">
        <f t="shared" si="51"/>
        <v>5.0000258384627889</v>
      </c>
      <c r="G67" s="200">
        <f t="shared" si="52"/>
        <v>3.1702534946560945E-2</v>
      </c>
      <c r="I67" s="11" t="str">
        <f t="shared" ref="I67:I71" si="53">I56</f>
        <v>Skilled trades occupations</v>
      </c>
      <c r="J67" s="11">
        <v>2.0993920590693111</v>
      </c>
      <c r="K67" s="11">
        <v>2.5314381368674126</v>
      </c>
      <c r="L67" s="11">
        <v>0.43204607779810145</v>
      </c>
      <c r="M67" s="11">
        <v>1.2326021654876522</v>
      </c>
      <c r="N67" s="11">
        <v>1.6646482432857537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4.6307719294245233</v>
      </c>
      <c r="C68" s="11">
        <v>6.0665896168683853</v>
      </c>
      <c r="D68" s="11">
        <f t="shared" si="50"/>
        <v>1.435817687443862</v>
      </c>
      <c r="E68" s="11">
        <v>3.1413291418174696</v>
      </c>
      <c r="F68" s="11">
        <f t="shared" si="51"/>
        <v>4.5771468292613315</v>
      </c>
      <c r="G68" s="200">
        <f t="shared" si="52"/>
        <v>3.5123900888990089E-2</v>
      </c>
      <c r="I68" s="11" t="str">
        <f t="shared" si="53"/>
        <v>Caring, leisure and other service occupations</v>
      </c>
      <c r="J68" s="11">
        <v>2.5142242421608803</v>
      </c>
      <c r="K68" s="11">
        <v>3.2339283101609575</v>
      </c>
      <c r="L68" s="11">
        <v>0.71970406800007725</v>
      </c>
      <c r="M68" s="11">
        <v>1.7743167223557896</v>
      </c>
      <c r="N68" s="11">
        <v>2.4940207903558669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10.804223848789942</v>
      </c>
      <c r="C69" s="11">
        <v>14.099339303205774</v>
      </c>
      <c r="D69" s="11">
        <f t="shared" ref="D69" si="54">C69-B69</f>
        <v>3.2951154544158321</v>
      </c>
      <c r="E69" s="11">
        <v>6.8513767237878662</v>
      </c>
      <c r="F69" s="11">
        <f t="shared" ref="F69" si="55">SUM(D69:E69)</f>
        <v>10.146492178203697</v>
      </c>
      <c r="G69" s="200">
        <f t="shared" si="52"/>
        <v>3.3282945702362898E-2</v>
      </c>
      <c r="I69" s="11" t="str">
        <f t="shared" si="53"/>
        <v>Sales and customer service occupations</v>
      </c>
      <c r="J69" s="11">
        <v>1.7838416566541437</v>
      </c>
      <c r="K69" s="11">
        <v>2.4733418634698863</v>
      </c>
      <c r="L69" s="11">
        <v>0.68950020681574264</v>
      </c>
      <c r="M69" s="11">
        <v>1.0982285490979056</v>
      </c>
      <c r="N69" s="11">
        <v>1.7877287559136481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4.6227471089691639</v>
      </c>
      <c r="C70" s="11">
        <v>6.6476507973719361</v>
      </c>
      <c r="D70" s="11">
        <f t="shared" si="50"/>
        <v>2.0249036884027722</v>
      </c>
      <c r="E70" s="11">
        <v>3.1763000341085479</v>
      </c>
      <c r="F70" s="11">
        <f t="shared" si="51"/>
        <v>5.2012037225113197</v>
      </c>
      <c r="G70" s="200">
        <f t="shared" si="52"/>
        <v>3.5482493058158759E-2</v>
      </c>
      <c r="I70" s="11" t="str">
        <f t="shared" si="53"/>
        <v>Process, plant and machine operatives</v>
      </c>
      <c r="J70" s="11">
        <v>0.94894934921932739</v>
      </c>
      <c r="K70" s="11">
        <v>1.3519672056915046</v>
      </c>
      <c r="L70" s="11">
        <v>0.40301785647217725</v>
      </c>
      <c r="M70" s="11">
        <v>0.69159418314691568</v>
      </c>
      <c r="N70" s="11">
        <v>1.094612039619093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0.85264982246806098</v>
      </c>
      <c r="C71" s="11">
        <v>1.2250491590643637</v>
      </c>
      <c r="D71" s="11">
        <f t="shared" si="50"/>
        <v>0.37239933659630275</v>
      </c>
      <c r="E71" s="11">
        <v>0.47307782303449908</v>
      </c>
      <c r="F71" s="11">
        <f t="shared" si="51"/>
        <v>0.84547715963080183</v>
      </c>
      <c r="G71" s="200">
        <f t="shared" si="52"/>
        <v>2.9861699645008954E-2</v>
      </c>
      <c r="I71" s="11" t="str">
        <f t="shared" si="53"/>
        <v>Elementary occupations</v>
      </c>
      <c r="J71" s="11">
        <v>1.4427194960033323</v>
      </c>
      <c r="K71" s="11">
        <v>2.1585962831527765</v>
      </c>
      <c r="L71" s="11">
        <v>0.71587678714944425</v>
      </c>
      <c r="M71" s="11">
        <v>1.106578885374323</v>
      </c>
      <c r="N71" s="11">
        <v>1.8224556725237675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0.97080852256156736</v>
      </c>
      <c r="C72" s="11">
        <v>1.2727443843437105</v>
      </c>
      <c r="D72" s="11">
        <f t="shared" si="50"/>
        <v>0.30193586178214316</v>
      </c>
      <c r="E72" s="11">
        <v>0.73664034307505322</v>
      </c>
      <c r="F72" s="11">
        <f t="shared" si="51"/>
        <v>1.0385762048571965</v>
      </c>
      <c r="G72" s="200">
        <f t="shared" si="52"/>
        <v>3.8359183848725165E-2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0.27251433974476058</v>
      </c>
      <c r="C73" s="11">
        <v>0.6616437339621396</v>
      </c>
      <c r="D73" s="11">
        <f t="shared" si="50"/>
        <v>0.38912939421737902</v>
      </c>
      <c r="E73" s="11">
        <v>0.17368105727220051</v>
      </c>
      <c r="F73" s="11">
        <f t="shared" si="51"/>
        <v>0.56281045148957953</v>
      </c>
      <c r="G73" s="200">
        <f t="shared" si="52"/>
        <v>3.3417270137849675E-2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1.0325343607436983</v>
      </c>
      <c r="C74" s="11">
        <v>1.1906415584307097</v>
      </c>
      <c r="D74" s="11">
        <f t="shared" ref="D74:D75" si="56">C74-B74</f>
        <v>0.15810719768701142</v>
      </c>
      <c r="E74" s="11">
        <v>0.64873884183713548</v>
      </c>
      <c r="F74" s="11">
        <f t="shared" ref="F74:F75" si="57">SUM(D74:E74)</f>
        <v>0.80684603952414691</v>
      </c>
      <c r="G74" s="200">
        <f t="shared" si="52"/>
        <v>3.3036306354900846E-2</v>
      </c>
      <c r="I74" s="11" t="str">
        <f>I63</f>
        <v>Managers, directors and senior officials</v>
      </c>
      <c r="J74" s="11">
        <f t="array" ref="J74:J82">MMULT(aggregation!$B$13:$AA$21,B181:B206)</f>
        <v>9.4131771047275699</v>
      </c>
      <c r="K74" s="11">
        <f t="array" ref="K74:K82">MMULT(aggregation!$B$13:$AA$21,C181:C206)</f>
        <v>9.0715401493161707</v>
      </c>
      <c r="L74" s="11">
        <f t="array" ref="L74:L82">MMULT(aggregation!$B$13:$AA$21,D181:D206)</f>
        <v>-0.34163695541139871</v>
      </c>
      <c r="M74" s="11">
        <f t="array" ref="M74:M82">MMULT(aggregation!$B$13:$AA$21,E181:E206)</f>
        <v>3.9289397668314523</v>
      </c>
      <c r="N74" s="11">
        <f t="array" ref="N74:N82">MMULT(aggregation!$B$13:$AA$21,F181:F206)</f>
        <v>3.5873028114200536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2.4391233400422716</v>
      </c>
      <c r="C75" s="11">
        <v>3.1297387842745858</v>
      </c>
      <c r="D75" s="11">
        <f t="shared" si="56"/>
        <v>0.69061544423231425</v>
      </c>
      <c r="E75" s="11">
        <v>1.525916854121641</v>
      </c>
      <c r="F75" s="11">
        <f t="shared" si="57"/>
        <v>2.2165322983539553</v>
      </c>
      <c r="G75" s="200">
        <f t="shared" si="52"/>
        <v>3.2922145884873855E-2</v>
      </c>
      <c r="I75" s="11" t="str">
        <f>I64</f>
        <v>Professional occupations</v>
      </c>
      <c r="J75" s="11">
        <v>14.152272574010404</v>
      </c>
      <c r="K75" s="11">
        <v>14.92297471898951</v>
      </c>
      <c r="L75" s="11">
        <v>0.77070214497910783</v>
      </c>
      <c r="M75" s="11">
        <v>6.0318101442062755</v>
      </c>
      <c r="N75" s="11">
        <v>6.8025122891853833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2.3441503794486467</v>
      </c>
      <c r="C76" s="11">
        <v>3.1039720954300827</v>
      </c>
      <c r="D76" s="11">
        <f t="shared" si="50"/>
        <v>0.759821715981436</v>
      </c>
      <c r="E76" s="11">
        <v>1.626177275501929</v>
      </c>
      <c r="F76" s="11">
        <f t="shared" si="51"/>
        <v>2.385998991483365</v>
      </c>
      <c r="G76" s="200">
        <f t="shared" si="52"/>
        <v>3.5752663240117277E-2</v>
      </c>
      <c r="I76" s="11" t="str">
        <f>I65</f>
        <v>Associate professional occupations</v>
      </c>
      <c r="J76" s="11">
        <v>13.549840779430353</v>
      </c>
      <c r="K76" s="11">
        <v>12.169000500115406</v>
      </c>
      <c r="L76" s="11">
        <v>-1.3808402793149466</v>
      </c>
      <c r="M76" s="11">
        <v>5.063295187495104</v>
      </c>
      <c r="N76" s="11">
        <v>3.6824549081801572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0.32554539433944385</v>
      </c>
      <c r="C77" s="11">
        <v>0.5457141738281216</v>
      </c>
      <c r="D77" s="11">
        <f t="shared" si="50"/>
        <v>0.22016877948867775</v>
      </c>
      <c r="E77" s="11">
        <v>0.31240809214852577</v>
      </c>
      <c r="F77" s="11">
        <f t="shared" si="51"/>
        <v>0.53257687163720346</v>
      </c>
      <c r="G77" s="200">
        <f t="shared" si="52"/>
        <v>4.5871906217792802E-2</v>
      </c>
      <c r="I77" s="11" t="str">
        <f>I66</f>
        <v>Administrative and secretarial occupations</v>
      </c>
      <c r="J77" s="11">
        <v>12.646973259077882</v>
      </c>
      <c r="K77" s="11">
        <v>10.264970146666018</v>
      </c>
      <c r="L77" s="11">
        <v>-2.3820031124118639</v>
      </c>
      <c r="M77" s="11">
        <v>5.6597031832533355</v>
      </c>
      <c r="N77" s="11">
        <v>3.2777000708414716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4.4243454581404607E-2</v>
      </c>
      <c r="C78" s="11">
        <v>6.4049058890569888E-2</v>
      </c>
      <c r="D78" s="11">
        <f t="shared" si="50"/>
        <v>1.9805604309165281E-2</v>
      </c>
      <c r="E78" s="11">
        <v>3.1550214037597717E-2</v>
      </c>
      <c r="F78" s="11">
        <f t="shared" si="51"/>
        <v>5.1355818346762998E-2</v>
      </c>
      <c r="G78" s="200">
        <f t="shared" si="52"/>
        <v>3.6538871334335976E-2</v>
      </c>
      <c r="I78" s="11" t="str">
        <f t="shared" ref="I78:I82" si="58">I67</f>
        <v>Skilled trades occupations</v>
      </c>
      <c r="J78" s="11">
        <v>20.303493591662367</v>
      </c>
      <c r="K78" s="11">
        <v>16.57691532053725</v>
      </c>
      <c r="L78" s="11">
        <v>-3.7265782711251174</v>
      </c>
      <c r="M78" s="11">
        <v>6.7643515747595444</v>
      </c>
      <c r="N78" s="11">
        <v>3.0377733036344274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0.23561823240535107</v>
      </c>
      <c r="C79" s="11">
        <v>0.50724880877528833</v>
      </c>
      <c r="D79" s="11">
        <f t="shared" si="50"/>
        <v>0.27163057636993726</v>
      </c>
      <c r="E79" s="11">
        <v>0.20107864933323005</v>
      </c>
      <c r="F79" s="11">
        <f t="shared" si="51"/>
        <v>0.47270922570316731</v>
      </c>
      <c r="G79" s="200">
        <f t="shared" si="52"/>
        <v>4.1992868165448449E-2</v>
      </c>
      <c r="I79" s="11" t="str">
        <f t="shared" si="58"/>
        <v>Caring, leisure and other service occupations</v>
      </c>
      <c r="J79" s="11">
        <v>15.368436151605113</v>
      </c>
      <c r="K79" s="11">
        <v>19.354890983075563</v>
      </c>
      <c r="L79" s="11">
        <v>3.98645483147045</v>
      </c>
      <c r="M79" s="11">
        <v>10.013255996068102</v>
      </c>
      <c r="N79" s="11">
        <v>13.99971082753855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9.8620553650703061E-2</v>
      </c>
      <c r="C80" s="11">
        <v>0.1800255068464742</v>
      </c>
      <c r="D80" s="11">
        <f t="shared" ref="D80" si="59">C80-B80</f>
        <v>8.1404953195771138E-2</v>
      </c>
      <c r="E80" s="11">
        <v>8.0378914915802152E-2</v>
      </c>
      <c r="F80" s="11">
        <f t="shared" ref="F80" si="60">SUM(D80:E80)</f>
        <v>0.1617838681115733</v>
      </c>
      <c r="G80" s="200">
        <f t="shared" si="52"/>
        <v>4.0540416538031421E-2</v>
      </c>
      <c r="I80" s="11" t="str">
        <f t="shared" si="58"/>
        <v>Sales and customer service occupations</v>
      </c>
      <c r="J80" s="11">
        <v>15.308826030738357</v>
      </c>
      <c r="K80" s="11">
        <v>18.219041136858319</v>
      </c>
      <c r="L80" s="11">
        <v>2.9102151061199608</v>
      </c>
      <c r="M80" s="11">
        <v>8.3112615988507024</v>
      </c>
      <c r="N80" s="11">
        <v>11.221476704970664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0.22185059896219969</v>
      </c>
      <c r="C81" s="11">
        <v>0.34862591050862368</v>
      </c>
      <c r="D81" s="11">
        <f t="shared" si="50"/>
        <v>0.12677531154642399</v>
      </c>
      <c r="E81" s="11">
        <v>0.18018417410435333</v>
      </c>
      <c r="F81" s="11">
        <f t="shared" si="51"/>
        <v>0.30695948565077735</v>
      </c>
      <c r="G81" s="200">
        <f t="shared" si="52"/>
        <v>4.0431600097193821E-2</v>
      </c>
      <c r="I81" s="11" t="str">
        <f t="shared" si="58"/>
        <v>Process, plant and machine operatives</v>
      </c>
      <c r="J81" s="11">
        <v>10.316227019816672</v>
      </c>
      <c r="K81" s="11">
        <v>11.432778939594119</v>
      </c>
      <c r="L81" s="11">
        <v>1.1165519197774465</v>
      </c>
      <c r="M81" s="11">
        <v>4.6921619894437967</v>
      </c>
      <c r="N81" s="11">
        <v>5.8087139092212432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0.96517430013710093</v>
      </c>
      <c r="C82" s="11">
        <v>1.4021008932890973</v>
      </c>
      <c r="D82" s="11">
        <f t="shared" si="50"/>
        <v>0.43692659315199633</v>
      </c>
      <c r="E82" s="11">
        <v>0.79596346346487989</v>
      </c>
      <c r="F82" s="11">
        <f t="shared" si="51"/>
        <v>1.2328900566168763</v>
      </c>
      <c r="G82" s="200">
        <f t="shared" si="52"/>
        <v>4.0908381064880039E-2</v>
      </c>
      <c r="I82" s="11" t="str">
        <f t="shared" si="58"/>
        <v>Elementary occupations</v>
      </c>
      <c r="J82" s="11">
        <v>10.791367771245437</v>
      </c>
      <c r="K82" s="11">
        <v>9.8509697827041833</v>
      </c>
      <c r="L82" s="11">
        <v>-0.94039798854125378</v>
      </c>
      <c r="M82" s="11">
        <v>4.7917807631713201</v>
      </c>
      <c r="N82" s="11">
        <v>3.8513827746300664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0.19568076357685518</v>
      </c>
      <c r="C83" s="11">
        <v>0.28433058607285577</v>
      </c>
      <c r="D83" s="11">
        <f t="shared" ref="D83:D84" si="61">C83-B83</f>
        <v>8.8649822496000591E-2</v>
      </c>
      <c r="E83" s="11">
        <v>0.1533987371488704</v>
      </c>
      <c r="F83" s="11">
        <f t="shared" ref="F83:F84" si="62">SUM(D83:E83)</f>
        <v>0.24204855964487099</v>
      </c>
      <c r="G83" s="200">
        <f t="shared" si="52"/>
        <v>3.9341848170435512E-2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1.7880874970720835E-2</v>
      </c>
      <c r="C84" s="11">
        <v>2.7744770692157514E-2</v>
      </c>
      <c r="D84" s="11">
        <f t="shared" si="61"/>
        <v>9.8638957214366788E-3</v>
      </c>
      <c r="E84" s="11">
        <v>1.2342946632790017E-2</v>
      </c>
      <c r="F84" s="11">
        <f t="shared" si="62"/>
        <v>2.2206842354226694E-2</v>
      </c>
      <c r="G84" s="200">
        <f t="shared" si="52"/>
        <v>3.5612715213835466E-2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0.97503897091314462</v>
      </c>
      <c r="C85" s="11">
        <v>1.5652881614453358</v>
      </c>
      <c r="D85" s="11">
        <f t="shared" si="50"/>
        <v>0.59024919053219116</v>
      </c>
      <c r="E85" s="11">
        <v>0.71660441604214997</v>
      </c>
      <c r="F85" s="11">
        <f t="shared" si="51"/>
        <v>1.3068536065743412</v>
      </c>
      <c r="G85" s="200">
        <f t="shared" si="52"/>
        <v>3.7414839722219595E-2</v>
      </c>
      <c r="I85" s="11" t="str">
        <f>I74</f>
        <v>Managers, directors and senior officials</v>
      </c>
      <c r="J85" s="11">
        <f t="array" ref="J85:J93">MMULT(aggregation!$B$13:$AA$21,B210:B235)</f>
        <v>7.3512325921602484</v>
      </c>
      <c r="K85" s="11">
        <f t="array" ref="K85:K93">MMULT(aggregation!$B$13:$AA$21,C210:C235)</f>
        <v>7.1141173907678255</v>
      </c>
      <c r="L85" s="11">
        <f t="array" ref="L85:L93">MMULT(aggregation!$B$13:$AA$21,D210:D235)</f>
        <v>-0.23711520139242337</v>
      </c>
      <c r="M85" s="11">
        <f t="array" ref="M85:M93">MMULT(aggregation!$B$13:$AA$21,E210:E235)</f>
        <v>3.4218656869554178</v>
      </c>
      <c r="N85" s="11">
        <f t="array" ref="N85:N93">MMULT(aggregation!$B$13:$AA$21,F210:F235)</f>
        <v>3.1847504855629944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0.27400929020948533</v>
      </c>
      <c r="C86" s="11">
        <v>0.59197477339361648</v>
      </c>
      <c r="D86" s="11">
        <f t="shared" si="50"/>
        <v>0.31796548318413115</v>
      </c>
      <c r="E86" s="11">
        <v>0.25884537283049258</v>
      </c>
      <c r="F86" s="11">
        <f t="shared" si="51"/>
        <v>0.57681085601462367</v>
      </c>
      <c r="G86" s="200">
        <f t="shared" si="52"/>
        <v>4.5336782295882117E-2</v>
      </c>
      <c r="I86" s="11" t="str">
        <f>I75</f>
        <v>Professional occupations</v>
      </c>
      <c r="J86" s="11">
        <v>8.8069918523474566</v>
      </c>
      <c r="K86" s="11">
        <v>7.9665389726515876</v>
      </c>
      <c r="L86" s="11">
        <v>-0.84045287969586946</v>
      </c>
      <c r="M86" s="11">
        <v>3.2524076038278107</v>
      </c>
      <c r="N86" s="11">
        <v>2.4119547241319417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0.14724128574310238</v>
      </c>
      <c r="C87" s="11">
        <v>0.35729641851549665</v>
      </c>
      <c r="D87" s="11">
        <f t="shared" ref="D87:D88" si="63">C87-B87</f>
        <v>0.21005513277239427</v>
      </c>
      <c r="E87" s="11">
        <v>0.14232757512667532</v>
      </c>
      <c r="F87" s="11">
        <f t="shared" ref="F87:F88" si="64">SUM(D87:E87)</f>
        <v>0.35238270789906956</v>
      </c>
      <c r="G87" s="200">
        <f t="shared" si="52"/>
        <v>4.611994853807766E-2</v>
      </c>
      <c r="I87" s="11" t="str">
        <f>I76</f>
        <v>Associate professional occupations</v>
      </c>
      <c r="J87" s="11">
        <v>9.3932557037726205</v>
      </c>
      <c r="K87" s="11">
        <v>7.6489842738830216</v>
      </c>
      <c r="L87" s="11">
        <v>-1.7442714298895989</v>
      </c>
      <c r="M87" s="11">
        <v>3.0499079518451655</v>
      </c>
      <c r="N87" s="11">
        <v>1.3056365219555666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0.18229329226058982</v>
      </c>
      <c r="C88" s="11">
        <v>0.39600089516591935</v>
      </c>
      <c r="D88" s="11">
        <f t="shared" si="63"/>
        <v>0.21370760290532953</v>
      </c>
      <c r="E88" s="11">
        <v>0.19677502292508708</v>
      </c>
      <c r="F88" s="11">
        <f t="shared" si="64"/>
        <v>0.41048262583041661</v>
      </c>
      <c r="G88" s="200">
        <f t="shared" si="52"/>
        <v>5.0017296547417711E-2</v>
      </c>
      <c r="I88" s="11" t="str">
        <f>I77</f>
        <v>Administrative and secretarial occupations</v>
      </c>
      <c r="J88" s="11">
        <v>13.120162983923006</v>
      </c>
      <c r="K88" s="11">
        <v>7.2061809339974419</v>
      </c>
      <c r="L88" s="11">
        <v>-5.9139820499255649</v>
      </c>
      <c r="M88" s="11">
        <v>4.0008218754788922</v>
      </c>
      <c r="N88" s="11">
        <v>-1.9131601744466722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4.2784952835381009E-2</v>
      </c>
      <c r="C89" s="11">
        <v>7.6890659308925066E-2</v>
      </c>
      <c r="D89" s="11">
        <f t="shared" si="50"/>
        <v>3.4105706473544058E-2</v>
      </c>
      <c r="E89" s="11">
        <v>2.9525339897376716E-2</v>
      </c>
      <c r="F89" s="11">
        <f t="shared" si="51"/>
        <v>6.3631046370920777E-2</v>
      </c>
      <c r="G89" s="200">
        <f t="shared" si="52"/>
        <v>3.5604520441599785E-2</v>
      </c>
      <c r="I89" s="11" t="str">
        <f t="shared" ref="I89:I93" si="65">I78</f>
        <v>Skilled trades occupations</v>
      </c>
      <c r="J89" s="11">
        <v>13.869307231574423</v>
      </c>
      <c r="K89" s="11">
        <v>13.471761245046242</v>
      </c>
      <c r="L89" s="11">
        <v>-0.39754598652817896</v>
      </c>
      <c r="M89" s="11">
        <v>5.6490801052780988</v>
      </c>
      <c r="N89" s="11">
        <v>5.2515341187499196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0.8313320436739754</v>
      </c>
      <c r="C90" s="11">
        <v>1.7029588263359354</v>
      </c>
      <c r="D90" s="11">
        <f t="shared" ref="D90" si="66">C90-B90</f>
        <v>0.87162678266196003</v>
      </c>
      <c r="E90" s="11">
        <v>0.77828945134089844</v>
      </c>
      <c r="F90" s="11">
        <f t="shared" ref="F90" si="67">SUM(D90:E90)</f>
        <v>1.6499162340028586</v>
      </c>
      <c r="G90" s="200">
        <f t="shared" ref="G90:G91" si="68">IF(B90&gt;0,(1+(E90/B90))^(1/($C$6-$B$6))-1,0)</f>
        <v>4.5032866921022263E-2</v>
      </c>
      <c r="I90" s="11" t="str">
        <f t="shared" si="65"/>
        <v>Caring, leisure and other service occupations</v>
      </c>
      <c r="J90" s="11">
        <v>11.496974575315207</v>
      </c>
      <c r="K90" s="11">
        <v>7.5642262224768855</v>
      </c>
      <c r="L90" s="11">
        <v>-3.9327483528383222</v>
      </c>
      <c r="M90" s="11">
        <v>4.5238798112152594</v>
      </c>
      <c r="N90" s="11">
        <v>0.59113145837693648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39.987739972030049</v>
      </c>
      <c r="C91" s="11">
        <f t="shared" ref="C91:F91" si="69">SUM(C65:C90)</f>
        <v>57.863806783400968</v>
      </c>
      <c r="D91" s="11">
        <f t="shared" si="69"/>
        <v>17.876066811370922</v>
      </c>
      <c r="E91" s="11">
        <f t="shared" si="69"/>
        <v>27.433483900735069</v>
      </c>
      <c r="F91" s="11">
        <f t="shared" si="69"/>
        <v>45.309550712106009</v>
      </c>
      <c r="G91" s="200">
        <f t="shared" si="68"/>
        <v>3.5439316533183218E-2</v>
      </c>
      <c r="I91" s="11" t="str">
        <f t="shared" si="65"/>
        <v>Sales and customer service occupations</v>
      </c>
      <c r="J91" s="11">
        <v>14.533984675314215</v>
      </c>
      <c r="K91" s="11">
        <v>10.813629931082529</v>
      </c>
      <c r="L91" s="11">
        <v>-3.7203547442316851</v>
      </c>
      <c r="M91" s="11">
        <v>5.9795998729140614</v>
      </c>
      <c r="N91" s="11">
        <v>2.2592451286823767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12.075258245889209</v>
      </c>
      <c r="K92" s="11">
        <v>14.756586759538997</v>
      </c>
      <c r="L92" s="11">
        <v>2.6813285136497891</v>
      </c>
      <c r="M92" s="11">
        <v>6.35952816425214</v>
      </c>
      <c r="N92" s="11">
        <v>9.0408566779019282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17.808247465267208</v>
      </c>
      <c r="K93" s="11">
        <v>17.348883481559632</v>
      </c>
      <c r="L93" s="11">
        <v>-0.4593639837075727</v>
      </c>
      <c r="M93" s="11">
        <v>7.8506721766232141</v>
      </c>
      <c r="N93" s="11">
        <v>7.3913081929156412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6.3712933706108608</v>
      </c>
      <c r="C94" s="11">
        <v>7.7068067079335627</v>
      </c>
      <c r="D94" s="11">
        <f>C94-B94</f>
        <v>1.3355133373227019</v>
      </c>
      <c r="E94" s="11">
        <v>4.0207808986668168</v>
      </c>
      <c r="F94" s="11">
        <f>SUM(D94:E94)</f>
        <v>5.3562942359895187</v>
      </c>
      <c r="G94" s="200">
        <f>IF(B94&gt;0,(1+(E94/B94))^(1/($C$6-$B$6))-1,0)</f>
        <v>3.3153796510782874E-2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2.9449296746509379</v>
      </c>
      <c r="C95" s="11">
        <v>5.0090788563205626</v>
      </c>
      <c r="D95" s="11">
        <f t="shared" ref="D95:D118" si="72">C95-B95</f>
        <v>2.0641491816696247</v>
      </c>
      <c r="E95" s="11">
        <v>2.8326377755915249</v>
      </c>
      <c r="F95" s="11">
        <f t="shared" ref="F95:F118" si="73">SUM(D95:E95)</f>
        <v>4.8967869572611491</v>
      </c>
      <c r="G95" s="200">
        <f t="shared" ref="G95:G120" si="74">IF(B95&gt;0,(1+(E95/B95))^(1/($C$6-$B$6))-1,0)</f>
        <v>4.5951000640055417E-2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6.6766108042637304</v>
      </c>
      <c r="C96" s="11">
        <v>7.6491362634317932</v>
      </c>
      <c r="D96" s="11">
        <f t="shared" si="72"/>
        <v>0.97252545916806277</v>
      </c>
      <c r="E96" s="11">
        <v>2.8614791205614649</v>
      </c>
      <c r="F96" s="11">
        <f t="shared" si="73"/>
        <v>3.8340045797295277</v>
      </c>
      <c r="G96" s="200">
        <f t="shared" si="74"/>
        <v>2.4063821387002138E-2</v>
      </c>
      <c r="I96" s="11" t="str">
        <f>I85</f>
        <v>Managers, directors and senior officials</v>
      </c>
      <c r="J96" s="11">
        <f t="array" ref="J96:J104">MMULT(aggregation!$B$13:$AA$21,B239:B264)</f>
        <v>3.7047685632944622</v>
      </c>
      <c r="K96" s="11">
        <f t="array" ref="K96:K104">MMULT(aggregation!$B$13:$AA$21,C239:C264)</f>
        <v>2.7499898781946035</v>
      </c>
      <c r="L96" s="11">
        <f t="array" ref="L96:L104">MMULT(aggregation!$B$13:$AA$21,D239:D264)</f>
        <v>-0.95477868509985875</v>
      </c>
      <c r="M96" s="11">
        <f t="array" ref="M96:M104">MMULT(aggregation!$B$13:$AA$21,E239:E264)</f>
        <v>1.5340349527660955</v>
      </c>
      <c r="N96" s="11">
        <f t="array" ref="N96:N104">MMULT(aggregation!$B$13:$AA$21,F239:F264)</f>
        <v>0.57925626766623661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11.112079028146676</v>
      </c>
      <c r="C97" s="11">
        <v>16.401795969882755</v>
      </c>
      <c r="D97" s="11">
        <f t="shared" si="72"/>
        <v>5.2897169417360796</v>
      </c>
      <c r="E97" s="11">
        <v>8.2820393139929447</v>
      </c>
      <c r="F97" s="11">
        <f t="shared" si="73"/>
        <v>13.571756255729024</v>
      </c>
      <c r="G97" s="200">
        <f t="shared" si="74"/>
        <v>3.7827038861175222E-2</v>
      </c>
      <c r="I97" s="11" t="str">
        <f>I86</f>
        <v>Professional occupations</v>
      </c>
      <c r="J97" s="11">
        <v>3.9768245325209302</v>
      </c>
      <c r="K97" s="11">
        <v>2.6528189653887395</v>
      </c>
      <c r="L97" s="11">
        <v>-1.3240055671321906</v>
      </c>
      <c r="M97" s="11">
        <v>1.2483706625152613</v>
      </c>
      <c r="N97" s="11">
        <v>-7.5634904616929621E-2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6.245637640337617</v>
      </c>
      <c r="C98" s="11">
        <v>6.3421299106088114</v>
      </c>
      <c r="D98" s="11">
        <f t="shared" ref="D98" si="75">C98-B98</f>
        <v>9.6492270271194336E-2</v>
      </c>
      <c r="E98" s="11">
        <v>3.0107289091972205</v>
      </c>
      <c r="F98" s="11">
        <f t="shared" ref="F98" si="76">SUM(D98:E98)</f>
        <v>3.1072211794684148</v>
      </c>
      <c r="G98" s="200">
        <f t="shared" si="74"/>
        <v>2.6575552204481934E-2</v>
      </c>
      <c r="I98" s="11" t="str">
        <f>I87</f>
        <v>Associate professional occupations</v>
      </c>
      <c r="J98" s="11">
        <v>4.1568813326700251</v>
      </c>
      <c r="K98" s="11">
        <v>2.3809254695466389</v>
      </c>
      <c r="L98" s="11">
        <v>-1.775955863123386</v>
      </c>
      <c r="M98" s="11">
        <v>1.1877948959443181</v>
      </c>
      <c r="N98" s="11">
        <v>-0.58816096717906807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8.6243320178964673</v>
      </c>
      <c r="C99" s="11">
        <v>11.715674045176943</v>
      </c>
      <c r="D99" s="11">
        <f t="shared" si="72"/>
        <v>3.0913420272804757</v>
      </c>
      <c r="E99" s="11">
        <v>5.4600516667286998</v>
      </c>
      <c r="F99" s="11">
        <f t="shared" si="73"/>
        <v>8.5513936940091746</v>
      </c>
      <c r="G99" s="200">
        <f t="shared" si="74"/>
        <v>3.3239083058305141E-2</v>
      </c>
      <c r="I99" s="11" t="str">
        <f>I88</f>
        <v>Administrative and secretarial occupations</v>
      </c>
      <c r="J99" s="11">
        <v>5.6708694611506001</v>
      </c>
      <c r="K99" s="11">
        <v>1.2620421490646621</v>
      </c>
      <c r="L99" s="11">
        <v>-4.408827312085938</v>
      </c>
      <c r="M99" s="11">
        <v>1.1813800568886637</v>
      </c>
      <c r="N99" s="11">
        <v>-3.227447255197275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2.120484128241769</v>
      </c>
      <c r="C100" s="11">
        <v>2.1998673184629953</v>
      </c>
      <c r="D100" s="11">
        <f t="shared" si="72"/>
        <v>7.9383190221226307E-2</v>
      </c>
      <c r="E100" s="11">
        <v>0.92924702786846514</v>
      </c>
      <c r="F100" s="11">
        <f t="shared" si="73"/>
        <v>1.0086302180896913</v>
      </c>
      <c r="G100" s="200">
        <f t="shared" si="74"/>
        <v>2.4523132498083244E-2</v>
      </c>
      <c r="I100" s="11" t="str">
        <f t="shared" ref="I100:I104" si="77">I89</f>
        <v>Skilled trades occupations</v>
      </c>
      <c r="J100" s="11">
        <v>5.4375554425774206</v>
      </c>
      <c r="K100" s="11">
        <v>3.7717474837965481</v>
      </c>
      <c r="L100" s="11">
        <v>-1.665807958780873</v>
      </c>
      <c r="M100" s="11">
        <v>1.9383340728854739</v>
      </c>
      <c r="N100" s="11">
        <v>0.2725261141046012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3.225121531157614</v>
      </c>
      <c r="C101" s="11">
        <v>4.7754375133278328</v>
      </c>
      <c r="D101" s="11">
        <f t="shared" si="72"/>
        <v>1.5503159821702188</v>
      </c>
      <c r="E101" s="11">
        <v>2.5799340646220026</v>
      </c>
      <c r="F101" s="11">
        <f t="shared" si="73"/>
        <v>4.1302500467922219</v>
      </c>
      <c r="G101" s="200">
        <f t="shared" si="74"/>
        <v>3.9961719095657156E-2</v>
      </c>
      <c r="I101" s="11" t="str">
        <f t="shared" si="77"/>
        <v>Caring, leisure and other service occupations</v>
      </c>
      <c r="J101" s="11">
        <v>2.9395517277587278</v>
      </c>
      <c r="K101" s="11">
        <v>1.8189108074552485</v>
      </c>
      <c r="L101" s="11">
        <v>-1.1206409203034793</v>
      </c>
      <c r="M101" s="11">
        <v>0.88774894744898247</v>
      </c>
      <c r="N101" s="11">
        <v>-0.23289197285449681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1.5779468230751523</v>
      </c>
      <c r="C102" s="11">
        <v>3.0726625106010861</v>
      </c>
      <c r="D102" s="11">
        <f t="shared" si="72"/>
        <v>1.4947156875259338</v>
      </c>
      <c r="E102" s="11">
        <v>1.0875872518403902</v>
      </c>
      <c r="F102" s="11">
        <f t="shared" si="73"/>
        <v>2.5823029393663237</v>
      </c>
      <c r="G102" s="200">
        <f t="shared" si="74"/>
        <v>3.5569994583271924E-2</v>
      </c>
      <c r="I102" s="11" t="str">
        <f t="shared" si="77"/>
        <v>Sales and customer service occupations</v>
      </c>
      <c r="J102" s="11">
        <v>7.5471074188970739</v>
      </c>
      <c r="K102" s="11">
        <v>3.5088855925767319</v>
      </c>
      <c r="L102" s="11">
        <v>-4.038221826320342</v>
      </c>
      <c r="M102" s="11">
        <v>2.1703325530265465</v>
      </c>
      <c r="N102" s="11">
        <v>-1.8678892732937955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2.0976654405811703</v>
      </c>
      <c r="C103" s="11">
        <v>2.2940111361861466</v>
      </c>
      <c r="D103" s="11">
        <f t="shared" ref="D103:D104" si="78">C103-B103</f>
        <v>0.19634569560497628</v>
      </c>
      <c r="E103" s="11">
        <v>1.0750368880560226</v>
      </c>
      <c r="F103" s="11">
        <f t="shared" ref="F103:F104" si="79">SUM(D103:E103)</f>
        <v>1.2713825836609989</v>
      </c>
      <c r="G103" s="200">
        <f t="shared" si="74"/>
        <v>2.7967869160999692E-2</v>
      </c>
      <c r="I103" s="11" t="str">
        <f t="shared" si="77"/>
        <v>Process, plant and machine operatives</v>
      </c>
      <c r="J103" s="11">
        <v>6.6751684250938759</v>
      </c>
      <c r="K103" s="11">
        <v>3.8336015579122664</v>
      </c>
      <c r="L103" s="11">
        <v>-2.8415668671816094</v>
      </c>
      <c r="M103" s="11">
        <v>2.418921520391585</v>
      </c>
      <c r="N103" s="11">
        <v>-0.42264534679002397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5.2019289272298934</v>
      </c>
      <c r="C104" s="11">
        <v>5.9188689090003752</v>
      </c>
      <c r="D104" s="11">
        <f t="shared" si="78"/>
        <v>0.71693998177048179</v>
      </c>
      <c r="E104" s="11">
        <v>2.8488281222354686</v>
      </c>
      <c r="F104" s="11">
        <f t="shared" si="79"/>
        <v>3.5657681040059503</v>
      </c>
      <c r="G104" s="200">
        <f t="shared" si="74"/>
        <v>2.9543783080592689E-2</v>
      </c>
      <c r="I104" s="11" t="str">
        <f t="shared" si="77"/>
        <v>Elementary occupations</v>
      </c>
      <c r="J104" s="11">
        <v>12.317534423289372</v>
      </c>
      <c r="K104" s="11">
        <v>8.5694200313290931</v>
      </c>
      <c r="L104" s="11">
        <v>-3.7481143919602791</v>
      </c>
      <c r="M104" s="11">
        <v>4.2787901953196519</v>
      </c>
      <c r="N104" s="11">
        <v>0.53067580335937281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8.1921356181683276</v>
      </c>
      <c r="C105" s="11">
        <v>9.9828689290081254</v>
      </c>
      <c r="D105" s="11">
        <f t="shared" si="72"/>
        <v>1.7907333108397978</v>
      </c>
      <c r="E105" s="11">
        <v>5.2323294208847173</v>
      </c>
      <c r="F105" s="11">
        <f t="shared" si="73"/>
        <v>7.0230627317245151</v>
      </c>
      <c r="G105" s="200">
        <f t="shared" si="74"/>
        <v>3.3475035508081286E-2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1.2330948776737376</v>
      </c>
      <c r="C106" s="11">
        <v>2.9892557356484861</v>
      </c>
      <c r="D106" s="11">
        <f t="shared" si="72"/>
        <v>1.7561608579747485</v>
      </c>
      <c r="E106" s="11">
        <v>1.2756617746657981</v>
      </c>
      <c r="F106" s="11">
        <f t="shared" si="73"/>
        <v>3.0318226326405466</v>
      </c>
      <c r="G106" s="200">
        <f t="shared" si="74"/>
        <v>4.8489622174509917E-2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0.40426748144108549</v>
      </c>
      <c r="C107" s="11">
        <v>0.63360119242274426</v>
      </c>
      <c r="D107" s="11">
        <f t="shared" si="72"/>
        <v>0.22933371098165878</v>
      </c>
      <c r="E107" s="11">
        <v>0.36495369639326591</v>
      </c>
      <c r="F107" s="11">
        <f t="shared" si="73"/>
        <v>0.59428740737492469</v>
      </c>
      <c r="G107" s="200">
        <f t="shared" si="74"/>
        <v>4.3819714127657505E-2</v>
      </c>
      <c r="I107" s="11" t="str">
        <f>I96</f>
        <v>Managers, directors and senior officials</v>
      </c>
      <c r="J107" s="11">
        <f t="array" ref="J107:J115">MMULT(aggregation!$B$13:$AA$21,B268:B293)</f>
        <v>1.1058153256224088</v>
      </c>
      <c r="K107" s="11">
        <f t="array" ref="K107:K115">MMULT(aggregation!$B$13:$AA$21,C268:C293)</f>
        <v>1.1424010892592538</v>
      </c>
      <c r="L107" s="11">
        <f t="array" ref="L107:L115">MMULT(aggregation!$B$13:$AA$21,D268:D293)</f>
        <v>3.6585763636844848E-2</v>
      </c>
      <c r="M107" s="11">
        <f t="array" ref="M107:M115">MMULT(aggregation!$B$13:$AA$21,E268:E293)</f>
        <v>0.41763208204866337</v>
      </c>
      <c r="N107" s="11">
        <f t="array" ref="N107:N115">MMULT(aggregation!$B$13:$AA$21,F268:F293)</f>
        <v>0.45421784568550821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0.70543092945908403</v>
      </c>
      <c r="C108" s="11">
        <v>1.0149108162627705</v>
      </c>
      <c r="D108" s="11">
        <f t="shared" si="72"/>
        <v>0.30947988680368643</v>
      </c>
      <c r="E108" s="11">
        <v>0.44562976936098503</v>
      </c>
      <c r="F108" s="11">
        <f t="shared" si="73"/>
        <v>0.75510965616467152</v>
      </c>
      <c r="G108" s="200">
        <f t="shared" si="74"/>
        <v>3.3180613625356958E-2</v>
      </c>
      <c r="I108" s="11" t="str">
        <f>I97</f>
        <v>Professional occupations</v>
      </c>
      <c r="J108" s="11">
        <v>0.94373480687745526</v>
      </c>
      <c r="K108" s="11">
        <v>1.1191793419837721</v>
      </c>
      <c r="L108" s="11">
        <v>0.17544453510631691</v>
      </c>
      <c r="M108" s="11">
        <v>0.39650200537591895</v>
      </c>
      <c r="N108" s="11">
        <v>0.57194654048223592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0.32705169416069735</v>
      </c>
      <c r="C109" s="11">
        <v>0.41157990859843896</v>
      </c>
      <c r="D109" s="11">
        <f t="shared" ref="D109" si="80">C109-B109</f>
        <v>8.4528214437741611E-2</v>
      </c>
      <c r="E109" s="11">
        <v>0.20784688846150884</v>
      </c>
      <c r="F109" s="11">
        <f t="shared" ref="F109" si="81">SUM(D109:E109)</f>
        <v>0.29237510289925045</v>
      </c>
      <c r="G109" s="200">
        <f t="shared" si="74"/>
        <v>3.3341019768379887E-2</v>
      </c>
      <c r="I109" s="11" t="str">
        <f>I98</f>
        <v>Associate professional occupations</v>
      </c>
      <c r="J109" s="11">
        <v>0.92672957995969241</v>
      </c>
      <c r="K109" s="11">
        <v>1.0300380568032181</v>
      </c>
      <c r="L109" s="11">
        <v>0.10330847684352577</v>
      </c>
      <c r="M109" s="11">
        <v>0.33615163959034355</v>
      </c>
      <c r="N109" s="11">
        <v>0.43946011643386929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0.63922009736794516</v>
      </c>
      <c r="C110" s="11">
        <v>0.95710589090717324</v>
      </c>
      <c r="D110" s="11">
        <f t="shared" si="72"/>
        <v>0.31788579353922808</v>
      </c>
      <c r="E110" s="11">
        <v>0.50917548352187003</v>
      </c>
      <c r="F110" s="11">
        <f t="shared" si="73"/>
        <v>0.82706127706109811</v>
      </c>
      <c r="G110" s="200">
        <f t="shared" si="74"/>
        <v>3.9830949086636869E-2</v>
      </c>
      <c r="I110" s="11" t="str">
        <f>I99</f>
        <v>Administrative and secretarial occupations</v>
      </c>
      <c r="J110" s="11">
        <v>1.7126010098993865</v>
      </c>
      <c r="K110" s="11">
        <v>1.7182277444502292</v>
      </c>
      <c r="L110" s="11">
        <v>5.6267345508425048E-3</v>
      </c>
      <c r="M110" s="11">
        <v>0.70307646526267664</v>
      </c>
      <c r="N110" s="11">
        <v>0.70870319981351915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3.6181946252889881</v>
      </c>
      <c r="C111" s="11">
        <v>5.3690982192450099</v>
      </c>
      <c r="D111" s="11">
        <f>C111-B111</f>
        <v>1.7509035939560218</v>
      </c>
      <c r="E111" s="11">
        <v>3.0245518561543987</v>
      </c>
      <c r="F111" s="11">
        <f>SUM(D111:E111)</f>
        <v>4.7754554501104209</v>
      </c>
      <c r="G111" s="200">
        <f t="shared" si="74"/>
        <v>4.1334803413333621E-2</v>
      </c>
      <c r="I111" s="11" t="str">
        <f t="shared" ref="I111:I115" si="82">I100</f>
        <v>Skilled trades occupations</v>
      </c>
      <c r="J111" s="11">
        <v>2.7384444863338402</v>
      </c>
      <c r="K111" s="11">
        <v>1.1362924691433642</v>
      </c>
      <c r="L111" s="11">
        <v>-1.602152017190476</v>
      </c>
      <c r="M111" s="11">
        <v>0.65503728408265571</v>
      </c>
      <c r="N111" s="11">
        <v>-0.94711473310782024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0.99405826061593106</v>
      </c>
      <c r="C112" s="11">
        <v>1.61025598677246</v>
      </c>
      <c r="D112" s="11">
        <f t="shared" ref="D112:D113" si="83">C112-B112</f>
        <v>0.6161977261565289</v>
      </c>
      <c r="E112" s="11">
        <v>0.83991523319941741</v>
      </c>
      <c r="F112" s="11">
        <f t="shared" ref="F112:F113" si="84">SUM(D112:E112)</f>
        <v>1.4561129593559463</v>
      </c>
      <c r="G112" s="200">
        <f t="shared" si="74"/>
        <v>4.1674615656450475E-2</v>
      </c>
      <c r="I112" s="11" t="str">
        <f t="shared" si="82"/>
        <v>Caring, leisure and other service occupations</v>
      </c>
      <c r="J112" s="11">
        <v>0.97349734183559244</v>
      </c>
      <c r="K112" s="11">
        <v>0.78876176709551815</v>
      </c>
      <c r="L112" s="11">
        <v>-0.18473557474007424</v>
      </c>
      <c r="M112" s="11">
        <v>0.27995861751057549</v>
      </c>
      <c r="N112" s="11">
        <v>9.5223042770501282E-2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9.7279137808341715E-2</v>
      </c>
      <c r="C113" s="11">
        <v>0.14813758518998671</v>
      </c>
      <c r="D113" s="11">
        <f t="shared" si="83"/>
        <v>5.0858447381644994E-2</v>
      </c>
      <c r="E113" s="11">
        <v>8.5438253012775911E-2</v>
      </c>
      <c r="F113" s="11">
        <f t="shared" si="84"/>
        <v>0.13629670039442091</v>
      </c>
      <c r="G113" s="200">
        <f t="shared" si="74"/>
        <v>4.2919236769993541E-2</v>
      </c>
      <c r="I113" s="11" t="str">
        <f t="shared" si="82"/>
        <v>Sales and customer service occupations</v>
      </c>
      <c r="J113" s="11">
        <v>2.826831400779553</v>
      </c>
      <c r="K113" s="11">
        <v>1.5228767775454395</v>
      </c>
      <c r="L113" s="11">
        <v>-1.3039546232341133</v>
      </c>
      <c r="M113" s="11">
        <v>0.7313923229175161</v>
      </c>
      <c r="N113" s="11">
        <v>-0.57256230031659716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4.7004423392025352</v>
      </c>
      <c r="C114" s="11">
        <v>7.082781598434134</v>
      </c>
      <c r="D114" s="11">
        <f t="shared" si="72"/>
        <v>2.3823392592315988</v>
      </c>
      <c r="E114" s="11">
        <v>3.5010544239630517</v>
      </c>
      <c r="F114" s="11">
        <f t="shared" si="73"/>
        <v>5.8833936831946509</v>
      </c>
      <c r="G114" s="200">
        <f t="shared" si="74"/>
        <v>3.780786872785824E-2</v>
      </c>
      <c r="I114" s="11" t="str">
        <f t="shared" si="82"/>
        <v>Process, plant and machine operatives</v>
      </c>
      <c r="J114" s="11">
        <v>3.4542360331336317</v>
      </c>
      <c r="K114" s="11">
        <v>0.85215088839772424</v>
      </c>
      <c r="L114" s="11">
        <v>-2.6020851447359075</v>
      </c>
      <c r="M114" s="11">
        <v>0.67908214752614771</v>
      </c>
      <c r="N114" s="11">
        <v>-1.92300299720976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1.3219900765935759</v>
      </c>
      <c r="C115" s="11">
        <v>2.5438290360204392</v>
      </c>
      <c r="D115" s="11">
        <f t="shared" si="72"/>
        <v>1.2218389594268633</v>
      </c>
      <c r="E115" s="11">
        <v>1.0915615617072993</v>
      </c>
      <c r="F115" s="11">
        <f t="shared" si="73"/>
        <v>2.3134005211341626</v>
      </c>
      <c r="G115" s="200">
        <f t="shared" si="74"/>
        <v>4.0946861218536634E-2</v>
      </c>
      <c r="I115" s="11" t="str">
        <f t="shared" si="82"/>
        <v>Elementary occupations</v>
      </c>
      <c r="J115" s="11">
        <v>4.6898237127080762</v>
      </c>
      <c r="K115" s="11">
        <v>2.0870816035825031</v>
      </c>
      <c r="L115" s="11">
        <v>-2.6027421091255727</v>
      </c>
      <c r="M115" s="11">
        <v>0.9266761096062418</v>
      </c>
      <c r="N115" s="11">
        <v>-1.6760659995193312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0.44292366096436947</v>
      </c>
      <c r="C116" s="11">
        <v>1.0497066893795624</v>
      </c>
      <c r="D116" s="11">
        <f t="shared" ref="D116:D117" si="85">C116-B116</f>
        <v>0.60678302841519294</v>
      </c>
      <c r="E116" s="11">
        <v>0.40411376196339654</v>
      </c>
      <c r="F116" s="11">
        <f t="shared" ref="F116:F117" si="86">SUM(D116:E116)</f>
        <v>1.0108967903785895</v>
      </c>
      <c r="G116" s="200">
        <f t="shared" si="74"/>
        <v>4.4170889109337974E-2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0.68886090161697688</v>
      </c>
      <c r="C117" s="11">
        <v>1.052053684902079</v>
      </c>
      <c r="D117" s="11">
        <f t="shared" si="85"/>
        <v>0.36319278328510207</v>
      </c>
      <c r="E117" s="11">
        <v>0.59459423474578621</v>
      </c>
      <c r="F117" s="11">
        <f t="shared" si="86"/>
        <v>0.95778701803088828</v>
      </c>
      <c r="G117" s="200">
        <f t="shared" si="74"/>
        <v>4.2357295619424473E-2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0.20566933447943417</v>
      </c>
      <c r="C118" s="11">
        <v>0.21740877482962367</v>
      </c>
      <c r="D118" s="11">
        <f t="shared" si="72"/>
        <v>1.1739440350189506E-2</v>
      </c>
      <c r="E118" s="11">
        <v>0.12074448214444433</v>
      </c>
      <c r="F118" s="11">
        <f t="shared" si="73"/>
        <v>0.13248392249463384</v>
      </c>
      <c r="G118" s="200">
        <f t="shared" si="74"/>
        <v>3.1272094138547368E-2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2.9819162142829074</v>
      </c>
      <c r="C119" s="11">
        <v>4.970953792095961</v>
      </c>
      <c r="D119" s="11">
        <f t="shared" ref="D119" si="87">C119-B119</f>
        <v>1.9890375778130536</v>
      </c>
      <c r="E119" s="11">
        <v>2.6417932985036088</v>
      </c>
      <c r="F119" s="11">
        <f t="shared" ref="F119" si="88">SUM(D119:E119)</f>
        <v>4.6308308763166623</v>
      </c>
      <c r="G119" s="200">
        <f t="shared" si="74"/>
        <v>4.3202204643788322E-2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82.750564635315826</v>
      </c>
      <c r="C120" s="11">
        <f t="shared" ref="C120:F120" si="89">SUM(C94:C119)</f>
        <v>113.11901698064985</v>
      </c>
      <c r="D120" s="11">
        <f t="shared" si="89"/>
        <v>30.368452345334038</v>
      </c>
      <c r="E120" s="11">
        <f t="shared" si="89"/>
        <v>55.327715178043348</v>
      </c>
      <c r="F120" s="11">
        <f t="shared" si="89"/>
        <v>85.696167523377383</v>
      </c>
      <c r="G120" s="200">
        <f t="shared" si="74"/>
        <v>3.4721866015407832E-2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1.5369042361668519</v>
      </c>
      <c r="C123" s="11">
        <v>1.6277460406260269</v>
      </c>
      <c r="D123" s="11">
        <f>C123-B123</f>
        <v>9.0841804459175002E-2</v>
      </c>
      <c r="E123" s="11">
        <v>0.81656399740205909</v>
      </c>
      <c r="F123" s="11">
        <f>SUM(D123:E123)</f>
        <v>0.9074058018612341</v>
      </c>
      <c r="G123" s="200">
        <f>IF(B123&gt;0,(1+(E123/B123))^(1/($C$6-$B$6))-1,0)</f>
        <v>2.8815350481894653E-2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1.05964617324944</v>
      </c>
      <c r="C124" s="11">
        <v>1.666263977301518</v>
      </c>
      <c r="D124" s="11">
        <f t="shared" ref="D124:D139" si="92">C124-B124</f>
        <v>0.60661780405207799</v>
      </c>
      <c r="E124" s="11">
        <v>0.91070738150528596</v>
      </c>
      <c r="F124" s="11">
        <f t="shared" ref="F124:F131" si="93">SUM(D124:E124)</f>
        <v>1.517325185557364</v>
      </c>
      <c r="G124" s="200">
        <f t="shared" ref="G124:G147" si="94">IF(B124&gt;0,(1+(E124/B124))^(1/($C$6-$B$6))-1,0)</f>
        <v>4.221875908039685E-2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0.7181086021728843</v>
      </c>
      <c r="C125" s="11">
        <v>0.8472407279358074</v>
      </c>
      <c r="D125" s="11">
        <f t="shared" si="92"/>
        <v>0.1291321257629231</v>
      </c>
      <c r="E125" s="11">
        <v>0.30067104534235767</v>
      </c>
      <c r="F125" s="11">
        <f t="shared" si="93"/>
        <v>0.42980317110528077</v>
      </c>
      <c r="G125" s="200">
        <f t="shared" si="94"/>
        <v>2.3589939584304886E-2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3.6320713019309983</v>
      </c>
      <c r="C126" s="11">
        <v>0.62821499143130211</v>
      </c>
      <c r="D126" s="11">
        <f t="shared" si="92"/>
        <v>-3.003856310499696</v>
      </c>
      <c r="E126" s="11">
        <v>0.70647533451224409</v>
      </c>
      <c r="F126" s="11">
        <f t="shared" si="93"/>
        <v>-2.2973809759874522</v>
      </c>
      <c r="G126" s="200">
        <f t="shared" si="94"/>
        <v>1.1919566772895518E-2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0.33275615305349032</v>
      </c>
      <c r="C127" s="11">
        <v>0.17868643445342031</v>
      </c>
      <c r="D127" s="11">
        <f t="shared" si="92"/>
        <v>-0.15406971860007002</v>
      </c>
      <c r="E127" s="11">
        <v>5.0939135816229206E-2</v>
      </c>
      <c r="F127" s="11">
        <f t="shared" si="93"/>
        <v>-0.10313058278384081</v>
      </c>
      <c r="G127" s="200">
        <f>IF(B127&gt;0,(1+(E127/B127))^(1/($C$6-$B$6))-1,0)</f>
        <v>9.5411473068580666E-3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0.82820521505361333</v>
      </c>
      <c r="C128" s="11">
        <v>0.86394161073102027</v>
      </c>
      <c r="D128" s="11">
        <f t="shared" si="92"/>
        <v>3.573639567740694E-2</v>
      </c>
      <c r="E128" s="11">
        <v>0.31038116967179619</v>
      </c>
      <c r="F128" s="11">
        <f t="shared" si="93"/>
        <v>0.34611756534920313</v>
      </c>
      <c r="G128" s="200">
        <f t="shared" si="94"/>
        <v>2.1445505209020554E-2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0.43451630475624969</v>
      </c>
      <c r="C129" s="11">
        <v>0.56596282255445218</v>
      </c>
      <c r="D129" s="11">
        <f t="shared" si="92"/>
        <v>0.13144651779820249</v>
      </c>
      <c r="E129" s="11">
        <v>0.22458402842186381</v>
      </c>
      <c r="F129" s="11">
        <f t="shared" si="93"/>
        <v>0.3560305462200663</v>
      </c>
      <c r="G129" s="200">
        <f t="shared" si="94"/>
        <v>2.8165507528620459E-2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1.6275398861975479</v>
      </c>
      <c r="C130" s="11">
        <v>0.64421976039209727</v>
      </c>
      <c r="D130" s="11">
        <f t="shared" si="92"/>
        <v>-0.98332012580545058</v>
      </c>
      <c r="E130" s="11">
        <v>0.47065072923254803</v>
      </c>
      <c r="F130" s="11">
        <f t="shared" si="93"/>
        <v>-0.51266939657290256</v>
      </c>
      <c r="G130" s="200">
        <f t="shared" si="94"/>
        <v>1.7077905399610405E-2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0.42035571903908375</v>
      </c>
      <c r="C131" s="11">
        <v>0.74425028376313662</v>
      </c>
      <c r="D131" s="11">
        <f t="shared" si="92"/>
        <v>0.32389456472405287</v>
      </c>
      <c r="E131" s="11">
        <v>0.23986832997209145</v>
      </c>
      <c r="F131" s="11">
        <f t="shared" si="93"/>
        <v>0.56376289469614438</v>
      </c>
      <c r="G131" s="200">
        <f t="shared" si="94"/>
        <v>3.0556069139441755E-2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0.28172557959455002</v>
      </c>
      <c r="C132" s="11">
        <v>0.37038593610080128</v>
      </c>
      <c r="D132" s="11">
        <f t="shared" si="92"/>
        <v>8.8660356506251259E-2</v>
      </c>
      <c r="E132" s="11">
        <v>0.15478836716372002</v>
      </c>
      <c r="F132" s="11">
        <f t="shared" ref="F132:F133" si="95">SUM(D132:E132)</f>
        <v>0.24344872366997128</v>
      </c>
      <c r="G132" s="200">
        <f t="shared" si="94"/>
        <v>2.9622733233221954E-2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1.5929346413790735</v>
      </c>
      <c r="C133" s="11">
        <v>1.7916832431907481</v>
      </c>
      <c r="D133" s="11">
        <f t="shared" si="92"/>
        <v>0.19874860181167464</v>
      </c>
      <c r="E133" s="11">
        <v>0.81252739125331219</v>
      </c>
      <c r="F133" s="11">
        <f t="shared" si="95"/>
        <v>1.0112759930649868</v>
      </c>
      <c r="G133" s="200">
        <f t="shared" si="94"/>
        <v>2.7858590612686696E-2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3.1610445425570743</v>
      </c>
      <c r="C134" s="11">
        <v>3.6792302089183688</v>
      </c>
      <c r="D134" s="11">
        <f t="shared" si="92"/>
        <v>0.51818566636129448</v>
      </c>
      <c r="E134" s="11">
        <v>2.0216633692234893</v>
      </c>
      <c r="F134" s="11">
        <f t="shared" ref="F134:F137" si="96">SUM(D134:E134)</f>
        <v>2.5398490355847838</v>
      </c>
      <c r="G134" s="200">
        <f t="shared" si="94"/>
        <v>3.351093145995554E-2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0.53937999597702635</v>
      </c>
      <c r="C135" s="11">
        <v>0.70759555469413882</v>
      </c>
      <c r="D135" s="11">
        <f t="shared" si="92"/>
        <v>0.16821555871711247</v>
      </c>
      <c r="E135" s="11">
        <v>0.42416329448261192</v>
      </c>
      <c r="F135" s="11">
        <f t="shared" si="96"/>
        <v>0.59237885319972439</v>
      </c>
      <c r="G135" s="200">
        <f t="shared" si="94"/>
        <v>3.9437608878803987E-2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0.24127622910531069</v>
      </c>
      <c r="C136" s="11">
        <v>0.33117139872388102</v>
      </c>
      <c r="D136" s="11">
        <f t="shared" si="92"/>
        <v>8.9895169618570331E-2</v>
      </c>
      <c r="E136" s="11">
        <v>0.20580065902239436</v>
      </c>
      <c r="F136" s="11">
        <f t="shared" si="96"/>
        <v>0.29569582864096466</v>
      </c>
      <c r="G136" s="200">
        <f t="shared" si="94"/>
        <v>4.1976310961884922E-2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0.27831850051160739</v>
      </c>
      <c r="C137" s="11">
        <v>0.38416068542150739</v>
      </c>
      <c r="D137" s="11">
        <f t="shared" si="92"/>
        <v>0.10584218490989999</v>
      </c>
      <c r="E137" s="11">
        <v>0.15527857684090909</v>
      </c>
      <c r="F137" s="11">
        <f t="shared" si="96"/>
        <v>0.26112076175080912</v>
      </c>
      <c r="G137" s="200">
        <f t="shared" si="94"/>
        <v>2.9997770592733897E-2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0.2494820599534138</v>
      </c>
      <c r="C138" s="11">
        <v>0.31453643202216341</v>
      </c>
      <c r="D138" s="11">
        <f t="shared" si="92"/>
        <v>6.5054372068749616E-2</v>
      </c>
      <c r="E138" s="11">
        <v>0.16261243329508868</v>
      </c>
      <c r="F138" s="11">
        <f t="shared" ref="F138" si="97">SUM(D138:E138)</f>
        <v>0.22766680536383829</v>
      </c>
      <c r="G138" s="200">
        <f t="shared" si="94"/>
        <v>3.4023715109625208E-2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0.30933294566510278</v>
      </c>
      <c r="C139" s="11">
        <v>0.4734369725939887</v>
      </c>
      <c r="D139" s="11">
        <f t="shared" si="92"/>
        <v>0.16410402692888593</v>
      </c>
      <c r="E139" s="11">
        <v>0.24431311466895295</v>
      </c>
      <c r="F139" s="11">
        <f t="shared" ref="F139" si="98">SUM(D139:E139)</f>
        <v>0.40841714159783887</v>
      </c>
      <c r="G139" s="200">
        <f t="shared" si="94"/>
        <v>3.9569994434346167E-2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2.9435451276554838</v>
      </c>
      <c r="C140" s="11">
        <v>3.2918683563745241</v>
      </c>
      <c r="D140" s="11">
        <f>C140-B140</f>
        <v>0.34832322871904031</v>
      </c>
      <c r="E140" s="11">
        <v>1.841615694809051</v>
      </c>
      <c r="F140" s="11">
        <f>SUM(D140:E140)</f>
        <v>2.1899389235280911</v>
      </c>
      <c r="G140" s="200">
        <f t="shared" si="94"/>
        <v>3.2924049837018021E-2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0.65927021827716725</v>
      </c>
      <c r="C141" s="11">
        <v>1.0715533095722769</v>
      </c>
      <c r="D141" s="11">
        <f t="shared" ref="D141:D147" si="99">C141-B141</f>
        <v>0.41228309129510965</v>
      </c>
      <c r="E141" s="11">
        <v>0.54883268872338475</v>
      </c>
      <c r="F141" s="11">
        <f t="shared" ref="F141:F142" si="100">SUM(D141:E141)</f>
        <v>0.9611157800184944</v>
      </c>
      <c r="G141" s="200">
        <f t="shared" si="94"/>
        <v>4.1204488091142411E-2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2.8075962379289811E-2</v>
      </c>
      <c r="C142" s="11">
        <v>3.4732544881197064E-2</v>
      </c>
      <c r="D142" s="11">
        <f t="shared" si="99"/>
        <v>6.656582501907253E-3</v>
      </c>
      <c r="E142" s="11">
        <v>1.8611377468149972E-2</v>
      </c>
      <c r="F142" s="11">
        <f t="shared" si="100"/>
        <v>2.5267959970057225E-2</v>
      </c>
      <c r="G142" s="200">
        <f t="shared" si="94"/>
        <v>3.4485239901956843E-2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1.7902596493911516</v>
      </c>
      <c r="C143" s="11">
        <v>2.6326958409093764</v>
      </c>
      <c r="D143" s="11">
        <f t="shared" si="99"/>
        <v>0.8424361915182248</v>
      </c>
      <c r="E143" s="11">
        <v>1.30237116506976</v>
      </c>
      <c r="F143" s="11">
        <f t="shared" ref="F143:F144" si="101">SUM(D143:E143)</f>
        <v>2.144807356587985</v>
      </c>
      <c r="G143" s="200">
        <f t="shared" si="94"/>
        <v>3.7116324834789216E-2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0.42107680067773956</v>
      </c>
      <c r="C144" s="11">
        <v>0.82154561505938828</v>
      </c>
      <c r="D144" s="11">
        <f t="shared" si="99"/>
        <v>0.40046881438164872</v>
      </c>
      <c r="E144" s="11">
        <v>0.35822370472361442</v>
      </c>
      <c r="F144" s="11">
        <f t="shared" si="101"/>
        <v>0.75869251910526314</v>
      </c>
      <c r="G144" s="200">
        <f t="shared" si="94"/>
        <v>4.1892494622865817E-2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0.25770351501181221</v>
      </c>
      <c r="C145" s="11">
        <v>0.49597790344704906</v>
      </c>
      <c r="D145" s="11">
        <f t="shared" si="99"/>
        <v>0.23827438843523685</v>
      </c>
      <c r="E145" s="11">
        <v>0.19300193297535129</v>
      </c>
      <c r="F145" s="11">
        <f t="shared" ref="F145:F146" si="102">SUM(D145:E145)</f>
        <v>0.43127632141058814</v>
      </c>
      <c r="G145" s="200">
        <f t="shared" si="94"/>
        <v>3.7970070656486055E-2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0.33282471072547487</v>
      </c>
      <c r="C146" s="11">
        <v>0.41575173348533823</v>
      </c>
      <c r="D146" s="11">
        <f t="shared" si="99"/>
        <v>8.2927022759863356E-2</v>
      </c>
      <c r="E146" s="11">
        <v>0.24048334366456658</v>
      </c>
      <c r="F146" s="11">
        <f t="shared" si="102"/>
        <v>0.32341036642442994</v>
      </c>
      <c r="G146" s="200">
        <f t="shared" si="94"/>
        <v>3.6918999160532096E-2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0.14934108029291759</v>
      </c>
      <c r="C147" s="11">
        <v>0.21080363867243934</v>
      </c>
      <c r="D147" s="11">
        <f t="shared" si="99"/>
        <v>6.1462558379521748E-2</v>
      </c>
      <c r="E147" s="11">
        <v>0.10449163433411819</v>
      </c>
      <c r="F147" s="11">
        <f t="shared" ref="F147" si="103">SUM(D147:E147)</f>
        <v>0.16595419271363993</v>
      </c>
      <c r="G147" s="200">
        <f t="shared" si="94"/>
        <v>3.5995543088619408E-2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1.5018720976809394</v>
      </c>
      <c r="C148" s="11">
        <v>2.4671414250603685</v>
      </c>
      <c r="D148" s="11">
        <f t="shared" ref="D148" si="104">C148-B148</f>
        <v>0.96526932737942905</v>
      </c>
      <c r="E148" s="11">
        <v>1.2081355868587933</v>
      </c>
      <c r="F148" s="11">
        <f t="shared" ref="F148" si="105">SUM(D148:E148)</f>
        <v>2.1734049142382226</v>
      </c>
      <c r="G148" s="200">
        <f t="shared" ref="G148:G149" si="106">IF(B148&gt;0,(1+(E148/B148))^(1/($C$6-$B$6))-1,0)</f>
        <v>4.0133709480944635E-2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25.327567248455289</v>
      </c>
      <c r="C149" s="11">
        <f t="shared" ref="C149:F149" si="107">SUM(C123:C148)</f>
        <v>27.260797448316339</v>
      </c>
      <c r="D149" s="11">
        <f t="shared" si="107"/>
        <v>1.9332301998610428</v>
      </c>
      <c r="E149" s="11">
        <f t="shared" si="107"/>
        <v>14.027755486453742</v>
      </c>
      <c r="F149" s="11">
        <f t="shared" si="107"/>
        <v>15.960985686314785</v>
      </c>
      <c r="G149" s="200">
        <f t="shared" si="106"/>
        <v>2.9818446328771175E-2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1.7406009651163175</v>
      </c>
      <c r="C152" s="11">
        <v>1.7287426729093587</v>
      </c>
      <c r="D152" s="11">
        <f>C152-B152</f>
        <v>-1.1858292206958776E-2</v>
      </c>
      <c r="E152" s="11">
        <v>0.88534187654708474</v>
      </c>
      <c r="F152" s="11">
        <f>SUM(D152:E152)</f>
        <v>0.87348358434012596</v>
      </c>
      <c r="G152" s="200">
        <f>IF(B152&gt;0,(1+(E152/B152))^(1/($C$6-$B$6))-1,0)</f>
        <v>2.7793191864718958E-2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0.90030027668145984</v>
      </c>
      <c r="C153" s="11">
        <v>1.301054763782951</v>
      </c>
      <c r="D153" s="11">
        <f t="shared" ref="D153:D168" si="110">C153-B153</f>
        <v>0.4007544871014912</v>
      </c>
      <c r="E153" s="11">
        <v>0.71032795774387136</v>
      </c>
      <c r="F153" s="11">
        <f t="shared" ref="F153:F160" si="111">SUM(D153:E153)</f>
        <v>1.1110824448453624</v>
      </c>
      <c r="G153" s="200">
        <f t="shared" ref="G153:G155" si="112">IF(B153&gt;0,(1+(E153/B153))^(1/($C$6-$B$6))-1,0)</f>
        <v>3.9538380185736743E-2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2.187399490309522</v>
      </c>
      <c r="C154" s="11">
        <v>2.1048119134685188</v>
      </c>
      <c r="D154" s="11">
        <f t="shared" si="110"/>
        <v>-8.2587576841003152E-2</v>
      </c>
      <c r="E154" s="11">
        <v>0.73753590082653753</v>
      </c>
      <c r="F154" s="11">
        <f t="shared" si="111"/>
        <v>0.65494832398553438</v>
      </c>
      <c r="G154" s="200">
        <f t="shared" si="112"/>
        <v>1.9559427404632679E-2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0.75323454067515094</v>
      </c>
      <c r="C155" s="11">
        <v>0.98614017530046427</v>
      </c>
      <c r="D155" s="11">
        <f t="shared" si="110"/>
        <v>0.23290563462531333</v>
      </c>
      <c r="E155" s="11">
        <v>0.44795733534111248</v>
      </c>
      <c r="F155" s="11">
        <f t="shared" si="111"/>
        <v>0.68086296996642581</v>
      </c>
      <c r="G155" s="200">
        <f t="shared" si="112"/>
        <v>3.1601925186471425E-2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0.1537319955427176</v>
      </c>
      <c r="C156" s="11">
        <v>0.10455866108472442</v>
      </c>
      <c r="D156" s="11">
        <f t="shared" si="110"/>
        <v>-4.9173334457993184E-2</v>
      </c>
      <c r="E156" s="11">
        <v>4.9044402263313303E-2</v>
      </c>
      <c r="F156" s="11">
        <f t="shared" si="111"/>
        <v>-1.289321946798816E-4</v>
      </c>
      <c r="G156" s="200">
        <f>IF(B156&gt;0,(1+(E156/B156))^(1/($C$6-$B$6))-1,0)</f>
        <v>1.8630969552158705E-2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1.2652302798954553</v>
      </c>
      <c r="C157" s="11">
        <v>1.6498660833002665</v>
      </c>
      <c r="D157" s="11">
        <f t="shared" si="110"/>
        <v>0.38463580340481118</v>
      </c>
      <c r="E157" s="11">
        <v>0.70999242291738929</v>
      </c>
      <c r="F157" s="11">
        <f t="shared" si="111"/>
        <v>1.0946282263222005</v>
      </c>
      <c r="G157" s="200">
        <f t="shared" ref="G157:G178" si="113">IF(B157&gt;0,(1+(E157/B157))^(1/($C$6-$B$6))-1,0)</f>
        <v>3.014043113654985E-2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0.9996171180070722</v>
      </c>
      <c r="C158" s="11">
        <v>0.79477089630433873</v>
      </c>
      <c r="D158" s="11">
        <f t="shared" si="110"/>
        <v>-0.20484622170273348</v>
      </c>
      <c r="E158" s="11">
        <v>0.31524559458199908</v>
      </c>
      <c r="F158" s="11">
        <f t="shared" si="111"/>
        <v>0.1103993728792656</v>
      </c>
      <c r="G158" s="200">
        <f t="shared" si="113"/>
        <v>1.8442345307465802E-2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0.44090483827789567</v>
      </c>
      <c r="C159" s="11">
        <v>0.48471938867241732</v>
      </c>
      <c r="D159" s="11">
        <f t="shared" si="110"/>
        <v>4.3814550394521645E-2</v>
      </c>
      <c r="E159" s="11">
        <v>0.2576477353230654</v>
      </c>
      <c r="F159" s="11">
        <f t="shared" si="111"/>
        <v>0.30146228571758704</v>
      </c>
      <c r="G159" s="200">
        <f t="shared" si="113"/>
        <v>3.1154201073937626E-2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0.33883245045524879</v>
      </c>
      <c r="C160" s="11">
        <v>0.46226219693798343</v>
      </c>
      <c r="D160" s="11">
        <f t="shared" si="110"/>
        <v>0.12342974648273464</v>
      </c>
      <c r="E160" s="11">
        <v>0.17840617302586495</v>
      </c>
      <c r="F160" s="11">
        <f t="shared" si="111"/>
        <v>0.30183591950859956</v>
      </c>
      <c r="G160" s="200">
        <f t="shared" si="113"/>
        <v>2.8601286985897367E-2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0.32107833930914448</v>
      </c>
      <c r="C161" s="11">
        <v>0.36369478087865459</v>
      </c>
      <c r="D161" s="11">
        <f t="shared" si="110"/>
        <v>4.2616441569510111E-2</v>
      </c>
      <c r="E161" s="11">
        <v>0.16054621902453994</v>
      </c>
      <c r="F161" s="11">
        <f t="shared" ref="F161:F162" si="114">SUM(D161:E161)</f>
        <v>0.20316266059405005</v>
      </c>
      <c r="G161" s="200">
        <f t="shared" si="113"/>
        <v>2.7400661584139341E-2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1.3126705730824084</v>
      </c>
      <c r="C162" s="11">
        <v>1.493231549505188</v>
      </c>
      <c r="D162" s="11">
        <f t="shared" si="110"/>
        <v>0.18056097642277957</v>
      </c>
      <c r="E162" s="11">
        <v>0.66782647712169774</v>
      </c>
      <c r="F162" s="11">
        <f t="shared" si="114"/>
        <v>0.84838745354447731</v>
      </c>
      <c r="G162" s="200">
        <f t="shared" si="113"/>
        <v>2.7798303962552229E-2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2.8794539668624419</v>
      </c>
      <c r="C163" s="11">
        <v>3.3294368152681155</v>
      </c>
      <c r="D163" s="11">
        <f t="shared" si="110"/>
        <v>0.4499828484056736</v>
      </c>
      <c r="E163" s="11">
        <v>1.7484896787139981</v>
      </c>
      <c r="F163" s="11">
        <f t="shared" ref="F163:F166" si="115">SUM(D163:E163)</f>
        <v>2.1984725271196717</v>
      </c>
      <c r="G163" s="200">
        <f t="shared" si="113"/>
        <v>3.2139807298350531E-2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0.45481796845397038</v>
      </c>
      <c r="C164" s="11">
        <v>0.76805187465026092</v>
      </c>
      <c r="D164" s="11">
        <f t="shared" si="110"/>
        <v>0.31323390619629055</v>
      </c>
      <c r="E164" s="11">
        <v>0.35328821066352212</v>
      </c>
      <c r="F164" s="11">
        <f t="shared" si="115"/>
        <v>0.66652211685981266</v>
      </c>
      <c r="G164" s="200">
        <f t="shared" si="113"/>
        <v>3.9063416147662178E-2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0.32799438583931956</v>
      </c>
      <c r="C165" s="11">
        <v>0.47495397531472072</v>
      </c>
      <c r="D165" s="11">
        <f t="shared" si="110"/>
        <v>0.14695958947540116</v>
      </c>
      <c r="E165" s="11">
        <v>0.25817120386735243</v>
      </c>
      <c r="F165" s="11">
        <f t="shared" si="115"/>
        <v>0.40513079334275359</v>
      </c>
      <c r="G165" s="200">
        <f t="shared" si="113"/>
        <v>3.9465933323970637E-2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1.1431989310028869</v>
      </c>
      <c r="C166" s="11">
        <v>1.2555270873205469</v>
      </c>
      <c r="D166" s="11">
        <f t="shared" si="110"/>
        <v>0.11232815631765991</v>
      </c>
      <c r="E166" s="11">
        <v>0.54780584841378477</v>
      </c>
      <c r="F166" s="11">
        <f t="shared" si="115"/>
        <v>0.66013400473144468</v>
      </c>
      <c r="G166" s="200">
        <f t="shared" si="113"/>
        <v>2.6443073366936964E-2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0.36548720675783841</v>
      </c>
      <c r="C167" s="11">
        <v>0.49225975892272178</v>
      </c>
      <c r="D167" s="11">
        <f t="shared" si="110"/>
        <v>0.12677255216488337</v>
      </c>
      <c r="E167" s="11">
        <v>0.2542116102332026</v>
      </c>
      <c r="F167" s="11">
        <f t="shared" ref="F167" si="116">SUM(D167:E167)</f>
        <v>0.38098416239808597</v>
      </c>
      <c r="G167" s="200">
        <f t="shared" si="113"/>
        <v>3.5827012586961082E-2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0.26271153546926618</v>
      </c>
      <c r="C168" s="11">
        <v>0.30869731530942318</v>
      </c>
      <c r="D168" s="11">
        <f t="shared" si="110"/>
        <v>4.5985779840157004E-2</v>
      </c>
      <c r="E168" s="11">
        <v>0.17241350297331257</v>
      </c>
      <c r="F168" s="11">
        <f t="shared" ref="F168" si="117">SUM(D168:E168)</f>
        <v>0.21839928281346957</v>
      </c>
      <c r="G168" s="200">
        <f t="shared" si="113"/>
        <v>3.4210625622854041E-2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1.6228292933725634</v>
      </c>
      <c r="C169" s="11">
        <v>1.8197401696070568</v>
      </c>
      <c r="D169" s="11">
        <f>C169-B169</f>
        <v>0.19691087623449333</v>
      </c>
      <c r="E169" s="11">
        <v>1.0584220626124896</v>
      </c>
      <c r="F169" s="11">
        <f>SUM(D169:E169)</f>
        <v>1.2553329388469829</v>
      </c>
      <c r="G169" s="200">
        <f t="shared" si="113"/>
        <v>3.4040731083302189E-2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0.86686385207471839</v>
      </c>
      <c r="C170" s="11">
        <v>1.3895658524813066</v>
      </c>
      <c r="D170" s="11">
        <f t="shared" ref="D170:D176" si="118">C170-B170</f>
        <v>0.52270200040658821</v>
      </c>
      <c r="E170" s="11">
        <v>0.70068179238219963</v>
      </c>
      <c r="F170" s="11">
        <f t="shared" ref="F170:F171" si="119">SUM(D170:E170)</f>
        <v>1.2233837927887878</v>
      </c>
      <c r="G170" s="200">
        <f t="shared" si="113"/>
        <v>4.0282485923376576E-2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2.4531096713598578E-2</v>
      </c>
      <c r="C171" s="11">
        <v>2.462228807259428E-2</v>
      </c>
      <c r="D171" s="11">
        <f t="shared" si="118"/>
        <v>9.1191358995702104E-5</v>
      </c>
      <c r="E171" s="11">
        <v>1.5212867361100203E-2</v>
      </c>
      <c r="F171" s="11">
        <f t="shared" si="119"/>
        <v>1.5304058720095905E-2</v>
      </c>
      <c r="G171" s="200">
        <f t="shared" si="113"/>
        <v>3.2690736076712135E-2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1.2579159373850879</v>
      </c>
      <c r="C172" s="11">
        <v>1.5993657254874378</v>
      </c>
      <c r="D172" s="11">
        <f t="shared" si="118"/>
        <v>0.34144978810234994</v>
      </c>
      <c r="E172" s="11">
        <v>0.72709334984183782</v>
      </c>
      <c r="F172" s="11">
        <f t="shared" ref="F172:F173" si="120">SUM(D172:E172)</f>
        <v>1.0685431379441876</v>
      </c>
      <c r="G172" s="200">
        <f t="shared" si="113"/>
        <v>3.0878293076623597E-2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0.52592571926905585</v>
      </c>
      <c r="C173" s="11">
        <v>0.87397613798244855</v>
      </c>
      <c r="D173" s="11">
        <f t="shared" si="118"/>
        <v>0.34805041871339271</v>
      </c>
      <c r="E173" s="11">
        <v>0.37113519925606786</v>
      </c>
      <c r="F173" s="11">
        <f t="shared" si="120"/>
        <v>0.71918561796946057</v>
      </c>
      <c r="G173" s="200">
        <f t="shared" si="113"/>
        <v>3.6238765503007864E-2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0.42789478139802806</v>
      </c>
      <c r="C174" s="11">
        <v>0.68593583434646976</v>
      </c>
      <c r="D174" s="11">
        <f t="shared" si="118"/>
        <v>0.25804105294844171</v>
      </c>
      <c r="E174" s="11">
        <v>0.27346309675740188</v>
      </c>
      <c r="F174" s="11">
        <f t="shared" ref="F174:F175" si="121">SUM(D174:E174)</f>
        <v>0.53150414970584359</v>
      </c>
      <c r="G174" s="200">
        <f t="shared" si="113"/>
        <v>3.3491349802982739E-2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0.52105456782129933</v>
      </c>
      <c r="C175" s="11">
        <v>0.66603137134503487</v>
      </c>
      <c r="D175" s="11">
        <f t="shared" si="118"/>
        <v>0.14497680352373554</v>
      </c>
      <c r="E175" s="11">
        <v>0.4181310863895138</v>
      </c>
      <c r="F175" s="11">
        <f t="shared" si="121"/>
        <v>0.56310788991324934</v>
      </c>
      <c r="G175" s="200">
        <f t="shared" si="113"/>
        <v>4.0058775819398207E-2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0.16091493039720267</v>
      </c>
      <c r="C176" s="11">
        <v>0.16429517087095913</v>
      </c>
      <c r="D176" s="11">
        <f t="shared" si="118"/>
        <v>3.3802404737564573E-3</v>
      </c>
      <c r="E176" s="11">
        <v>8.1134549987196991E-2</v>
      </c>
      <c r="F176" s="11">
        <f t="shared" ref="F176" si="122">SUM(D176:E176)</f>
        <v>8.4514790460953448E-2</v>
      </c>
      <c r="G176" s="200">
        <f t="shared" si="113"/>
        <v>2.7591541731518454E-2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1.2818045656061297</v>
      </c>
      <c r="C177" s="11">
        <v>1.9943011122818175</v>
      </c>
      <c r="D177" s="11">
        <f t="shared" ref="D177" si="123">C177-B177</f>
        <v>0.71249654667568785</v>
      </c>
      <c r="E177" s="11">
        <v>1.0254443353871261</v>
      </c>
      <c r="F177" s="11">
        <f t="shared" ref="F177" si="124">SUM(D177:E177)</f>
        <v>1.7379408820628139</v>
      </c>
      <c r="G177" s="200">
        <f t="shared" si="113"/>
        <v>3.9963688242428352E-2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22.536999605775801</v>
      </c>
      <c r="C178" s="11">
        <f t="shared" ref="C178:F178" si="125">SUM(C152:C177)</f>
        <v>27.320613571405779</v>
      </c>
      <c r="D178" s="11">
        <f t="shared" si="125"/>
        <v>4.7836139656299794</v>
      </c>
      <c r="E178" s="11">
        <f t="shared" si="125"/>
        <v>13.124970489556581</v>
      </c>
      <c r="F178" s="11">
        <f t="shared" si="125"/>
        <v>17.908584455186563</v>
      </c>
      <c r="G178" s="200">
        <f t="shared" si="113"/>
        <v>3.1067938023477737E-2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6.2098407990820288</v>
      </c>
      <c r="C181" s="11">
        <v>5.3384770329177931</v>
      </c>
      <c r="D181" s="11">
        <f>C181-B181</f>
        <v>-0.87136376616423572</v>
      </c>
      <c r="E181" s="11">
        <v>2.2847175726554112</v>
      </c>
      <c r="F181" s="11">
        <f>SUM(D181:E181)</f>
        <v>1.4133538064911755</v>
      </c>
      <c r="G181" s="200">
        <f>IF(B181&gt;0,(1+(E181/B181))^(1/($C$6-$B$6))-1,0)</f>
        <v>2.1105673508587941E-2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3.2033363056455406</v>
      </c>
      <c r="C182" s="11">
        <v>3.7330631163983776</v>
      </c>
      <c r="D182" s="11">
        <f t="shared" ref="D182:D197" si="128">C182-B182</f>
        <v>0.52972681075283701</v>
      </c>
      <c r="E182" s="11">
        <v>1.6442221941760411</v>
      </c>
      <c r="F182" s="11">
        <f t="shared" ref="F182:F189" si="129">SUM(D182:E182)</f>
        <v>2.1739490049288781</v>
      </c>
      <c r="G182" s="200">
        <f t="shared" ref="G182:G184" si="130">IF(B182&gt;0,(1+(E182/B182))^(1/($C$6-$B$6))-1,0)</f>
        <v>2.80037562100377E-2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4.8727131843911176</v>
      </c>
      <c r="C183" s="11">
        <v>3.7842448295288356</v>
      </c>
      <c r="D183" s="11">
        <f t="shared" si="128"/>
        <v>-1.088468354862282</v>
      </c>
      <c r="E183" s="11">
        <v>1.1469218541043937</v>
      </c>
      <c r="F183" s="11">
        <f t="shared" si="129"/>
        <v>5.8453499242111739E-2</v>
      </c>
      <c r="G183" s="200">
        <f t="shared" si="130"/>
        <v>1.4191471489818142E-2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3.6029747214039158</v>
      </c>
      <c r="C184" s="11">
        <v>4.8816439043339139</v>
      </c>
      <c r="D184" s="11">
        <f t="shared" si="128"/>
        <v>1.2786691829299981</v>
      </c>
      <c r="E184" s="11">
        <v>2.4374998205486067</v>
      </c>
      <c r="F184" s="11">
        <f t="shared" si="129"/>
        <v>3.7161690034786048</v>
      </c>
      <c r="G184" s="200">
        <f t="shared" si="130"/>
        <v>3.5048394895030199E-2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1.1634296043237597</v>
      </c>
      <c r="C185" s="11">
        <v>1.338269308065215</v>
      </c>
      <c r="D185" s="11">
        <f t="shared" si="128"/>
        <v>0.1748397037414553</v>
      </c>
      <c r="E185" s="11">
        <v>0.49101384764154477</v>
      </c>
      <c r="F185" s="11">
        <f t="shared" si="129"/>
        <v>0.66585355138300006</v>
      </c>
      <c r="G185" s="200">
        <f>IF(B185&gt;0,(1+(E185/B185))^(1/($C$6-$B$6))-1,0)</f>
        <v>2.3750486495700329E-2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4.5131550638916096</v>
      </c>
      <c r="C186" s="11">
        <v>4.918816677061546</v>
      </c>
      <c r="D186" s="11">
        <f t="shared" si="128"/>
        <v>0.40566161316993643</v>
      </c>
      <c r="E186" s="11">
        <v>1.9563746219117299</v>
      </c>
      <c r="F186" s="11">
        <f t="shared" si="129"/>
        <v>2.3620362350816664</v>
      </c>
      <c r="G186" s="200">
        <f t="shared" ref="G186:G205" si="131">IF(B186&gt;0,(1+(E186/B186))^(1/($C$6-$B$6))-1,0)</f>
        <v>2.4297620062133651E-2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2.994096612824821</v>
      </c>
      <c r="C187" s="11">
        <v>1.8232969103883219</v>
      </c>
      <c r="D187" s="11">
        <f t="shared" si="128"/>
        <v>-1.1707997024364991</v>
      </c>
      <c r="E187" s="11">
        <v>0.69566904779226968</v>
      </c>
      <c r="F187" s="11">
        <f t="shared" si="129"/>
        <v>-0.47513065464422943</v>
      </c>
      <c r="G187" s="200">
        <f t="shared" si="131"/>
        <v>1.4025473189968718E-2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2.1218456166019086</v>
      </c>
      <c r="C188" s="11">
        <v>2.6205764046343289</v>
      </c>
      <c r="D188" s="11">
        <f t="shared" si="128"/>
        <v>0.49873078803242032</v>
      </c>
      <c r="E188" s="11">
        <v>1.3981006396188123</v>
      </c>
      <c r="F188" s="11">
        <f t="shared" si="129"/>
        <v>1.8968314276512326</v>
      </c>
      <c r="G188" s="200">
        <f t="shared" si="131"/>
        <v>3.4319748183712084E-2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1.7713248318182044</v>
      </c>
      <c r="C189" s="11">
        <v>1.632520976562746</v>
      </c>
      <c r="D189" s="11">
        <f t="shared" si="128"/>
        <v>-0.13880385525545846</v>
      </c>
      <c r="E189" s="11">
        <v>0.42134197867649942</v>
      </c>
      <c r="F189" s="11">
        <f t="shared" si="129"/>
        <v>0.28253812342104095</v>
      </c>
      <c r="G189" s="200">
        <f t="shared" si="131"/>
        <v>1.4327722857184089E-2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1.0611962584370773</v>
      </c>
      <c r="C190" s="11">
        <v>1.124794920386061</v>
      </c>
      <c r="D190" s="11">
        <f t="shared" si="128"/>
        <v>6.359866194898367E-2</v>
      </c>
      <c r="E190" s="11">
        <v>0.41536995616404093</v>
      </c>
      <c r="F190" s="11">
        <f t="shared" ref="F190:F191" si="132">SUM(D190:E190)</f>
        <v>0.4789686181130246</v>
      </c>
      <c r="G190" s="200">
        <f t="shared" si="131"/>
        <v>2.2265759496576498E-2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5.6013774597483419</v>
      </c>
      <c r="C191" s="11">
        <v>4.9678112881439489</v>
      </c>
      <c r="D191" s="11">
        <f t="shared" si="128"/>
        <v>-0.63356617160439299</v>
      </c>
      <c r="E191" s="11">
        <v>2.1328135652434814</v>
      </c>
      <c r="F191" s="11">
        <f t="shared" si="132"/>
        <v>1.4992473936390884</v>
      </c>
      <c r="G191" s="200">
        <f t="shared" si="131"/>
        <v>2.1742214149941042E-2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10.778413058241584</v>
      </c>
      <c r="C192" s="11">
        <v>8.5987682335941162</v>
      </c>
      <c r="D192" s="11">
        <f t="shared" si="128"/>
        <v>-2.1796448246474682</v>
      </c>
      <c r="E192" s="11">
        <v>4.5084868928723001</v>
      </c>
      <c r="F192" s="11">
        <f t="shared" ref="F192:F195" si="133">SUM(D192:E192)</f>
        <v>2.3288420682248319</v>
      </c>
      <c r="G192" s="200">
        <f t="shared" si="131"/>
        <v>2.3570215499649771E-2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1.8685602008362978</v>
      </c>
      <c r="C193" s="11">
        <v>1.6662019130719021</v>
      </c>
      <c r="D193" s="11">
        <f t="shared" si="128"/>
        <v>-0.20235828776439568</v>
      </c>
      <c r="E193" s="11">
        <v>1.1512162903810355</v>
      </c>
      <c r="F193" s="11">
        <f t="shared" si="133"/>
        <v>0.94885800261663977</v>
      </c>
      <c r="G193" s="200">
        <f t="shared" si="131"/>
        <v>3.2518512415496748E-2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0.69782140930513803</v>
      </c>
      <c r="C194" s="11">
        <v>0.67577489078230157</v>
      </c>
      <c r="D194" s="11">
        <f t="shared" si="128"/>
        <v>-2.2046518522836456E-2</v>
      </c>
      <c r="E194" s="11">
        <v>0.34618627301745358</v>
      </c>
      <c r="F194" s="11">
        <f t="shared" si="133"/>
        <v>0.32413975449461713</v>
      </c>
      <c r="G194" s="200">
        <f t="shared" si="131"/>
        <v>2.7221167949596614E-2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10.380191958519889</v>
      </c>
      <c r="C195" s="11">
        <v>8.2486918974974071</v>
      </c>
      <c r="D195" s="11">
        <f t="shared" si="128"/>
        <v>-2.1315000610224821</v>
      </c>
      <c r="E195" s="11">
        <v>3.1312107376138734</v>
      </c>
      <c r="F195" s="11">
        <f t="shared" si="133"/>
        <v>0.99971067659139123</v>
      </c>
      <c r="G195" s="200">
        <f t="shared" si="131"/>
        <v>1.773100057585375E-2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6.8205459765480834</v>
      </c>
      <c r="C196" s="11">
        <v>5.0080025632478407</v>
      </c>
      <c r="D196" s="11">
        <f t="shared" si="128"/>
        <v>-1.8125434133002427</v>
      </c>
      <c r="E196" s="11">
        <v>2.1903802622502138</v>
      </c>
      <c r="F196" s="11">
        <f t="shared" ref="F196" si="134">SUM(D196:E196)</f>
        <v>0.37783684894997105</v>
      </c>
      <c r="G196" s="200">
        <f t="shared" si="131"/>
        <v>1.8739986421147714E-2</v>
      </c>
    </row>
    <row r="197" spans="1:14" x14ac:dyDescent="0.2">
      <c r="A197" t="str">
        <f t="shared" si="127"/>
        <v>54 Textiles, printing and other skilled trades</v>
      </c>
      <c r="B197" s="11">
        <v>2.4049342472892548</v>
      </c>
      <c r="C197" s="11">
        <v>2.6444459690096989</v>
      </c>
      <c r="D197" s="11">
        <f t="shared" si="128"/>
        <v>0.2395117217204441</v>
      </c>
      <c r="E197" s="11">
        <v>1.0965743018780041</v>
      </c>
      <c r="F197" s="11">
        <f t="shared" ref="F197" si="135">SUM(D197:E197)</f>
        <v>1.3360860235984482</v>
      </c>
      <c r="G197" s="200">
        <f t="shared" si="131"/>
        <v>2.5361009632315357E-2</v>
      </c>
    </row>
    <row r="198" spans="1:14" x14ac:dyDescent="0.2">
      <c r="A198" t="str">
        <f t="shared" si="127"/>
        <v>61 Caring personal service occupations</v>
      </c>
      <c r="B198" s="11">
        <v>12.347220709712236</v>
      </c>
      <c r="C198" s="11">
        <v>16.253684403565405</v>
      </c>
      <c r="D198" s="11">
        <f>C198-B198</f>
        <v>3.9064636938531692</v>
      </c>
      <c r="E198" s="11">
        <v>8.6128197138263385</v>
      </c>
      <c r="F198" s="11">
        <f>SUM(D198:E198)</f>
        <v>12.519283407679508</v>
      </c>
      <c r="G198" s="200">
        <f t="shared" si="131"/>
        <v>3.5908810907453903E-2</v>
      </c>
    </row>
    <row r="199" spans="1:14" x14ac:dyDescent="0.2">
      <c r="A199" t="str">
        <f t="shared" si="127"/>
        <v>62 Leisure, travel and related personal service occupations</v>
      </c>
      <c r="B199" s="11">
        <v>2.8843011023289353</v>
      </c>
      <c r="C199" s="11">
        <v>3.0213568610562751</v>
      </c>
      <c r="D199" s="11">
        <f t="shared" ref="D199:D205" si="136">C199-B199</f>
        <v>0.13705575872733977</v>
      </c>
      <c r="E199" s="11">
        <v>1.3691407237535009</v>
      </c>
      <c r="F199" s="11">
        <f t="shared" ref="F199:F200" si="137">SUM(D199:E199)</f>
        <v>1.5061964824808407</v>
      </c>
      <c r="G199" s="200">
        <f t="shared" si="131"/>
        <v>2.6234616728284532E-2</v>
      </c>
    </row>
    <row r="200" spans="1:14" x14ac:dyDescent="0.2">
      <c r="A200" t="str">
        <f t="shared" si="127"/>
        <v>63 Community and civil enforcement occupations</v>
      </c>
      <c r="B200" s="11">
        <v>0.13691433956394289</v>
      </c>
      <c r="C200" s="11">
        <v>7.9849718453883972E-2</v>
      </c>
      <c r="D200" s="11">
        <f t="shared" si="136"/>
        <v>-5.7064621110058916E-2</v>
      </c>
      <c r="E200" s="11">
        <v>3.1295558488261134E-2</v>
      </c>
      <c r="F200" s="11">
        <f t="shared" si="137"/>
        <v>-2.5769062621797782E-2</v>
      </c>
      <c r="G200" s="200">
        <f t="shared" si="131"/>
        <v>1.3818411807388076E-2</v>
      </c>
    </row>
    <row r="201" spans="1:14" x14ac:dyDescent="0.2">
      <c r="A201" t="str">
        <f t="shared" si="127"/>
        <v>71 Sales occupations</v>
      </c>
      <c r="B201" s="11">
        <v>12.804985410345585</v>
      </c>
      <c r="C201" s="11">
        <v>14.582765110083519</v>
      </c>
      <c r="D201" s="11">
        <f t="shared" si="136"/>
        <v>1.777779699737934</v>
      </c>
      <c r="E201" s="11">
        <v>6.8758135044385646</v>
      </c>
      <c r="F201" s="11">
        <f t="shared" ref="F201:F202" si="138">SUM(D201:E201)</f>
        <v>8.6535932041764987</v>
      </c>
      <c r="G201" s="200">
        <f t="shared" si="131"/>
        <v>2.9068400109451664E-2</v>
      </c>
    </row>
    <row r="202" spans="1:14" x14ac:dyDescent="0.2">
      <c r="A202" t="str">
        <f t="shared" si="127"/>
        <v>72 Customer service occupations</v>
      </c>
      <c r="B202" s="11">
        <v>2.5038406203927721</v>
      </c>
      <c r="C202" s="11">
        <v>3.6362760267747989</v>
      </c>
      <c r="D202" s="11">
        <f t="shared" si="136"/>
        <v>1.1324354063820268</v>
      </c>
      <c r="E202" s="11">
        <v>1.4354480944121382</v>
      </c>
      <c r="F202" s="11">
        <f t="shared" si="138"/>
        <v>2.5678835007941649</v>
      </c>
      <c r="G202" s="200">
        <f t="shared" si="131"/>
        <v>3.0672627078015324E-2</v>
      </c>
    </row>
    <row r="203" spans="1:14" x14ac:dyDescent="0.2">
      <c r="A203" t="str">
        <f t="shared" si="127"/>
        <v>81 Process, plant and machine operatives</v>
      </c>
      <c r="B203" s="11">
        <v>5.3489131740203817</v>
      </c>
      <c r="C203" s="11">
        <v>6.7938006421108801</v>
      </c>
      <c r="D203" s="11">
        <f t="shared" si="136"/>
        <v>1.4448874680904984</v>
      </c>
      <c r="E203" s="11">
        <v>2.3448413047265433</v>
      </c>
      <c r="F203" s="11">
        <f t="shared" ref="F203:F204" si="139">SUM(D203:E203)</f>
        <v>3.7897287728170417</v>
      </c>
      <c r="G203" s="200">
        <f t="shared" si="131"/>
        <v>2.4530405384457277E-2</v>
      </c>
    </row>
    <row r="204" spans="1:14" x14ac:dyDescent="0.2">
      <c r="A204" t="str">
        <f t="shared" si="127"/>
        <v>82 Transport and mobile machine drivers and operatives</v>
      </c>
      <c r="B204" s="11">
        <v>4.9673138457962898</v>
      </c>
      <c r="C204" s="11">
        <v>4.6389782974832379</v>
      </c>
      <c r="D204" s="11">
        <f t="shared" si="136"/>
        <v>-0.32833554831305189</v>
      </c>
      <c r="E204" s="11">
        <v>2.347320684717253</v>
      </c>
      <c r="F204" s="11">
        <f t="shared" si="139"/>
        <v>2.0189851364042011</v>
      </c>
      <c r="G204" s="200">
        <f t="shared" si="131"/>
        <v>2.6135553815579193E-2</v>
      </c>
    </row>
    <row r="205" spans="1:14" x14ac:dyDescent="0.2">
      <c r="A205" t="str">
        <f t="shared" si="127"/>
        <v>91 Elementary trades and related occupations</v>
      </c>
      <c r="B205" s="11">
        <v>1.2600979481020038</v>
      </c>
      <c r="C205" s="11">
        <v>0.95451640396736004</v>
      </c>
      <c r="D205" s="11">
        <f t="shared" si="136"/>
        <v>-0.30558154413464378</v>
      </c>
      <c r="E205" s="11">
        <v>0.35932290055256555</v>
      </c>
      <c r="F205" s="11">
        <f t="shared" ref="F205" si="140">SUM(D205:E205)</f>
        <v>5.3741356417921771E-2</v>
      </c>
      <c r="G205" s="200">
        <f t="shared" si="131"/>
        <v>1.6865925793501324E-2</v>
      </c>
    </row>
    <row r="206" spans="1:14" x14ac:dyDescent="0.2">
      <c r="A206" t="str">
        <f t="shared" si="127"/>
        <v>92 Elementary administration and service occupations</v>
      </c>
      <c r="B206" s="11">
        <v>9.5312698231434325</v>
      </c>
      <c r="C206" s="11">
        <v>8.8964533787368225</v>
      </c>
      <c r="D206" s="11">
        <f t="shared" ref="D206" si="141">C206-B206</f>
        <v>-0.63481644440661</v>
      </c>
      <c r="E206" s="11">
        <v>4.4324578626187545</v>
      </c>
      <c r="F206" s="11">
        <f t="shared" ref="F206" si="142">SUM(D206:E206)</f>
        <v>3.7976414182121445</v>
      </c>
      <c r="G206" s="200">
        <f t="shared" ref="G206:G207" si="143">IF(B206&gt;0,(1+(E206/B206))^(1/($C$6-$B$6))-1,0)</f>
        <v>2.5785857371255494E-2</v>
      </c>
    </row>
    <row r="207" spans="1:14" x14ac:dyDescent="0.2">
      <c r="A207" t="str">
        <f t="shared" si="127"/>
        <v>All occupations</v>
      </c>
      <c r="B207" s="11">
        <f>SUM(B181:B206)</f>
        <v>121.85061428231413</v>
      </c>
      <c r="C207" s="11">
        <f t="shared" ref="C207:F207" si="144">SUM(C181:C206)</f>
        <v>121.86308167785653</v>
      </c>
      <c r="D207" s="11">
        <f t="shared" si="144"/>
        <v>1.2467395542384074E-2</v>
      </c>
      <c r="E207" s="11">
        <f t="shared" si="144"/>
        <v>55.256560204079626</v>
      </c>
      <c r="F207" s="11">
        <f t="shared" si="144"/>
        <v>55.269027599622014</v>
      </c>
      <c r="G207" s="200">
        <f t="shared" si="143"/>
        <v>2.5243982086815331E-2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4.1527579111068924</v>
      </c>
      <c r="C210" s="11">
        <v>3.2395572957065761</v>
      </c>
      <c r="D210" s="11">
        <f>C210-B210</f>
        <v>-0.91320061540031627</v>
      </c>
      <c r="E210" s="11">
        <v>1.5230899997788063</v>
      </c>
      <c r="F210" s="11">
        <f>SUM(D210:E210)</f>
        <v>0.60988938437849005</v>
      </c>
      <c r="G210" s="200">
        <f>IF(B210&gt;0,(1+(E210/B210))^(1/($C$6-$B$6))-1,0)</f>
        <v>2.1048274406659573E-2</v>
      </c>
    </row>
    <row r="211" spans="1:7" x14ac:dyDescent="0.2">
      <c r="A211" t="str">
        <f t="shared" si="146"/>
        <v>12 Other managers and proprietors</v>
      </c>
      <c r="B211" s="11">
        <v>3.198474681053356</v>
      </c>
      <c r="C211" s="11">
        <v>3.8745600950612489</v>
      </c>
      <c r="D211" s="11">
        <f t="shared" ref="D211:D226" si="147">C211-B211</f>
        <v>0.6760854140078929</v>
      </c>
      <c r="E211" s="11">
        <v>1.8987756871766115</v>
      </c>
      <c r="F211" s="11">
        <f t="shared" ref="F211:F218" si="148">SUM(D211:E211)</f>
        <v>2.5748611011845046</v>
      </c>
      <c r="G211" s="200">
        <f t="shared" ref="G211:G213" si="149">IF(B211&gt;0,(1+(E211/B211))^(1/($C$6-$B$6))-1,0)</f>
        <v>3.1556143591970232E-2</v>
      </c>
    </row>
    <row r="212" spans="1:7" x14ac:dyDescent="0.2">
      <c r="A212" t="str">
        <f t="shared" si="146"/>
        <v>21 Science, research, engineering and technology professionals</v>
      </c>
      <c r="B212" s="11">
        <v>2.7747518143948176</v>
      </c>
      <c r="C212" s="11">
        <v>2.5714289638957437</v>
      </c>
      <c r="D212" s="11">
        <f t="shared" si="147"/>
        <v>-0.20332285049907384</v>
      </c>
      <c r="E212" s="11">
        <v>0.81620563967726623</v>
      </c>
      <c r="F212" s="11">
        <f t="shared" si="148"/>
        <v>0.61288278917819239</v>
      </c>
      <c r="G212" s="200">
        <f t="shared" si="149"/>
        <v>1.733911105597663E-2</v>
      </c>
    </row>
    <row r="213" spans="1:7" x14ac:dyDescent="0.2">
      <c r="A213" t="str">
        <f t="shared" si="146"/>
        <v>22 Health professionals</v>
      </c>
      <c r="B213" s="11">
        <v>2.5063487909959856</v>
      </c>
      <c r="C213" s="11">
        <v>2.1847614049129316</v>
      </c>
      <c r="D213" s="11">
        <f t="shared" si="147"/>
        <v>-0.32158738608305404</v>
      </c>
      <c r="E213" s="11">
        <v>1.0542440756353597</v>
      </c>
      <c r="F213" s="11">
        <f t="shared" si="148"/>
        <v>0.73265668955230567</v>
      </c>
      <c r="G213" s="200">
        <f t="shared" si="149"/>
        <v>2.3682755117916621E-2</v>
      </c>
    </row>
    <row r="214" spans="1:7" x14ac:dyDescent="0.2">
      <c r="A214" t="str">
        <f t="shared" si="146"/>
        <v>23 Teaching and other educational professionals</v>
      </c>
      <c r="B214" s="11">
        <v>0.83717414822925029</v>
      </c>
      <c r="C214" s="11">
        <v>0.67310634718283779</v>
      </c>
      <c r="D214" s="11">
        <f t="shared" si="147"/>
        <v>-0.1640678010464125</v>
      </c>
      <c r="E214" s="11">
        <v>0.3335874961394435</v>
      </c>
      <c r="F214" s="11">
        <f t="shared" si="148"/>
        <v>0.169519695093031</v>
      </c>
      <c r="G214" s="200">
        <f>IF(B214&gt;0,(1+(E214/B214))^(1/($C$6-$B$6))-1,0)</f>
        <v>2.2610337030654959E-2</v>
      </c>
    </row>
    <row r="215" spans="1:7" x14ac:dyDescent="0.2">
      <c r="A215" t="str">
        <f t="shared" si="146"/>
        <v>24 Business, media and public service professionals</v>
      </c>
      <c r="B215" s="11">
        <v>2.6887170987274036</v>
      </c>
      <c r="C215" s="11">
        <v>2.5372422566600745</v>
      </c>
      <c r="D215" s="11">
        <f t="shared" si="147"/>
        <v>-0.15147484206732909</v>
      </c>
      <c r="E215" s="11">
        <v>1.0483703923757417</v>
      </c>
      <c r="F215" s="11">
        <f t="shared" si="148"/>
        <v>0.89689555030841261</v>
      </c>
      <c r="G215" s="200">
        <f t="shared" ref="G215:G234" si="150">IF(B215&gt;0,(1+(E215/B215))^(1/($C$6-$B$6))-1,0)</f>
        <v>2.2192155475747599E-2</v>
      </c>
    </row>
    <row r="216" spans="1:7" x14ac:dyDescent="0.2">
      <c r="A216" t="str">
        <f t="shared" si="146"/>
        <v>31 Science, engineering and technology associate professionals</v>
      </c>
      <c r="B216" s="11">
        <v>1.9423501448343408</v>
      </c>
      <c r="C216" s="11">
        <v>1.5401417009002809</v>
      </c>
      <c r="D216" s="11">
        <f t="shared" si="147"/>
        <v>-0.40220844393405986</v>
      </c>
      <c r="E216" s="11">
        <v>0.54961224402387221</v>
      </c>
      <c r="F216" s="11">
        <f t="shared" si="148"/>
        <v>0.14740380008981235</v>
      </c>
      <c r="G216" s="200">
        <f t="shared" si="150"/>
        <v>1.675019428145319E-2</v>
      </c>
    </row>
    <row r="217" spans="1:7" x14ac:dyDescent="0.2">
      <c r="A217" t="str">
        <f t="shared" si="146"/>
        <v>32 Health and social care associate professionals</v>
      </c>
      <c r="B217" s="11">
        <v>1.5036898040463855</v>
      </c>
      <c r="C217" s="11">
        <v>1.07968830439645</v>
      </c>
      <c r="D217" s="11">
        <f t="shared" si="147"/>
        <v>-0.4240014996499355</v>
      </c>
      <c r="E217" s="11">
        <v>0.62252011349594816</v>
      </c>
      <c r="F217" s="11">
        <f t="shared" si="148"/>
        <v>0.19851861384601266</v>
      </c>
      <c r="G217" s="200">
        <f t="shared" si="150"/>
        <v>2.3363348985810495E-2</v>
      </c>
    </row>
    <row r="218" spans="1:7" x14ac:dyDescent="0.2">
      <c r="A218" t="str">
        <f t="shared" si="146"/>
        <v>33 Protective service occupations</v>
      </c>
      <c r="B218" s="11">
        <v>1.7754291652312735</v>
      </c>
      <c r="C218" s="11">
        <v>1.8264921086818093</v>
      </c>
      <c r="D218" s="11">
        <f t="shared" si="147"/>
        <v>5.1062943450535858E-2</v>
      </c>
      <c r="E218" s="11">
        <v>0.54083098559457321</v>
      </c>
      <c r="F218" s="11">
        <f t="shared" si="148"/>
        <v>0.59189392904510907</v>
      </c>
      <c r="G218" s="200">
        <f t="shared" si="150"/>
        <v>1.7885510769860336E-2</v>
      </c>
    </row>
    <row r="219" spans="1:7" x14ac:dyDescent="0.2">
      <c r="A219" t="str">
        <f t="shared" si="146"/>
        <v>34 Culture, media and sports occupations</v>
      </c>
      <c r="B219" s="11">
        <v>0.40532660683845295</v>
      </c>
      <c r="C219" s="11">
        <v>0.20939563600767389</v>
      </c>
      <c r="D219" s="11">
        <f t="shared" si="147"/>
        <v>-0.19593097083077907</v>
      </c>
      <c r="E219" s="11">
        <v>0.10868352340894108</v>
      </c>
      <c r="F219" s="11">
        <f t="shared" ref="F219:F220" si="151">SUM(D219:E219)</f>
        <v>-8.7247447421837987E-2</v>
      </c>
      <c r="G219" s="200">
        <f t="shared" si="150"/>
        <v>1.5962717400391346E-2</v>
      </c>
    </row>
    <row r="220" spans="1:7" x14ac:dyDescent="0.2">
      <c r="A220" t="str">
        <f t="shared" si="146"/>
        <v>35 Business and public service associate professionals</v>
      </c>
      <c r="B220" s="11">
        <v>3.7664599828221679</v>
      </c>
      <c r="C220" s="11">
        <v>2.9932665238968075</v>
      </c>
      <c r="D220" s="11">
        <f t="shared" si="147"/>
        <v>-0.7731934589253604</v>
      </c>
      <c r="E220" s="11">
        <v>1.228261085321831</v>
      </c>
      <c r="F220" s="11">
        <f t="shared" si="151"/>
        <v>0.45506762639647058</v>
      </c>
      <c r="G220" s="200">
        <f t="shared" si="150"/>
        <v>1.8994544355960707E-2</v>
      </c>
    </row>
    <row r="221" spans="1:7" x14ac:dyDescent="0.2">
      <c r="A221" t="str">
        <f t="shared" si="146"/>
        <v>41 Administrative occupations</v>
      </c>
      <c r="B221" s="11">
        <v>11.272895009653755</v>
      </c>
      <c r="C221" s="11">
        <v>6.8372471447730234</v>
      </c>
      <c r="D221" s="11">
        <f t="shared" si="147"/>
        <v>-4.4356478648807318</v>
      </c>
      <c r="E221" s="11">
        <v>3.5289050803986131</v>
      </c>
      <c r="F221" s="11">
        <f t="shared" ref="F221:F224" si="152">SUM(D221:E221)</f>
        <v>-0.90674278448211876</v>
      </c>
      <c r="G221" s="200">
        <f t="shared" si="150"/>
        <v>1.8322340088133604E-2</v>
      </c>
    </row>
    <row r="222" spans="1:7" x14ac:dyDescent="0.2">
      <c r="A222" t="str">
        <f t="shared" si="146"/>
        <v>42 Secretarial and related occupations</v>
      </c>
      <c r="B222" s="11">
        <v>1.8472679742692513</v>
      </c>
      <c r="C222" s="11">
        <v>0.36893378922441861</v>
      </c>
      <c r="D222" s="11">
        <f t="shared" si="147"/>
        <v>-1.4783341850448326</v>
      </c>
      <c r="E222" s="11">
        <v>0.47191679508027923</v>
      </c>
      <c r="F222" s="11">
        <f t="shared" si="152"/>
        <v>-1.0064173899645534</v>
      </c>
      <c r="G222" s="200">
        <f t="shared" si="150"/>
        <v>1.5282802628984404E-2</v>
      </c>
    </row>
    <row r="223" spans="1:7" x14ac:dyDescent="0.2">
      <c r="A223" t="str">
        <f t="shared" si="146"/>
        <v>51 Skilled agricultural and related trades</v>
      </c>
      <c r="B223" s="11">
        <v>1.0913691632942735</v>
      </c>
      <c r="C223" s="11">
        <v>1.2348693138231075</v>
      </c>
      <c r="D223" s="11">
        <f t="shared" si="147"/>
        <v>0.14350015052883403</v>
      </c>
      <c r="E223" s="11">
        <v>0.60667818247312133</v>
      </c>
      <c r="F223" s="11">
        <f t="shared" si="152"/>
        <v>0.75017833300195536</v>
      </c>
      <c r="G223" s="200">
        <f t="shared" si="150"/>
        <v>2.9908259653042002E-2</v>
      </c>
    </row>
    <row r="224" spans="1:7" x14ac:dyDescent="0.2">
      <c r="A224" t="str">
        <f t="shared" si="146"/>
        <v>52 Skilled metal, electrical and electronic trades</v>
      </c>
      <c r="B224" s="11">
        <v>4.7895197567496277</v>
      </c>
      <c r="C224" s="11">
        <v>4.1201145622919615</v>
      </c>
      <c r="D224" s="11">
        <f t="shared" si="147"/>
        <v>-0.66940519445766622</v>
      </c>
      <c r="E224" s="11">
        <v>1.5990181960075642</v>
      </c>
      <c r="F224" s="11">
        <f t="shared" si="152"/>
        <v>0.92961300154989801</v>
      </c>
      <c r="G224" s="200">
        <f t="shared" si="150"/>
        <v>1.9390622183095507E-2</v>
      </c>
    </row>
    <row r="225" spans="1:7" x14ac:dyDescent="0.2">
      <c r="A225" t="str">
        <f t="shared" si="146"/>
        <v>53 Skilled construction and building trades</v>
      </c>
      <c r="B225" s="11">
        <v>5.5519255494629105</v>
      </c>
      <c r="C225" s="11">
        <v>6.374020846000735</v>
      </c>
      <c r="D225" s="11">
        <f t="shared" si="147"/>
        <v>0.82209529653782454</v>
      </c>
      <c r="E225" s="11">
        <v>2.6604266281249886</v>
      </c>
      <c r="F225" s="11">
        <f t="shared" ref="F225" si="153">SUM(D225:E225)</f>
        <v>3.4825219246628132</v>
      </c>
      <c r="G225" s="200">
        <f t="shared" si="150"/>
        <v>2.6443216163793304E-2</v>
      </c>
    </row>
    <row r="226" spans="1:7" x14ac:dyDescent="0.2">
      <c r="A226" t="str">
        <f t="shared" si="146"/>
        <v>54 Textiles, printing and other skilled trades</v>
      </c>
      <c r="B226" s="11">
        <v>2.4364927620676102</v>
      </c>
      <c r="C226" s="11">
        <v>1.7427565229304389</v>
      </c>
      <c r="D226" s="11">
        <f t="shared" si="147"/>
        <v>-0.69373623913717131</v>
      </c>
      <c r="E226" s="11">
        <v>0.78295709867242413</v>
      </c>
      <c r="F226" s="11">
        <f t="shared" ref="F226" si="154">SUM(D226:E226)</f>
        <v>8.9220859535252828E-2</v>
      </c>
      <c r="G226" s="200">
        <f t="shared" si="150"/>
        <v>1.8750346238794569E-2</v>
      </c>
    </row>
    <row r="227" spans="1:7" x14ac:dyDescent="0.2">
      <c r="A227" t="str">
        <f t="shared" si="146"/>
        <v>61 Caring personal service occupations</v>
      </c>
      <c r="B227" s="11">
        <v>8.4657852009768213</v>
      </c>
      <c r="C227" s="11">
        <v>5.5024863440189105</v>
      </c>
      <c r="D227" s="11">
        <f>C227-B227</f>
        <v>-2.9632988569579108</v>
      </c>
      <c r="E227" s="11">
        <v>3.4078629449138775</v>
      </c>
      <c r="F227" s="11">
        <f>SUM(D227:E227)</f>
        <v>0.44456408795596669</v>
      </c>
      <c r="G227" s="200">
        <f t="shared" si="150"/>
        <v>2.2808814307130332E-2</v>
      </c>
    </row>
    <row r="228" spans="1:7" x14ac:dyDescent="0.2">
      <c r="A228" t="str">
        <f t="shared" si="146"/>
        <v>62 Leisure, travel and related personal service occupations</v>
      </c>
      <c r="B228" s="11">
        <v>2.8451374314048974</v>
      </c>
      <c r="C228" s="11">
        <v>1.9093798730427274</v>
      </c>
      <c r="D228" s="11">
        <f t="shared" ref="D228:D234" si="155">C228-B228</f>
        <v>-0.93575755836217001</v>
      </c>
      <c r="E228" s="11">
        <v>1.053757424186776</v>
      </c>
      <c r="F228" s="11">
        <f t="shared" ref="F228:F229" si="156">SUM(D228:E228)</f>
        <v>0.11799986582460598</v>
      </c>
      <c r="G228" s="200">
        <f t="shared" si="150"/>
        <v>2.1227618668554937E-2</v>
      </c>
    </row>
    <row r="229" spans="1:7" x14ac:dyDescent="0.2">
      <c r="A229" t="str">
        <f t="shared" si="146"/>
        <v>63 Community and civil enforcement occupations</v>
      </c>
      <c r="B229" s="11">
        <v>0.1860519429334889</v>
      </c>
      <c r="C229" s="11">
        <v>0.15236000541524741</v>
      </c>
      <c r="D229" s="11">
        <f t="shared" si="155"/>
        <v>-3.3691937518241483E-2</v>
      </c>
      <c r="E229" s="11">
        <v>6.2259442114605254E-2</v>
      </c>
      <c r="F229" s="11">
        <f t="shared" si="156"/>
        <v>2.8567504596363771E-2</v>
      </c>
      <c r="G229" s="200">
        <f t="shared" si="150"/>
        <v>1.9430199274013793E-2</v>
      </c>
    </row>
    <row r="230" spans="1:7" x14ac:dyDescent="0.2">
      <c r="A230" t="str">
        <f t="shared" si="146"/>
        <v>71 Sales occupations</v>
      </c>
      <c r="B230" s="11">
        <v>11.992911840563142</v>
      </c>
      <c r="C230" s="11">
        <v>7.7627195453410041</v>
      </c>
      <c r="D230" s="11">
        <f t="shared" si="155"/>
        <v>-4.230192295222138</v>
      </c>
      <c r="E230" s="11">
        <v>4.638871644201461</v>
      </c>
      <c r="F230" s="11">
        <f t="shared" ref="F230:F231" si="157">SUM(D230:E230)</f>
        <v>0.40867934897932301</v>
      </c>
      <c r="G230" s="200">
        <f t="shared" si="150"/>
        <v>2.2039338248517781E-2</v>
      </c>
    </row>
    <row r="231" spans="1:7" x14ac:dyDescent="0.2">
      <c r="A231" t="str">
        <f t="shared" si="146"/>
        <v>72 Customer service occupations</v>
      </c>
      <c r="B231" s="11">
        <v>2.5410728347510725</v>
      </c>
      <c r="C231" s="11">
        <v>3.0509103857415254</v>
      </c>
      <c r="D231" s="11">
        <f t="shared" si="155"/>
        <v>0.50983755099045291</v>
      </c>
      <c r="E231" s="11">
        <v>1.3407282287126008</v>
      </c>
      <c r="F231" s="11">
        <f t="shared" si="157"/>
        <v>1.8505657797030537</v>
      </c>
      <c r="G231" s="200">
        <f t="shared" si="150"/>
        <v>2.8650269213738033E-2</v>
      </c>
    </row>
    <row r="232" spans="1:7" x14ac:dyDescent="0.2">
      <c r="A232" t="str">
        <f t="shared" si="146"/>
        <v>81 Process, plant and machine operatives</v>
      </c>
      <c r="B232" s="11">
        <v>5.4475157537852361</v>
      </c>
      <c r="C232" s="11">
        <v>7.109185946335125</v>
      </c>
      <c r="D232" s="11">
        <f t="shared" si="155"/>
        <v>1.6616701925498889</v>
      </c>
      <c r="E232" s="11">
        <v>2.5847953001690924</v>
      </c>
      <c r="F232" s="11">
        <f t="shared" ref="F232:F233" si="158">SUM(D232:E232)</f>
        <v>4.2464654927189809</v>
      </c>
      <c r="G232" s="200">
        <f t="shared" si="150"/>
        <v>2.622549908733629E-2</v>
      </c>
    </row>
    <row r="233" spans="1:7" x14ac:dyDescent="0.2">
      <c r="A233" t="str">
        <f t="shared" si="146"/>
        <v>82 Transport and mobile machine drivers and operatives</v>
      </c>
      <c r="B233" s="11">
        <v>6.6277424921039731</v>
      </c>
      <c r="C233" s="11">
        <v>7.6474008132038733</v>
      </c>
      <c r="D233" s="11">
        <f t="shared" si="155"/>
        <v>1.0196583210999002</v>
      </c>
      <c r="E233" s="11">
        <v>3.7747328640830471</v>
      </c>
      <c r="F233" s="11">
        <f t="shared" si="158"/>
        <v>4.7943911851829473</v>
      </c>
      <c r="G233" s="200">
        <f t="shared" si="150"/>
        <v>3.0508087762062708E-2</v>
      </c>
    </row>
    <row r="234" spans="1:7" x14ac:dyDescent="0.2">
      <c r="A234" t="str">
        <f t="shared" si="146"/>
        <v>91 Elementary trades and related occupations</v>
      </c>
      <c r="B234" s="11">
        <v>2.1490570019369923</v>
      </c>
      <c r="C234" s="11">
        <v>1.8454696830842179</v>
      </c>
      <c r="D234" s="11">
        <f t="shared" si="155"/>
        <v>-0.30358731885277446</v>
      </c>
      <c r="E234" s="11">
        <v>0.66411024345878489</v>
      </c>
      <c r="F234" s="11">
        <f t="shared" ref="F234" si="159">SUM(D234:E234)</f>
        <v>0.36052292460601043</v>
      </c>
      <c r="G234" s="200">
        <f t="shared" si="150"/>
        <v>1.8114230630249528E-2</v>
      </c>
    </row>
    <row r="235" spans="1:7" x14ac:dyDescent="0.2">
      <c r="A235" t="str">
        <f t="shared" si="146"/>
        <v>92 Elementary administration and service occupations</v>
      </c>
      <c r="B235" s="11">
        <v>15.659190463330214</v>
      </c>
      <c r="C235" s="11">
        <v>15.503413798475416</v>
      </c>
      <c r="D235" s="11">
        <f t="shared" ref="D235" si="160">C235-B235</f>
        <v>-0.15577666485479824</v>
      </c>
      <c r="E235" s="11">
        <v>7.1865619331644295</v>
      </c>
      <c r="F235" s="11">
        <f t="shared" ref="F235" si="161">SUM(D235:E235)</f>
        <v>7.0307852683096312</v>
      </c>
      <c r="G235" s="200">
        <f t="shared" ref="G235:G236" si="162">IF(B235&gt;0,(1+(E235/B235))^(1/($C$6-$B$6))-1,0)</f>
        <v>2.5500187098138616E-2</v>
      </c>
    </row>
    <row r="236" spans="1:7" x14ac:dyDescent="0.2">
      <c r="A236" t="str">
        <f t="shared" si="146"/>
        <v>All occupations</v>
      </c>
      <c r="B236" s="11">
        <f>SUM(B210:B235)</f>
        <v>108.45541532556362</v>
      </c>
      <c r="C236" s="11">
        <f t="shared" ref="C236:F236" si="163">SUM(C210:C235)</f>
        <v>93.890909211004171</v>
      </c>
      <c r="D236" s="11">
        <f t="shared" si="163"/>
        <v>-14.564506114559428</v>
      </c>
      <c r="E236" s="11">
        <f t="shared" si="163"/>
        <v>44.087763248390061</v>
      </c>
      <c r="F236" s="11">
        <f t="shared" si="163"/>
        <v>29.523257133830629</v>
      </c>
      <c r="G236" s="200">
        <f t="shared" si="162"/>
        <v>2.3001106187345188E-2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2.0291642224238133</v>
      </c>
      <c r="C239" s="11">
        <v>1.3127876611024298</v>
      </c>
      <c r="D239" s="11">
        <f>C239-B239</f>
        <v>-0.7163765613213835</v>
      </c>
      <c r="E239" s="11">
        <v>0.72616515362260781</v>
      </c>
      <c r="F239" s="11">
        <f>SUM(D239:E239)</f>
        <v>9.7885923012243081E-3</v>
      </c>
      <c r="G239" s="200">
        <f>IF(B239&gt;0,(1+(E239/B239))^(1/($C$6-$B$6))-1,0)</f>
        <v>2.0603582400161358E-2</v>
      </c>
    </row>
    <row r="240" spans="1:7" x14ac:dyDescent="0.2">
      <c r="A240" t="str">
        <f t="shared" si="165"/>
        <v>12 Other managers and proprietors</v>
      </c>
      <c r="B240" s="11">
        <v>1.6756043408706491</v>
      </c>
      <c r="C240" s="11">
        <v>1.4372022170921739</v>
      </c>
      <c r="D240" s="11">
        <f t="shared" ref="D240:D255" si="166">C240-B240</f>
        <v>-0.23840212377847525</v>
      </c>
      <c r="E240" s="11">
        <v>0.80786979914348755</v>
      </c>
      <c r="F240" s="11">
        <f t="shared" ref="F240:F247" si="167">SUM(D240:E240)</f>
        <v>0.5694676753650123</v>
      </c>
      <c r="G240" s="200">
        <f t="shared" ref="G240:G242" si="168">IF(B240&gt;0,(1+(E240/B240))^(1/($C$6-$B$6))-1,0)</f>
        <v>2.6579398049415337E-2</v>
      </c>
    </row>
    <row r="241" spans="1:7" x14ac:dyDescent="0.2">
      <c r="A241" t="str">
        <f t="shared" si="165"/>
        <v>21 Science, research, engineering and technology professionals</v>
      </c>
      <c r="B241" s="11">
        <v>1.2446303958247051</v>
      </c>
      <c r="C241" s="11">
        <v>1.0923053278951242</v>
      </c>
      <c r="D241" s="11">
        <f t="shared" si="166"/>
        <v>-0.15232506792958089</v>
      </c>
      <c r="E241" s="11">
        <v>0.36593964820172559</v>
      </c>
      <c r="F241" s="11">
        <f t="shared" si="167"/>
        <v>0.21361458027214469</v>
      </c>
      <c r="G241" s="200">
        <f t="shared" si="168"/>
        <v>1.7331786622497125E-2</v>
      </c>
    </row>
    <row r="242" spans="1:7" x14ac:dyDescent="0.2">
      <c r="A242" t="str">
        <f t="shared" si="165"/>
        <v>22 Health professionals</v>
      </c>
      <c r="B242" s="11">
        <v>1.0068364295744432</v>
      </c>
      <c r="C242" s="11">
        <v>0.44727478416687</v>
      </c>
      <c r="D242" s="11">
        <f t="shared" si="166"/>
        <v>-0.55956164540757314</v>
      </c>
      <c r="E242" s="11">
        <v>0.29810490792121863</v>
      </c>
      <c r="F242" s="11">
        <f t="shared" si="167"/>
        <v>-0.26145673748635451</v>
      </c>
      <c r="G242" s="200">
        <f t="shared" si="168"/>
        <v>1.7439992704845864E-2</v>
      </c>
    </row>
    <row r="243" spans="1:7" x14ac:dyDescent="0.2">
      <c r="A243" t="str">
        <f t="shared" si="165"/>
        <v>23 Teaching and other educational professionals</v>
      </c>
      <c r="B243" s="11">
        <v>0.51494349283777352</v>
      </c>
      <c r="C243" s="11">
        <v>0.34116609981990825</v>
      </c>
      <c r="D243" s="11">
        <f t="shared" si="166"/>
        <v>-0.17377739301786527</v>
      </c>
      <c r="E243" s="11">
        <v>0.1796515971620864</v>
      </c>
      <c r="F243" s="11">
        <f t="shared" si="167"/>
        <v>5.874204144221129E-3</v>
      </c>
      <c r="G243" s="200">
        <f>IF(B243&gt;0,(1+(E243/B243))^(1/($C$6-$B$6))-1,0)</f>
        <v>2.0151820619478844E-2</v>
      </c>
    </row>
    <row r="244" spans="1:7" x14ac:dyDescent="0.2">
      <c r="A244" t="str">
        <f t="shared" si="165"/>
        <v>24 Business, media and public service professionals</v>
      </c>
      <c r="B244" s="11">
        <v>1.2104142142840084</v>
      </c>
      <c r="C244" s="11">
        <v>0.77207275350683691</v>
      </c>
      <c r="D244" s="11">
        <f t="shared" si="166"/>
        <v>-0.43834146077717151</v>
      </c>
      <c r="E244" s="11">
        <v>0.40467450923023057</v>
      </c>
      <c r="F244" s="11">
        <f t="shared" si="167"/>
        <v>-3.3666951546940938E-2</v>
      </c>
      <c r="G244" s="200">
        <f t="shared" ref="G244:G263" si="169">IF(B244&gt;0,(1+(E244/B244))^(1/($C$6-$B$6))-1,0)</f>
        <v>1.9414542292311099E-2</v>
      </c>
    </row>
    <row r="245" spans="1:7" x14ac:dyDescent="0.2">
      <c r="A245" t="str">
        <f t="shared" si="165"/>
        <v>31 Science, engineering and technology associate professionals</v>
      </c>
      <c r="B245" s="11">
        <v>1.0285630477896444</v>
      </c>
      <c r="C245" s="11">
        <v>0.76521514479412256</v>
      </c>
      <c r="D245" s="11">
        <f t="shared" si="166"/>
        <v>-0.2633479029955218</v>
      </c>
      <c r="E245" s="11">
        <v>0.30418177722528089</v>
      </c>
      <c r="F245" s="11">
        <f t="shared" si="167"/>
        <v>4.0833874229759093E-2</v>
      </c>
      <c r="G245" s="200">
        <f>IF(B245&gt;0,(1+(E245/B245))^(1/($C$6-$B$6))-1,0)</f>
        <v>1.7421878657595924E-2</v>
      </c>
    </row>
    <row r="246" spans="1:7" x14ac:dyDescent="0.2">
      <c r="A246" t="str">
        <f t="shared" si="165"/>
        <v>32 Health and social care associate professionals</v>
      </c>
      <c r="B246" s="11">
        <v>0.40396691963046338</v>
      </c>
      <c r="C246" s="11">
        <v>0.15728659326959724</v>
      </c>
      <c r="D246" s="11">
        <f t="shared" si="166"/>
        <v>-0.24668032636086615</v>
      </c>
      <c r="E246" s="11">
        <v>0.1112695268755983</v>
      </c>
      <c r="F246" s="11">
        <f t="shared" si="167"/>
        <v>-0.13541079948526785</v>
      </c>
      <c r="G246" s="200">
        <f t="shared" si="169"/>
        <v>1.6351778741546363E-2</v>
      </c>
    </row>
    <row r="247" spans="1:7" x14ac:dyDescent="0.2">
      <c r="A247" t="str">
        <f t="shared" si="165"/>
        <v>33 Protective service occupations</v>
      </c>
      <c r="B247" s="11">
        <v>0.76422203440992065</v>
      </c>
      <c r="C247" s="11">
        <v>0.51139601996230488</v>
      </c>
      <c r="D247" s="11">
        <f t="shared" si="166"/>
        <v>-0.25282601444761577</v>
      </c>
      <c r="E247" s="11">
        <v>0.26934409765778317</v>
      </c>
      <c r="F247" s="11">
        <f t="shared" si="167"/>
        <v>1.65180832101674E-2</v>
      </c>
      <c r="G247" s="200">
        <f t="shared" si="169"/>
        <v>2.0331389817979106E-2</v>
      </c>
    </row>
    <row r="248" spans="1:7" x14ac:dyDescent="0.2">
      <c r="A248" t="str">
        <f t="shared" si="165"/>
        <v>34 Culture, media and sports occupations</v>
      </c>
      <c r="B248" s="11">
        <v>0.29802571026515823</v>
      </c>
      <c r="C248" s="11">
        <v>0.11921586892339972</v>
      </c>
      <c r="D248" s="11">
        <f t="shared" si="166"/>
        <v>-0.17880984134175851</v>
      </c>
      <c r="E248" s="11">
        <v>6.8766197159272346E-2</v>
      </c>
      <c r="F248" s="11">
        <f t="shared" ref="F248:F249" si="170">SUM(D248:E248)</f>
        <v>-0.11004364418248616</v>
      </c>
      <c r="G248" s="200">
        <f t="shared" si="169"/>
        <v>1.3937224603285614E-2</v>
      </c>
    </row>
    <row r="249" spans="1:7" x14ac:dyDescent="0.2">
      <c r="A249" t="str">
        <f t="shared" si="165"/>
        <v>35 Business and public service associate professionals</v>
      </c>
      <c r="B249" s="11">
        <v>1.6621036205748383</v>
      </c>
      <c r="C249" s="11">
        <v>0.82781184259721441</v>
      </c>
      <c r="D249" s="11">
        <f t="shared" si="166"/>
        <v>-0.83429177797762388</v>
      </c>
      <c r="E249" s="11">
        <v>0.43423329702638336</v>
      </c>
      <c r="F249" s="11">
        <f t="shared" si="170"/>
        <v>-0.40005848095124052</v>
      </c>
      <c r="G249" s="200">
        <f t="shared" si="169"/>
        <v>1.5594169967609872E-2</v>
      </c>
    </row>
    <row r="250" spans="1:7" x14ac:dyDescent="0.2">
      <c r="A250" t="str">
        <f t="shared" si="165"/>
        <v>41 Administrative occupations</v>
      </c>
      <c r="B250" s="11">
        <v>4.0763821658184796</v>
      </c>
      <c r="C250" s="11">
        <v>1.0322596421697885</v>
      </c>
      <c r="D250" s="11">
        <f t="shared" si="166"/>
        <v>-3.0441225236486913</v>
      </c>
      <c r="E250" s="11">
        <v>0.83136732159301963</v>
      </c>
      <c r="F250" s="11">
        <f t="shared" ref="F250:F253" si="171">SUM(D250:E250)</f>
        <v>-2.2127552020556718</v>
      </c>
      <c r="G250" s="200">
        <f t="shared" si="169"/>
        <v>1.2450578577174021E-2</v>
      </c>
    </row>
    <row r="251" spans="1:7" x14ac:dyDescent="0.2">
      <c r="A251" t="str">
        <f t="shared" si="165"/>
        <v>42 Secretarial and related occupations</v>
      </c>
      <c r="B251" s="11">
        <v>1.5944872953321207</v>
      </c>
      <c r="C251" s="11">
        <v>0.22978250689487362</v>
      </c>
      <c r="D251" s="11">
        <f t="shared" si="166"/>
        <v>-1.3647047884372472</v>
      </c>
      <c r="E251" s="11">
        <v>0.35001273529564397</v>
      </c>
      <c r="F251" s="11">
        <f t="shared" si="171"/>
        <v>-1.0146920531416033</v>
      </c>
      <c r="G251" s="200">
        <f t="shared" si="169"/>
        <v>1.3318082746627047E-2</v>
      </c>
    </row>
    <row r="252" spans="1:7" x14ac:dyDescent="0.2">
      <c r="A252" t="str">
        <f t="shared" si="165"/>
        <v>51 Skilled agricultural and related trades</v>
      </c>
      <c r="B252" s="11">
        <v>0.62529450429837741</v>
      </c>
      <c r="C252" s="11">
        <v>0.749236205313069</v>
      </c>
      <c r="D252" s="11">
        <f t="shared" si="166"/>
        <v>0.1239417010146916</v>
      </c>
      <c r="E252" s="11">
        <v>0.32171299914829954</v>
      </c>
      <c r="F252" s="11">
        <f t="shared" si="171"/>
        <v>0.44565470016299114</v>
      </c>
      <c r="G252" s="200">
        <f t="shared" si="169"/>
        <v>2.8058718666732041E-2</v>
      </c>
    </row>
    <row r="253" spans="1:7" x14ac:dyDescent="0.2">
      <c r="A253" t="str">
        <f t="shared" si="165"/>
        <v>52 Skilled metal, electrical and electronic trades</v>
      </c>
      <c r="B253" s="11">
        <v>1.6444347789505251</v>
      </c>
      <c r="C253" s="11">
        <v>0.83941921043034062</v>
      </c>
      <c r="D253" s="11">
        <f t="shared" si="166"/>
        <v>-0.80501556852018452</v>
      </c>
      <c r="E253" s="11">
        <v>0.49919258496059321</v>
      </c>
      <c r="F253" s="11">
        <f t="shared" si="171"/>
        <v>-0.30582298355959131</v>
      </c>
      <c r="G253" s="200">
        <f t="shared" si="169"/>
        <v>1.7830613890642111E-2</v>
      </c>
    </row>
    <row r="254" spans="1:7" x14ac:dyDescent="0.2">
      <c r="A254" t="str">
        <f t="shared" si="165"/>
        <v>53 Skilled construction and building trades</v>
      </c>
      <c r="B254" s="11">
        <v>1.7546091812086089</v>
      </c>
      <c r="C254" s="11">
        <v>1.3225626996364446</v>
      </c>
      <c r="D254" s="11">
        <f t="shared" si="166"/>
        <v>-0.4320464815721643</v>
      </c>
      <c r="E254" s="11">
        <v>0.67518286552941376</v>
      </c>
      <c r="F254" s="11">
        <f t="shared" ref="F254" si="172">SUM(D254:E254)</f>
        <v>0.24313638395724946</v>
      </c>
      <c r="G254" s="200">
        <f t="shared" si="169"/>
        <v>2.1941213262805181E-2</v>
      </c>
    </row>
    <row r="255" spans="1:7" x14ac:dyDescent="0.2">
      <c r="A255" t="str">
        <f t="shared" si="165"/>
        <v>54 Textiles, printing and other skilled trades</v>
      </c>
      <c r="B255" s="11">
        <v>1.41321697811991</v>
      </c>
      <c r="C255" s="11">
        <v>0.86052936841669436</v>
      </c>
      <c r="D255" s="11">
        <f t="shared" si="166"/>
        <v>-0.55268760970321562</v>
      </c>
      <c r="E255" s="11">
        <v>0.44224562324716754</v>
      </c>
      <c r="F255" s="11">
        <f t="shared" ref="F255" si="173">SUM(D255:E255)</f>
        <v>-0.11044198645604808</v>
      </c>
      <c r="G255" s="200">
        <f t="shared" si="169"/>
        <v>1.8316757448531451E-2</v>
      </c>
    </row>
    <row r="256" spans="1:7" x14ac:dyDescent="0.2">
      <c r="A256" t="str">
        <f t="shared" si="165"/>
        <v>61 Caring personal service occupations</v>
      </c>
      <c r="B256" s="11">
        <v>1.2457354572102439</v>
      </c>
      <c r="C256" s="11">
        <v>0.79094039684653028</v>
      </c>
      <c r="D256" s="11">
        <f>C256-B256</f>
        <v>-0.45479506036371364</v>
      </c>
      <c r="E256" s="11">
        <v>0.30903867918599343</v>
      </c>
      <c r="F256" s="11">
        <f>SUM(D256:E256)</f>
        <v>-0.14575638117772022</v>
      </c>
      <c r="G256" s="200">
        <f t="shared" si="169"/>
        <v>1.4883282630312245E-2</v>
      </c>
    </row>
    <row r="257" spans="1:7" x14ac:dyDescent="0.2">
      <c r="A257" t="str">
        <f t="shared" si="165"/>
        <v>62 Leisure, travel and related personal service occupations</v>
      </c>
      <c r="B257" s="11">
        <v>1.5770960339757798</v>
      </c>
      <c r="C257" s="11">
        <v>0.94827977803194807</v>
      </c>
      <c r="D257" s="11">
        <f t="shared" ref="D257:D263" si="174">C257-B257</f>
        <v>-0.62881625594383173</v>
      </c>
      <c r="E257" s="11">
        <v>0.53943460312281322</v>
      </c>
      <c r="F257" s="11">
        <f t="shared" ref="F257:F258" si="175">SUM(D257:E257)</f>
        <v>-8.9381652821018509E-2</v>
      </c>
      <c r="G257" s="200">
        <f t="shared" si="169"/>
        <v>1.9806466157532787E-2</v>
      </c>
    </row>
    <row r="258" spans="1:7" x14ac:dyDescent="0.2">
      <c r="A258" t="str">
        <f t="shared" si="165"/>
        <v>63 Community and civil enforcement occupations</v>
      </c>
      <c r="B258" s="11">
        <v>0.1167202365727041</v>
      </c>
      <c r="C258" s="11">
        <v>7.9690632576770157E-2</v>
      </c>
      <c r="D258" s="11">
        <f t="shared" si="174"/>
        <v>-3.7029603995933941E-2</v>
      </c>
      <c r="E258" s="11">
        <v>3.9275665140175844E-2</v>
      </c>
      <c r="F258" s="11">
        <f t="shared" si="175"/>
        <v>2.2460611442419037E-3</v>
      </c>
      <c r="G258" s="200">
        <f t="shared" si="169"/>
        <v>1.9524817602853517E-2</v>
      </c>
    </row>
    <row r="259" spans="1:7" x14ac:dyDescent="0.2">
      <c r="A259" t="str">
        <f t="shared" si="165"/>
        <v>71 Sales occupations</v>
      </c>
      <c r="B259" s="11">
        <v>6.6139820606109803</v>
      </c>
      <c r="C259" s="11">
        <v>2.4810635600472271</v>
      </c>
      <c r="D259" s="11">
        <f t="shared" si="174"/>
        <v>-4.1329185005637532</v>
      </c>
      <c r="E259" s="11">
        <v>1.8204607207995107</v>
      </c>
      <c r="F259" s="11">
        <f t="shared" ref="F259:F260" si="176">SUM(D259:E259)</f>
        <v>-2.3124577797642427</v>
      </c>
      <c r="G259" s="200">
        <f t="shared" si="169"/>
        <v>1.6341264912987485E-2</v>
      </c>
    </row>
    <row r="260" spans="1:7" x14ac:dyDescent="0.2">
      <c r="A260" t="str">
        <f t="shared" si="165"/>
        <v>72 Customer service occupations</v>
      </c>
      <c r="B260" s="11">
        <v>0.93312535828609322</v>
      </c>
      <c r="C260" s="11">
        <v>1.0278220325295047</v>
      </c>
      <c r="D260" s="11">
        <f t="shared" si="174"/>
        <v>9.4696674243411438E-2</v>
      </c>
      <c r="E260" s="11">
        <v>0.34987183222703583</v>
      </c>
      <c r="F260" s="11">
        <f t="shared" si="176"/>
        <v>0.44456850647044727</v>
      </c>
      <c r="G260" s="200">
        <f t="shared" si="169"/>
        <v>2.1454550624635749E-2</v>
      </c>
    </row>
    <row r="261" spans="1:7" x14ac:dyDescent="0.2">
      <c r="A261" t="str">
        <f t="shared" si="165"/>
        <v>81 Process, plant and machine operatives</v>
      </c>
      <c r="B261" s="11">
        <v>2.9118356364058884</v>
      </c>
      <c r="C261" s="11">
        <v>1.34638997734846</v>
      </c>
      <c r="D261" s="11">
        <f t="shared" si="174"/>
        <v>-1.5654456590574284</v>
      </c>
      <c r="E261" s="11">
        <v>0.86840775388517066</v>
      </c>
      <c r="F261" s="11">
        <f t="shared" ref="F261:F262" si="177">SUM(D261:E261)</f>
        <v>-0.69703790517225772</v>
      </c>
      <c r="G261" s="200">
        <f t="shared" si="169"/>
        <v>1.7552581437991099E-2</v>
      </c>
    </row>
    <row r="262" spans="1:7" x14ac:dyDescent="0.2">
      <c r="A262" t="str">
        <f t="shared" si="165"/>
        <v>82 Transport and mobile machine drivers and operatives</v>
      </c>
      <c r="B262" s="11">
        <v>3.7633327886879875</v>
      </c>
      <c r="C262" s="11">
        <v>2.4872115805638066</v>
      </c>
      <c r="D262" s="11">
        <f t="shared" si="174"/>
        <v>-1.2761212081241808</v>
      </c>
      <c r="E262" s="11">
        <v>1.5505137665064146</v>
      </c>
      <c r="F262" s="11">
        <f t="shared" si="177"/>
        <v>0.27439255838223375</v>
      </c>
      <c r="G262" s="200">
        <f t="shared" si="169"/>
        <v>2.3267291755941555E-2</v>
      </c>
    </row>
    <row r="263" spans="1:7" x14ac:dyDescent="0.2">
      <c r="A263" t="str">
        <f t="shared" si="165"/>
        <v>91 Elementary trades and related occupations</v>
      </c>
      <c r="B263" s="11">
        <v>1.8112783664148571</v>
      </c>
      <c r="C263" s="11">
        <v>1.0514438630051333</v>
      </c>
      <c r="D263" s="11">
        <f t="shared" si="174"/>
        <v>-0.7598345034097238</v>
      </c>
      <c r="E263" s="11">
        <v>0.49483699258980579</v>
      </c>
      <c r="F263" s="11">
        <f t="shared" ref="F263" si="178">SUM(D263:E263)</f>
        <v>-0.26499751081991801</v>
      </c>
      <c r="G263" s="200">
        <f t="shared" si="169"/>
        <v>1.6232442211949749E-2</v>
      </c>
    </row>
    <row r="264" spans="1:7" x14ac:dyDescent="0.2">
      <c r="A264" t="str">
        <f t="shared" si="165"/>
        <v>92 Elementary administration and service occupations</v>
      </c>
      <c r="B264" s="11">
        <v>10.506256056874514</v>
      </c>
      <c r="C264" s="11">
        <v>7.5179761683239592</v>
      </c>
      <c r="D264" s="11">
        <f t="shared" ref="D264" si="179">C264-B264</f>
        <v>-2.9882798885505553</v>
      </c>
      <c r="E264" s="11">
        <v>3.7839532027298461</v>
      </c>
      <c r="F264" s="11">
        <f>SUM(D264:E264)</f>
        <v>0.79567331417929088</v>
      </c>
      <c r="G264" s="200">
        <f t="shared" ref="G264:G265" si="180">IF(B264&gt;0,(1+(E264/B264))^(1/($C$6-$B$6))-1,0)</f>
        <v>2.0718627572576143E-2</v>
      </c>
    </row>
    <row r="265" spans="1:7" x14ac:dyDescent="0.2">
      <c r="A265" t="str">
        <f t="shared" si="165"/>
        <v>All occupations</v>
      </c>
      <c r="B265" s="11">
        <f>SUM(B239:B264)</f>
        <v>52.426261327252483</v>
      </c>
      <c r="C265" s="11">
        <f t="shared" ref="C265:F265" si="181">SUM(C239:C264)</f>
        <v>30.548341935264528</v>
      </c>
      <c r="D265" s="11">
        <f t="shared" si="181"/>
        <v>-21.877919391987955</v>
      </c>
      <c r="E265" s="11">
        <f t="shared" si="181"/>
        <v>16.845707857186579</v>
      </c>
      <c r="F265" s="11">
        <f t="shared" si="181"/>
        <v>-5.0322115348013785</v>
      </c>
      <c r="G265" s="200">
        <f t="shared" si="180"/>
        <v>1.8749111619971393E-2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0.54661260737156048</v>
      </c>
      <c r="C268" s="11">
        <v>0.51536551563924482</v>
      </c>
      <c r="D268" s="11">
        <f>C268-B268</f>
        <v>-3.1247091732315657E-2</v>
      </c>
      <c r="E268" s="11">
        <v>0.18808229990053243</v>
      </c>
      <c r="F268" s="11">
        <f>SUM(D268:E268)</f>
        <v>0.15683520816821678</v>
      </c>
      <c r="G268" s="200">
        <f>IF(B268&gt;0,(1+(E268/B268))^(1/($C$6-$B$6))-1,0)</f>
        <v>1.9909942949574821E-2</v>
      </c>
    </row>
    <row r="269" spans="1:7" x14ac:dyDescent="0.2">
      <c r="A269" t="str">
        <f t="shared" si="183"/>
        <v>12 Other managers and proprietors</v>
      </c>
      <c r="B269" s="11">
        <v>0.55920271825084833</v>
      </c>
      <c r="C269" s="11">
        <v>0.62703557362000883</v>
      </c>
      <c r="D269" s="11">
        <f t="shared" ref="D269:D284" si="184">C269-B269</f>
        <v>6.7832855369160505E-2</v>
      </c>
      <c r="E269" s="11">
        <v>0.22954978214813093</v>
      </c>
      <c r="F269" s="11">
        <f t="shared" ref="F269:F276" si="185">SUM(D269:E269)</f>
        <v>0.29738263751729144</v>
      </c>
      <c r="G269" s="200">
        <f t="shared" ref="G269:G271" si="186">IF(B269&gt;0,(1+(E269/B269))^(1/($C$6-$B$6))-1,0)</f>
        <v>2.3194267559853099E-2</v>
      </c>
    </row>
    <row r="270" spans="1:7" x14ac:dyDescent="0.2">
      <c r="A270" t="str">
        <f t="shared" si="183"/>
        <v>21 Science, research, engineering and technology professionals</v>
      </c>
      <c r="B270" s="11">
        <v>0.27733029223187555</v>
      </c>
      <c r="C270" s="11">
        <v>0.29034720576545742</v>
      </c>
      <c r="D270" s="11">
        <f t="shared" si="184"/>
        <v>1.3016913533581864E-2</v>
      </c>
      <c r="E270" s="11">
        <v>9.8502987951029755E-2</v>
      </c>
      <c r="F270" s="11">
        <f t="shared" si="185"/>
        <v>0.11151990148461162</v>
      </c>
      <c r="G270" s="200">
        <f t="shared" si="186"/>
        <v>2.0469106918000302E-2</v>
      </c>
    </row>
    <row r="271" spans="1:7" x14ac:dyDescent="0.2">
      <c r="A271" t="str">
        <f t="shared" si="183"/>
        <v>22 Health professionals</v>
      </c>
      <c r="B271" s="11">
        <v>0.16676797871926174</v>
      </c>
      <c r="C271" s="11">
        <v>0.21090505649431895</v>
      </c>
      <c r="D271" s="11">
        <f t="shared" si="184"/>
        <v>4.413707777505721E-2</v>
      </c>
      <c r="E271" s="11">
        <v>7.5196946745585455E-2</v>
      </c>
      <c r="F271" s="11">
        <f t="shared" si="185"/>
        <v>0.11933402452064266</v>
      </c>
      <c r="G271" s="200">
        <f t="shared" si="186"/>
        <v>2.5123013757317292E-2</v>
      </c>
    </row>
    <row r="272" spans="1:7" x14ac:dyDescent="0.2">
      <c r="A272" t="str">
        <f t="shared" si="183"/>
        <v>23 Teaching and other educational professionals</v>
      </c>
      <c r="B272" s="11">
        <v>0.12863133376919597</v>
      </c>
      <c r="C272" s="11">
        <v>0.16102889204868279</v>
      </c>
      <c r="D272" s="11">
        <f t="shared" si="184"/>
        <v>3.2397558279486816E-2</v>
      </c>
      <c r="E272" s="11">
        <v>5.9215978838985564E-2</v>
      </c>
      <c r="F272" s="11">
        <f t="shared" si="185"/>
        <v>9.161353711847238E-2</v>
      </c>
      <c r="G272" s="200">
        <f>IF(B272&gt;0,(1+(E272/B272))^(1/($C$6-$B$6))-1,0)</f>
        <v>2.5566629093441984E-2</v>
      </c>
    </row>
    <row r="273" spans="1:7" x14ac:dyDescent="0.2">
      <c r="A273" t="str">
        <f t="shared" si="183"/>
        <v>24 Business, media and public service professionals</v>
      </c>
      <c r="B273" s="11">
        <v>0.37100520215712196</v>
      </c>
      <c r="C273" s="11">
        <v>0.45689818767531298</v>
      </c>
      <c r="D273" s="11">
        <f t="shared" si="184"/>
        <v>8.5892985518191023E-2</v>
      </c>
      <c r="E273" s="11">
        <v>0.16358609184031822</v>
      </c>
      <c r="F273" s="11">
        <f t="shared" si="185"/>
        <v>0.24947907735850924</v>
      </c>
      <c r="G273" s="200">
        <f t="shared" ref="G273" si="187">IF(B273&gt;0,(1+(E273/B273))^(1/($C$6-$B$6))-1,0)</f>
        <v>2.4651371053730164E-2</v>
      </c>
    </row>
    <row r="274" spans="1:7" x14ac:dyDescent="0.2">
      <c r="A274" t="str">
        <f t="shared" si="183"/>
        <v>31 Science, engineering and technology associate professionals</v>
      </c>
      <c r="B274" s="11">
        <v>0.19571628307944552</v>
      </c>
      <c r="C274" s="11">
        <v>0.21624037014545908</v>
      </c>
      <c r="D274" s="11">
        <f t="shared" si="184"/>
        <v>2.0524087066013552E-2</v>
      </c>
      <c r="E274" s="11">
        <v>7.7111267441301867E-2</v>
      </c>
      <c r="F274" s="11">
        <f t="shared" si="185"/>
        <v>9.7635354507315419E-2</v>
      </c>
      <c r="G274" s="200">
        <f>IF(B274&gt;0,(1+(E274/B274))^(1/($C$6-$B$6))-1,0)</f>
        <v>2.2391941315994979E-2</v>
      </c>
    </row>
    <row r="275" spans="1:7" x14ac:dyDescent="0.2">
      <c r="A275" t="str">
        <f t="shared" si="183"/>
        <v>32 Health and social care associate professionals</v>
      </c>
      <c r="B275" s="11">
        <v>7.653489064252314E-2</v>
      </c>
      <c r="C275" s="11">
        <v>8.4694096915339787E-2</v>
      </c>
      <c r="D275" s="11">
        <f t="shared" si="184"/>
        <v>8.1592062728166465E-3</v>
      </c>
      <c r="E275" s="11">
        <v>3.2350491746854462E-2</v>
      </c>
      <c r="F275" s="11">
        <f t="shared" si="185"/>
        <v>4.0509698019671109E-2</v>
      </c>
      <c r="G275" s="200">
        <f t="shared" ref="G275:G292" si="188">IF(B275&gt;0,(1+(E275/B275))^(1/($C$6-$B$6))-1,0)</f>
        <v>2.3781649706778207E-2</v>
      </c>
    </row>
    <row r="276" spans="1:7" x14ac:dyDescent="0.2">
      <c r="A276" t="str">
        <f t="shared" si="183"/>
        <v>33 Protective service occupations</v>
      </c>
      <c r="B276" s="11">
        <v>0.11335893604988947</v>
      </c>
      <c r="C276" s="11">
        <v>8.6510457337601765E-2</v>
      </c>
      <c r="D276" s="11">
        <f t="shared" si="184"/>
        <v>-2.684847871228771E-2</v>
      </c>
      <c r="E276" s="11">
        <v>2.3154761401531606E-2</v>
      </c>
      <c r="F276" s="11">
        <f t="shared" si="185"/>
        <v>-3.693717310756104E-3</v>
      </c>
      <c r="G276" s="200">
        <f t="shared" si="188"/>
        <v>1.2468136956943043E-2</v>
      </c>
    </row>
    <row r="277" spans="1:7" x14ac:dyDescent="0.2">
      <c r="A277" t="str">
        <f t="shared" si="183"/>
        <v>34 Culture, media and sports occupations</v>
      </c>
      <c r="B277" s="11">
        <v>0.12943598380104196</v>
      </c>
      <c r="C277" s="11">
        <v>0.20328727877938838</v>
      </c>
      <c r="D277" s="11">
        <f t="shared" si="184"/>
        <v>7.3851294978346416E-2</v>
      </c>
      <c r="E277" s="11">
        <v>5.5015398069763126E-2</v>
      </c>
      <c r="F277" s="11">
        <f t="shared" ref="F277:F278" si="189">SUM(D277:E277)</f>
        <v>0.12886669304810955</v>
      </c>
      <c r="G277" s="200">
        <f t="shared" si="188"/>
        <v>2.3894300752712372E-2</v>
      </c>
    </row>
    <row r="278" spans="1:7" x14ac:dyDescent="0.2">
      <c r="A278" t="str">
        <f t="shared" si="183"/>
        <v>35 Business and public service associate professionals</v>
      </c>
      <c r="B278" s="11">
        <v>0.41168348638679236</v>
      </c>
      <c r="C278" s="11">
        <v>0.43930585362542923</v>
      </c>
      <c r="D278" s="11">
        <f t="shared" si="184"/>
        <v>2.7622367238636869E-2</v>
      </c>
      <c r="E278" s="11">
        <v>0.14851972093089247</v>
      </c>
      <c r="F278" s="11">
        <f t="shared" si="189"/>
        <v>0.17614208816952934</v>
      </c>
      <c r="G278" s="200">
        <f t="shared" si="188"/>
        <v>2.0748639182981421E-2</v>
      </c>
    </row>
    <row r="279" spans="1:7" x14ac:dyDescent="0.2">
      <c r="A279" t="str">
        <f t="shared" si="183"/>
        <v>41 Administrative occupations</v>
      </c>
      <c r="B279" s="11">
        <v>1.2384000719676183</v>
      </c>
      <c r="C279" s="11">
        <v>1.1493817598071303</v>
      </c>
      <c r="D279" s="11">
        <f t="shared" si="184"/>
        <v>-8.9018312160487945E-2</v>
      </c>
      <c r="E279" s="11">
        <v>0.41798684646564443</v>
      </c>
      <c r="F279" s="11">
        <f t="shared" ref="F279:F282" si="190">SUM(D279:E279)</f>
        <v>0.32896853430515649</v>
      </c>
      <c r="G279" s="200">
        <f t="shared" si="188"/>
        <v>1.957705859908665E-2</v>
      </c>
    </row>
    <row r="280" spans="1:7" x14ac:dyDescent="0.2">
      <c r="A280" t="str">
        <f t="shared" si="183"/>
        <v>42 Secretarial and related occupations</v>
      </c>
      <c r="B280" s="11">
        <v>0.47420093793176832</v>
      </c>
      <c r="C280" s="11">
        <v>0.56884598464309877</v>
      </c>
      <c r="D280" s="11">
        <f t="shared" si="184"/>
        <v>9.4645046711330449E-2</v>
      </c>
      <c r="E280" s="11">
        <v>0.28508961879703215</v>
      </c>
      <c r="F280" s="11">
        <f t="shared" si="190"/>
        <v>0.3797346655083626</v>
      </c>
      <c r="G280" s="200">
        <f t="shared" si="188"/>
        <v>3.1881214134540592E-2</v>
      </c>
    </row>
    <row r="281" spans="1:7" x14ac:dyDescent="0.2">
      <c r="A281" t="str">
        <f t="shared" si="183"/>
        <v>51 Skilled agricultural and related trades</v>
      </c>
      <c r="B281" s="11">
        <v>0.47390901410616548</v>
      </c>
      <c r="C281" s="11">
        <v>0.21459955984913248</v>
      </c>
      <c r="D281" s="11">
        <f t="shared" si="184"/>
        <v>-0.259309454257033</v>
      </c>
      <c r="E281" s="11">
        <v>0.14222307676582166</v>
      </c>
      <c r="F281" s="11">
        <f t="shared" si="190"/>
        <v>-0.11708637749121134</v>
      </c>
      <c r="G281" s="200">
        <f t="shared" si="188"/>
        <v>1.7650360222473349E-2</v>
      </c>
    </row>
    <row r="282" spans="1:7" x14ac:dyDescent="0.2">
      <c r="A282" t="str">
        <f t="shared" si="183"/>
        <v>52 Skilled metal, electrical and electronic trades</v>
      </c>
      <c r="B282" s="11">
        <v>0.6250290967893728</v>
      </c>
      <c r="C282" s="11">
        <v>0.35171957669395348</v>
      </c>
      <c r="D282" s="11">
        <f t="shared" si="184"/>
        <v>-0.27330952009541931</v>
      </c>
      <c r="E282" s="11">
        <v>0.17364784915202863</v>
      </c>
      <c r="F282" s="11">
        <f t="shared" si="190"/>
        <v>-9.9661670943390679E-2</v>
      </c>
      <c r="G282" s="200">
        <f t="shared" si="188"/>
        <v>1.6478181144279347E-2</v>
      </c>
    </row>
    <row r="283" spans="1:7" x14ac:dyDescent="0.2">
      <c r="A283" t="str">
        <f t="shared" si="183"/>
        <v>53 Skilled construction and building trades</v>
      </c>
      <c r="B283" s="11">
        <v>0.91736049705249578</v>
      </c>
      <c r="C283" s="11">
        <v>0.11297749065175056</v>
      </c>
      <c r="D283" s="11">
        <f t="shared" si="184"/>
        <v>-0.80438300640074523</v>
      </c>
      <c r="E283" s="11">
        <v>0.14215641865652459</v>
      </c>
      <c r="F283" s="11">
        <f t="shared" ref="F283" si="191">SUM(D283:E283)</f>
        <v>-0.66222658774422061</v>
      </c>
      <c r="G283" s="200">
        <f t="shared" si="188"/>
        <v>9.6507928870976922E-3</v>
      </c>
    </row>
    <row r="284" spans="1:7" x14ac:dyDescent="0.2">
      <c r="A284" t="str">
        <f t="shared" si="183"/>
        <v>54 Textiles, printing and other skilled trades</v>
      </c>
      <c r="B284" s="11">
        <v>0.72214587838580624</v>
      </c>
      <c r="C284" s="11">
        <v>0.45699584194852783</v>
      </c>
      <c r="D284" s="11">
        <f t="shared" si="184"/>
        <v>-0.26515003643727841</v>
      </c>
      <c r="E284" s="11">
        <v>0.19700993950828088</v>
      </c>
      <c r="F284" s="11">
        <f t="shared" ref="F284" si="192">SUM(D284:E284)</f>
        <v>-6.8140096928997529E-2</v>
      </c>
      <c r="G284" s="200">
        <f t="shared" si="188"/>
        <v>1.6211909309341355E-2</v>
      </c>
    </row>
    <row r="285" spans="1:7" x14ac:dyDescent="0.2">
      <c r="A285" t="str">
        <f t="shared" si="183"/>
        <v>61 Caring personal service occupations</v>
      </c>
      <c r="B285" s="11">
        <v>0.38482804697592632</v>
      </c>
      <c r="C285" s="11">
        <v>0.42265183116480171</v>
      </c>
      <c r="D285" s="11">
        <f>C285-B285</f>
        <v>3.7823784188875387E-2</v>
      </c>
      <c r="E285" s="11">
        <v>0.12806742198855725</v>
      </c>
      <c r="F285" s="11">
        <f>SUM(D285:E285)</f>
        <v>0.16589120617743264</v>
      </c>
      <c r="G285" s="200">
        <f t="shared" si="188"/>
        <v>1.9336267273669216E-2</v>
      </c>
    </row>
    <row r="286" spans="1:7" x14ac:dyDescent="0.2">
      <c r="A286" t="str">
        <f t="shared" si="183"/>
        <v>62 Leisure, travel and related personal service occupations</v>
      </c>
      <c r="B286" s="11">
        <v>0.55529456629512897</v>
      </c>
      <c r="C286" s="11">
        <v>0.35499256202314117</v>
      </c>
      <c r="D286" s="11">
        <f t="shared" ref="D286:D292" si="193">C286-B286</f>
        <v>-0.2003020042719878</v>
      </c>
      <c r="E286" s="11">
        <v>0.14726702747129297</v>
      </c>
      <c r="F286" s="11">
        <f t="shared" ref="F286:F287" si="194">SUM(D286:E286)</f>
        <v>-5.3034976800694827E-2</v>
      </c>
      <c r="G286" s="200">
        <f t="shared" si="188"/>
        <v>1.5805902595207755E-2</v>
      </c>
    </row>
    <row r="287" spans="1:7" x14ac:dyDescent="0.2">
      <c r="A287" t="str">
        <f t="shared" si="183"/>
        <v>63 Community and civil enforcement occupations</v>
      </c>
      <c r="B287" s="11">
        <v>3.3374728564537125E-2</v>
      </c>
      <c r="C287" s="11">
        <v>1.1117373907575303E-2</v>
      </c>
      <c r="D287" s="11">
        <f t="shared" si="193"/>
        <v>-2.2257354656961822E-2</v>
      </c>
      <c r="E287" s="11">
        <v>4.6241680507253004E-3</v>
      </c>
      <c r="F287" s="11">
        <f t="shared" si="194"/>
        <v>-1.7633186606236521E-2</v>
      </c>
      <c r="G287" s="200">
        <f t="shared" si="188"/>
        <v>8.6880666718003319E-3</v>
      </c>
    </row>
    <row r="288" spans="1:7" x14ac:dyDescent="0.2">
      <c r="A288" t="str">
        <f t="shared" si="183"/>
        <v>71 Sales occupations</v>
      </c>
      <c r="B288" s="11">
        <v>2.4835491454295355</v>
      </c>
      <c r="C288" s="11">
        <v>0.96129510392351525</v>
      </c>
      <c r="D288" s="11">
        <f t="shared" si="193"/>
        <v>-1.5222540415060202</v>
      </c>
      <c r="E288" s="11">
        <v>0.5316772555207453</v>
      </c>
      <c r="F288" s="11">
        <f t="shared" ref="F288:F289" si="195">SUM(D288:E288)</f>
        <v>-0.99057678598527488</v>
      </c>
      <c r="G288" s="200">
        <f t="shared" si="188"/>
        <v>1.3016403691807676E-2</v>
      </c>
    </row>
    <row r="289" spans="1:7" x14ac:dyDescent="0.2">
      <c r="A289" t="str">
        <f t="shared" si="183"/>
        <v>72 Customer service occupations</v>
      </c>
      <c r="B289" s="11">
        <v>0.34328225535001733</v>
      </c>
      <c r="C289" s="11">
        <v>0.56158167362192424</v>
      </c>
      <c r="D289" s="11">
        <f t="shared" si="193"/>
        <v>0.21829941827190691</v>
      </c>
      <c r="E289" s="11">
        <v>0.19971506739677078</v>
      </c>
      <c r="F289" s="11">
        <f t="shared" si="195"/>
        <v>0.41801448566867772</v>
      </c>
      <c r="G289" s="200">
        <f t="shared" si="188"/>
        <v>3.1042155238632629E-2</v>
      </c>
    </row>
    <row r="290" spans="1:7" x14ac:dyDescent="0.2">
      <c r="A290" t="str">
        <f t="shared" si="183"/>
        <v>81 Process, plant and machine operatives</v>
      </c>
      <c r="B290" s="11">
        <v>1.4847258444894542</v>
      </c>
      <c r="C290" s="11">
        <v>0.33155857172158859</v>
      </c>
      <c r="D290" s="11">
        <f t="shared" si="193"/>
        <v>-1.1531672727678657</v>
      </c>
      <c r="E290" s="11">
        <v>0.20631322741793309</v>
      </c>
      <c r="F290" s="11">
        <f t="shared" ref="F290:F291" si="196">SUM(D290:E290)</f>
        <v>-0.94685404534993256</v>
      </c>
      <c r="G290" s="200">
        <f t="shared" si="188"/>
        <v>8.7119323570332696E-3</v>
      </c>
    </row>
    <row r="291" spans="1:7" x14ac:dyDescent="0.2">
      <c r="A291" t="str">
        <f t="shared" si="183"/>
        <v>82 Transport and mobile machine drivers and operatives</v>
      </c>
      <c r="B291" s="11">
        <v>1.9695101886441775</v>
      </c>
      <c r="C291" s="11">
        <v>0.52059231667613559</v>
      </c>
      <c r="D291" s="11">
        <f t="shared" si="193"/>
        <v>-1.448917871968042</v>
      </c>
      <c r="E291" s="11">
        <v>0.47276892010821464</v>
      </c>
      <c r="F291" s="11">
        <f t="shared" si="196"/>
        <v>-0.97614895185982742</v>
      </c>
      <c r="G291" s="200">
        <f t="shared" si="188"/>
        <v>1.4446475270710746E-2</v>
      </c>
    </row>
    <row r="292" spans="1:7" x14ac:dyDescent="0.2">
      <c r="A292" t="str">
        <f t="shared" si="183"/>
        <v>91 Elementary trades and related occupations</v>
      </c>
      <c r="B292" s="11">
        <v>0.91523230898972074</v>
      </c>
      <c r="C292" s="11">
        <v>0.35998602034072619</v>
      </c>
      <c r="D292" s="11">
        <f t="shared" si="193"/>
        <v>-0.55524628864899461</v>
      </c>
      <c r="E292" s="11">
        <v>0.16663741534258827</v>
      </c>
      <c r="F292" s="11">
        <f t="shared" ref="F292" si="197">SUM(D292:E292)</f>
        <v>-0.38860887330640637</v>
      </c>
      <c r="G292" s="200">
        <f t="shared" si="188"/>
        <v>1.1213614935172256E-2</v>
      </c>
    </row>
    <row r="293" spans="1:7" x14ac:dyDescent="0.2">
      <c r="A293" t="str">
        <f t="shared" si="183"/>
        <v>92 Elementary administration and service occupations</v>
      </c>
      <c r="B293" s="11">
        <v>3.7745914037183552</v>
      </c>
      <c r="C293" s="11">
        <v>1.7270955832417769</v>
      </c>
      <c r="D293" s="11">
        <f t="shared" ref="D293" si="198">C293-B293</f>
        <v>-2.0474958204765783</v>
      </c>
      <c r="E293" s="11">
        <v>0.76003869426365356</v>
      </c>
      <c r="F293" s="11">
        <f t="shared" ref="F293" si="199">SUM(D293:E293)</f>
        <v>-1.2874571262129249</v>
      </c>
      <c r="G293" s="200">
        <f t="shared" ref="G293:G294" si="200">IF(B293&gt;0,(1+(E293/B293))^(1/($C$6-$B$6))-1,0)</f>
        <v>1.2305185043486544E-2</v>
      </c>
    </row>
    <row r="294" spans="1:7" x14ac:dyDescent="0.2">
      <c r="A294" s="24" t="str">
        <f t="shared" si="183"/>
        <v>All occupations</v>
      </c>
      <c r="B294" s="34">
        <f>SUM(B268:B293)</f>
        <v>19.371713697149634</v>
      </c>
      <c r="C294" s="34">
        <f t="shared" ref="C294:F294" si="201">SUM(C268:C293)</f>
        <v>11.397009738261021</v>
      </c>
      <c r="D294" s="34">
        <f t="shared" si="201"/>
        <v>-7.9747039588886146</v>
      </c>
      <c r="E294" s="34">
        <f t="shared" si="201"/>
        <v>5.1255086739207396</v>
      </c>
      <c r="F294" s="34">
        <f t="shared" si="201"/>
        <v>-2.849195284967875</v>
      </c>
      <c r="G294" s="234">
        <f t="shared" si="200"/>
        <v>1.5772817726147359E-2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North East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-3.0737263147282761</v>
      </c>
      <c r="Q7" s="11">
        <f>'Occ T1'!J16</f>
        <v>20.794262039103881</v>
      </c>
    </row>
    <row r="8" spans="1:17" x14ac:dyDescent="0.2">
      <c r="O8" t="str">
        <f>name!E11</f>
        <v>Process, plant and machine operatives</v>
      </c>
      <c r="P8" s="11">
        <f>'Occ T1'!H15</f>
        <v>0.55170309031444731</v>
      </c>
      <c r="Q8" s="11">
        <f>'Occ T1'!J15</f>
        <v>17.223478991628241</v>
      </c>
    </row>
    <row r="9" spans="1:17" x14ac:dyDescent="0.2">
      <c r="O9" t="str">
        <f>name!E10</f>
        <v>Sales and customer service occupations</v>
      </c>
      <c r="P9" s="11">
        <f>'Occ T1'!H14</f>
        <v>0.34696808479632324</v>
      </c>
      <c r="Q9" s="11">
        <f>'Occ T1'!J14</f>
        <v>25.925967754083942</v>
      </c>
    </row>
    <row r="10" spans="1:17" x14ac:dyDescent="0.2">
      <c r="O10" t="str">
        <f>name!E9</f>
        <v>Caring, leisure and other service occupations</v>
      </c>
      <c r="P10" s="11">
        <f>'Occ T1'!H13</f>
        <v>3.2083341448382399</v>
      </c>
      <c r="Q10" s="11">
        <f>'Occ T1'!J13</f>
        <v>28.033057958563429</v>
      </c>
    </row>
    <row r="11" spans="1:17" x14ac:dyDescent="0.2">
      <c r="O11" t="str">
        <f>name!E8</f>
        <v>Skilled trades occupations</v>
      </c>
      <c r="P11" s="11">
        <f>'Occ T1'!H12</f>
        <v>-5.0692250301274626</v>
      </c>
      <c r="Q11" s="11">
        <f>'Occ T1'!J12</f>
        <v>13.991225143257353</v>
      </c>
    </row>
    <row r="12" spans="1:17" x14ac:dyDescent="0.2">
      <c r="O12" t="str">
        <f>name!E7</f>
        <v>Administrative and secretarial occupations</v>
      </c>
      <c r="P12" s="11">
        <f>'Occ T1'!H11</f>
        <v>-6.6344997982928575</v>
      </c>
      <c r="Q12" s="11">
        <f>'Occ T1'!J11</f>
        <v>18.056075644107576</v>
      </c>
    </row>
    <row r="13" spans="1:17" x14ac:dyDescent="0.2">
      <c r="O13" t="str">
        <f>name!E6</f>
        <v>Associate professional occupations</v>
      </c>
      <c r="P13" s="11">
        <f>'Occ T1'!H10</f>
        <v>1.3420165578050387</v>
      </c>
      <c r="Q13" s="11">
        <f>'Occ T1'!J10</f>
        <v>26.862997113844322</v>
      </c>
    </row>
    <row r="14" spans="1:17" x14ac:dyDescent="0.2">
      <c r="O14" t="str">
        <f>name!E5</f>
        <v>Professional occupations</v>
      </c>
      <c r="P14" s="11">
        <f>'Occ T1'!H9</f>
        <v>17.736370174239553</v>
      </c>
      <c r="Q14" s="11">
        <f>'Occ T1'!J9</f>
        <v>70.138072867236218</v>
      </c>
    </row>
    <row r="15" spans="1:17" x14ac:dyDescent="0.2">
      <c r="O15" t="str">
        <f>name!E4</f>
        <v>Managers, directors and senior officials</v>
      </c>
      <c r="P15" s="11">
        <f>'Occ T1'!H8</f>
        <v>5.4440590911547417</v>
      </c>
      <c r="Q15" s="11">
        <f>'Occ T1'!J8</f>
        <v>28.20267651807935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North East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-0.1789845582760563</v>
      </c>
      <c r="Q37" s="11">
        <f>'Occ T2'!J8</f>
        <v>12.157534740346327</v>
      </c>
    </row>
    <row r="38" spans="1:17" x14ac:dyDescent="0.2">
      <c r="O38" s="10" t="str">
        <f>name!D5</f>
        <v>12 Other managers and proprietors</v>
      </c>
      <c r="P38" s="11">
        <f>'Occ T2'!H9</f>
        <v>5.6230436494307945</v>
      </c>
      <c r="Q38" s="11">
        <f>'Occ T2'!J9</f>
        <v>16.045141777733022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3.0051780574364457</v>
      </c>
      <c r="Q39" s="11">
        <f>'Occ T2'!J10</f>
        <v>12.08536579381752</v>
      </c>
    </row>
    <row r="40" spans="1:17" x14ac:dyDescent="0.2">
      <c r="O40" s="10" t="str">
        <f>name!D7</f>
        <v>22 Health professionals</v>
      </c>
      <c r="P40" s="11">
        <f>'Occ T2'!H11</f>
        <v>5.2981705426432093</v>
      </c>
      <c r="Q40" s="11">
        <f>'Occ T2'!J11</f>
        <v>22.8986183683981</v>
      </c>
    </row>
    <row r="41" spans="1:17" x14ac:dyDescent="0.2">
      <c r="O41" s="10" t="str">
        <f>name!D8</f>
        <v>23 Teaching and other educational professionals</v>
      </c>
      <c r="P41" s="11">
        <f>'Occ T2'!H12</f>
        <v>3.7216334370332511</v>
      </c>
      <c r="Q41" s="11">
        <f>'Occ T2'!J12</f>
        <v>15.934375631546482</v>
      </c>
    </row>
    <row r="42" spans="1:17" x14ac:dyDescent="0.2">
      <c r="O42" s="10" t="str">
        <f>name!D9</f>
        <v>24 Business, media and public service professionals</v>
      </c>
      <c r="P42" s="11">
        <f>'Occ T2'!H13</f>
        <v>5.7113881371266508</v>
      </c>
      <c r="Q42" s="11">
        <f>'Occ T2'!J13</f>
        <v>19.219713073474111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-1.3429596124176317</v>
      </c>
      <c r="Q43" s="11">
        <f>'Occ T2'!J14</f>
        <v>2.3182055577610949</v>
      </c>
    </row>
    <row r="44" spans="1:17" x14ac:dyDescent="0.2">
      <c r="O44" s="10" t="str">
        <f>name!D11</f>
        <v>32 Health and social care associate professionals</v>
      </c>
      <c r="P44" s="11">
        <f>'Occ T2'!H15</f>
        <v>0.76395423180199451</v>
      </c>
      <c r="Q44" s="11">
        <f>'Occ T2'!J15</f>
        <v>7.0004426816589858</v>
      </c>
    </row>
    <row r="45" spans="1:17" x14ac:dyDescent="0.2">
      <c r="O45" s="10" t="str">
        <f>name!D12</f>
        <v>33 Protective service occupations</v>
      </c>
      <c r="P45" s="11">
        <f>'Occ T2'!H16</f>
        <v>1.9842019589937738</v>
      </c>
      <c r="Q45" s="11">
        <f>'Occ T2'!J16</f>
        <v>4.9294083479954196</v>
      </c>
    </row>
    <row r="46" spans="1:17" x14ac:dyDescent="0.2">
      <c r="O46" s="10" t="str">
        <f>name!D13</f>
        <v>34 Culture, media and sports occupations</v>
      </c>
      <c r="P46" s="11">
        <f>'Occ T2'!H17</f>
        <v>0.26354035848689428</v>
      </c>
      <c r="Q46" s="11">
        <f>'Occ T2'!J17</f>
        <v>3.0095176242247765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-0.32672037905998863</v>
      </c>
      <c r="Q47" s="11">
        <f>'Occ T2'!J18</f>
        <v>9.6054229022040474</v>
      </c>
    </row>
    <row r="48" spans="1:17" x14ac:dyDescent="0.2">
      <c r="O48" s="10" t="str">
        <f>name!D15</f>
        <v>41 Administrative occupations</v>
      </c>
      <c r="P48" s="11">
        <f>'Occ T2'!H19</f>
        <v>-6.1568661400787192</v>
      </c>
      <c r="Q48" s="11">
        <f>'Occ T2'!J19</f>
        <v>13.895887349768099</v>
      </c>
    </row>
    <row r="49" spans="15:17" x14ac:dyDescent="0.2">
      <c r="O49" s="10" t="str">
        <f>name!D16</f>
        <v>42 Secretarial and related occupations</v>
      </c>
      <c r="P49" s="11">
        <f>'Occ T2'!H20</f>
        <v>-0.47763365821413561</v>
      </c>
      <c r="Q49" s="11">
        <f>'Occ T2'!J20</f>
        <v>4.1601882943394806</v>
      </c>
    </row>
    <row r="50" spans="15:17" x14ac:dyDescent="0.2">
      <c r="O50" s="10" t="str">
        <f>name!D17</f>
        <v>51 Skilled agricultural and related trades</v>
      </c>
      <c r="P50" s="11">
        <f>'Occ T2'!H21</f>
        <v>0.47446004355916571</v>
      </c>
      <c r="Q50" s="11">
        <f>'Occ T2'!J21</f>
        <v>2.7577148400056077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-3.069804290544532</v>
      </c>
      <c r="Q51" s="11">
        <f>'Occ T2'!J22</f>
        <v>3.6924514225083653</v>
      </c>
    </row>
    <row r="52" spans="15:17" x14ac:dyDescent="0.2">
      <c r="O52" s="10" t="str">
        <f>name!D19</f>
        <v>53 Skilled construction and building trades</v>
      </c>
      <c r="P52" s="11">
        <f>'Occ T2'!H23</f>
        <v>-1.8669184254696489</v>
      </c>
      <c r="Q52" s="11">
        <f>'Occ T2'!J23</f>
        <v>4.5083739418535069</v>
      </c>
    </row>
    <row r="53" spans="15:17" x14ac:dyDescent="0.2">
      <c r="O53" s="10" t="str">
        <f>name!D20</f>
        <v>54 Textiles, printing and other skilled trades</v>
      </c>
      <c r="P53" s="11">
        <f>'Occ T2'!H24</f>
        <v>-0.60696235767244744</v>
      </c>
      <c r="Q53" s="11">
        <f>'Occ T2'!J24</f>
        <v>3.0326849388898722</v>
      </c>
    </row>
    <row r="54" spans="15:17" x14ac:dyDescent="0.2">
      <c r="O54" s="10" t="str">
        <f>name!D21</f>
        <v>61 Caring personal service occupations</v>
      </c>
      <c r="P54" s="11">
        <f>'Occ T2'!H25</f>
        <v>3.2684360730787816</v>
      </c>
      <c r="Q54" s="11">
        <f>'Occ T2'!J25</f>
        <v>22.460438729159868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2.1728094785634866E-2</v>
      </c>
      <c r="Q55" s="11">
        <f>'Occ T2'!J26</f>
        <v>5.3845520225403094</v>
      </c>
    </row>
    <row r="56" spans="15:17" x14ac:dyDescent="0.2">
      <c r="O56" s="10" t="str">
        <f>name!D23</f>
        <v>63 Community and civil enforcement occupations</v>
      </c>
      <c r="P56" s="11">
        <f>'Occ T2'!H27</f>
        <v>-8.1830023026183474E-2</v>
      </c>
      <c r="Q56" s="11">
        <f>'Occ T2'!J27</f>
        <v>0.18806720686324424</v>
      </c>
    </row>
    <row r="57" spans="15:17" x14ac:dyDescent="0.2">
      <c r="O57" s="10" t="str">
        <f>name!D24</f>
        <v>71 Sales occupations</v>
      </c>
      <c r="P57" s="11">
        <f>'Occ T2'!H28</f>
        <v>-3.9274776221846395</v>
      </c>
      <c r="Q57" s="11">
        <f>'Occ T2'!J28</f>
        <v>16.224508378415926</v>
      </c>
    </row>
    <row r="58" spans="15:17" x14ac:dyDescent="0.2">
      <c r="O58" s="10" t="str">
        <f>name!D25</f>
        <v>72 Customer service occupations</v>
      </c>
      <c r="P58" s="11">
        <f>'Occ T2'!H29</f>
        <v>4.2744457069809609</v>
      </c>
      <c r="Q58" s="11">
        <f>'Occ T2'!J29</f>
        <v>9.7014593756680121</v>
      </c>
    </row>
    <row r="59" spans="15:17" x14ac:dyDescent="0.2">
      <c r="O59" s="10" t="str">
        <f>name!D26</f>
        <v>81 Process, plant and machine operatives</v>
      </c>
      <c r="P59" s="11">
        <f>'Occ T2'!H30</f>
        <v>1.7355589637515365</v>
      </c>
      <c r="Q59" s="11">
        <f>'Occ T2'!J30</f>
        <v>8.7728679866793993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-1.1838558734370928</v>
      </c>
      <c r="Q60" s="11">
        <f>'Occ T2'!J31</f>
        <v>8.4506110049488381</v>
      </c>
    </row>
    <row r="61" spans="15:17" x14ac:dyDescent="0.2">
      <c r="O61" s="10" t="str">
        <f>name!D28</f>
        <v>91 Elementary trades and related occupations</v>
      </c>
      <c r="P61" s="11">
        <f>'Occ T2'!H32</f>
        <v>-1.8135103276913602</v>
      </c>
      <c r="Q61" s="11">
        <f>'Occ T2'!J32</f>
        <v>0.20747831280513163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-1.260215987036915</v>
      </c>
      <c r="Q62" s="11">
        <f>'Occ T2'!J33</f>
        <v>20.586783726298751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13.851999999999691</v>
      </c>
      <c r="Q64" s="11">
        <f>'Occ T2'!J35</f>
        <v>249.22781402990427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North East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478.92600000000022</v>
      </c>
      <c r="C8" s="305">
        <f>SUM(C9:C17)</f>
        <v>482.75099999999986</v>
      </c>
      <c r="D8" s="305">
        <f>SUM(D9:D17)</f>
        <v>492.77800000000002</v>
      </c>
      <c r="E8" s="304"/>
      <c r="F8" s="305">
        <f>SUM(F9:F17)</f>
        <v>6.2191239061433201</v>
      </c>
      <c r="G8" s="305">
        <f>SUM(G9:G17)</f>
        <v>7.6363712242585455</v>
      </c>
      <c r="H8" s="305">
        <f>SUM(H9:H17)</f>
        <v>9.5144226538408088</v>
      </c>
      <c r="I8" s="304"/>
      <c r="J8" s="305">
        <f>SUM(J9:J17)</f>
        <v>39.987739972030056</v>
      </c>
      <c r="K8" s="305">
        <f>SUM(K9:K17)</f>
        <v>47.60473155002844</v>
      </c>
      <c r="L8" s="305">
        <f>SUM(L9:L17)</f>
        <v>57.863806783400982</v>
      </c>
      <c r="M8" s="304"/>
      <c r="N8" s="305">
        <f>SUM(N9:N17)</f>
        <v>82.750564635315811</v>
      </c>
      <c r="O8" s="305">
        <f>SUM(O9:O17)</f>
        <v>92.194326075888526</v>
      </c>
      <c r="P8" s="305">
        <f>SUM(P9:P17)</f>
        <v>113.11901698064987</v>
      </c>
      <c r="Q8" s="306"/>
      <c r="R8" s="305">
        <f>SUM(R9:R17)</f>
        <v>25.327567248455289</v>
      </c>
      <c r="S8" s="305">
        <f>SUM(S9:S17)</f>
        <v>24.707546523062931</v>
      </c>
      <c r="T8" s="305">
        <f>SUM(T9:T17)</f>
        <v>27.260797448316339</v>
      </c>
      <c r="U8" s="306"/>
      <c r="V8" s="305">
        <f>SUM(V9:V17)</f>
        <v>22.536999605775801</v>
      </c>
      <c r="W8" s="305">
        <f>SUM(W9:W17)</f>
        <v>23.861334773563105</v>
      </c>
      <c r="X8" s="305">
        <f>SUM(X9:X17)</f>
        <v>27.320613571405779</v>
      </c>
      <c r="Y8" s="306"/>
      <c r="Z8" s="305">
        <f>SUM(Z9:Z17)</f>
        <v>121.85061428231415</v>
      </c>
      <c r="AA8" s="305">
        <f>SUM(AA9:AA17)</f>
        <v>117.13492343992282</v>
      </c>
      <c r="AB8" s="305">
        <f>SUM(AB9:AB17)</f>
        <v>121.86308167785653</v>
      </c>
      <c r="AC8" s="306"/>
      <c r="AD8" s="305">
        <f>SUM(AD9:AD17)</f>
        <v>108.45541532556359</v>
      </c>
      <c r="AE8" s="305">
        <f>SUM(AE9:AE17)</f>
        <v>104.31154617294393</v>
      </c>
      <c r="AF8" s="305">
        <f>SUM(AF9:AF17)</f>
        <v>93.890909211004171</v>
      </c>
      <c r="AG8" s="306"/>
      <c r="AH8" s="305">
        <f>SUM(AH9:AH17)</f>
        <v>52.426261327252497</v>
      </c>
      <c r="AI8" s="305">
        <f>SUM(AI9:AI17)</f>
        <v>49.211328820675782</v>
      </c>
      <c r="AJ8" s="305">
        <f>SUM(AJ9:AJ17)</f>
        <v>30.548341935264538</v>
      </c>
      <c r="AK8" s="306"/>
      <c r="AL8" s="305">
        <f>SUM(AL9:AL17)</f>
        <v>19.371713697149634</v>
      </c>
      <c r="AM8" s="305">
        <f>SUM(AM9:AM17)</f>
        <v>16.088891419655763</v>
      </c>
      <c r="AN8" s="305">
        <f>SUM(AN9:AN17)</f>
        <v>11.397009738261021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40.245078724761157</v>
      </c>
      <c r="C9" s="304">
        <f t="shared" ref="B9:D17" si="0">SUM(C21,C33,C51,C63,C75,C93)</f>
        <v>40.862520683519094</v>
      </c>
      <c r="D9" s="304">
        <f t="shared" si="0"/>
        <v>45.689137815915949</v>
      </c>
      <c r="E9" s="304"/>
      <c r="F9" s="304">
        <f t="shared" ref="F9:H17" si="1">SUM(F21,F33,F51,F63,F75,F93)</f>
        <v>0.38471351717075386</v>
      </c>
      <c r="G9" s="304">
        <f t="shared" si="1"/>
        <v>0.47403939302395059</v>
      </c>
      <c r="H9" s="304">
        <f t="shared" si="1"/>
        <v>0.65793191262709005</v>
      </c>
      <c r="I9" s="304"/>
      <c r="J9" s="304">
        <f t="shared" ref="J9:L17" si="2">SUM(J21,J33,J51,J63,J75,J93)</f>
        <v>3.7316969253098495</v>
      </c>
      <c r="K9" s="304">
        <f t="shared" si="2"/>
        <v>4.4275286316422537</v>
      </c>
      <c r="L9" s="304">
        <f t="shared" si="2"/>
        <v>5.9134643768770276</v>
      </c>
      <c r="M9" s="304"/>
      <c r="N9" s="304">
        <f t="shared" ref="N9:P17" si="3">SUM(N21,N33,N51,N63,N75,N93)</f>
        <v>9.3162230452617933</v>
      </c>
      <c r="O9" s="304">
        <f t="shared" si="3"/>
        <v>10.316503393396783</v>
      </c>
      <c r="P9" s="304">
        <f t="shared" si="3"/>
        <v>12.715885564254124</v>
      </c>
      <c r="Q9" s="306"/>
      <c r="R9" s="304">
        <f t="shared" ref="R9:T9" si="4">SUM(R21,R33,R51,R63,R75,R93)</f>
        <v>2.5965504094162921</v>
      </c>
      <c r="S9" s="304">
        <f t="shared" si="4"/>
        <v>2.7158560057982921</v>
      </c>
      <c r="T9" s="304">
        <f t="shared" si="4"/>
        <v>3.2940100179275449</v>
      </c>
      <c r="U9" s="306"/>
      <c r="V9" s="304">
        <f t="shared" ref="V9:X9" si="5">SUM(V21,V33,V51,V63,V75,V93)</f>
        <v>2.6409012417977773</v>
      </c>
      <c r="W9" s="304">
        <f t="shared" si="5"/>
        <v>2.7252939055492913</v>
      </c>
      <c r="X9" s="304">
        <f t="shared" si="5"/>
        <v>3.0297974366923093</v>
      </c>
      <c r="Y9" s="306"/>
      <c r="Z9" s="304">
        <f t="shared" ref="Z9:AB9" si="6">SUM(Z21,Z33,Z51,Z63,Z75,Z93)</f>
        <v>9.4131771047275734</v>
      </c>
      <c r="AA9" s="304">
        <f t="shared" si="6"/>
        <v>8.1801394870351913</v>
      </c>
      <c r="AB9" s="304">
        <f t="shared" si="6"/>
        <v>9.0715401493161743</v>
      </c>
      <c r="AC9" s="306"/>
      <c r="AD9" s="304">
        <f>SUM(AD21,AD33,AD51,AD63,AD75,AD93)</f>
        <v>7.351232592160251</v>
      </c>
      <c r="AE9" s="304">
        <f t="shared" ref="AE9:AF9" si="7">SUM(AE21,AE33,AE51,AE63,AE75,AE93)</f>
        <v>7.1547134823646914</v>
      </c>
      <c r="AF9" s="304">
        <f t="shared" si="7"/>
        <v>7.1141173907678255</v>
      </c>
      <c r="AG9" s="306"/>
      <c r="AH9" s="304">
        <f t="shared" ref="AH9:AJ9" si="8">SUM(AH21,AH33,AH51,AH63,AH75,AH93)</f>
        <v>3.7047685632944618</v>
      </c>
      <c r="AI9" s="304">
        <f t="shared" si="8"/>
        <v>3.7534323566568766</v>
      </c>
      <c r="AJ9" s="304">
        <f t="shared" si="8"/>
        <v>2.7499898781946039</v>
      </c>
      <c r="AK9" s="306"/>
      <c r="AL9" s="304">
        <f t="shared" ref="AL9:AN9" si="9">SUM(AL21,AL33,AL51,AL63,AL75,AL93)</f>
        <v>1.1058153256224084</v>
      </c>
      <c r="AM9" s="304">
        <f t="shared" si="9"/>
        <v>1.1150140280517664</v>
      </c>
      <c r="AN9" s="304">
        <f t="shared" si="9"/>
        <v>1.1424010892592533</v>
      </c>
    </row>
    <row r="10" spans="1:40" x14ac:dyDescent="0.2">
      <c r="A10" s="13" t="str">
        <f>name!E5</f>
        <v>Professional occupations</v>
      </c>
      <c r="B10" s="304">
        <f t="shared" si="0"/>
        <v>99.067530958461148</v>
      </c>
      <c r="C10" s="304">
        <f t="shared" si="0"/>
        <v>106.4965017389784</v>
      </c>
      <c r="D10" s="304">
        <f t="shared" si="0"/>
        <v>116.80390113270073</v>
      </c>
      <c r="E10" s="304"/>
      <c r="F10" s="304">
        <f t="shared" si="1"/>
        <v>4.8713618499748348</v>
      </c>
      <c r="G10" s="304">
        <f t="shared" si="1"/>
        <v>6.0233091804070051</v>
      </c>
      <c r="H10" s="304">
        <f t="shared" si="1"/>
        <v>7.3538890989313508</v>
      </c>
      <c r="I10" s="304"/>
      <c r="J10" s="304">
        <f t="shared" si="2"/>
        <v>23.786948273451738</v>
      </c>
      <c r="K10" s="304">
        <f t="shared" si="2"/>
        <v>28.526514284981474</v>
      </c>
      <c r="L10" s="304">
        <f t="shared" si="2"/>
        <v>33.316303247949946</v>
      </c>
      <c r="M10" s="304"/>
      <c r="N10" s="304">
        <f t="shared" si="3"/>
        <v>32.658659490644489</v>
      </c>
      <c r="O10" s="304">
        <f t="shared" si="3"/>
        <v>36.097595246297679</v>
      </c>
      <c r="P10" s="304">
        <f t="shared" si="3"/>
        <v>42.108736189100313</v>
      </c>
      <c r="Q10" s="306"/>
      <c r="R10" s="304">
        <f t="shared" ref="R10:T10" si="10">SUM(R22,R34,R52,R64,R76,R94)</f>
        <v>5.5111412722109838</v>
      </c>
      <c r="S10" s="304">
        <f t="shared" si="10"/>
        <v>3.8706956265732111</v>
      </c>
      <c r="T10" s="304">
        <f t="shared" si="10"/>
        <v>2.5180837645515499</v>
      </c>
      <c r="U10" s="306"/>
      <c r="V10" s="304">
        <f t="shared" ref="V10:X10" si="11">SUM(V22,V34,V52,V64,V76,V94)</f>
        <v>4.3595963064228469</v>
      </c>
      <c r="W10" s="304">
        <f t="shared" si="11"/>
        <v>4.5541211807377682</v>
      </c>
      <c r="X10" s="304">
        <f t="shared" si="11"/>
        <v>4.8453768331539742</v>
      </c>
      <c r="Y10" s="306"/>
      <c r="Z10" s="304">
        <f t="shared" ref="Z10:AB10" si="12">SUM(Z22,Z34,Z52,Z64,Z76,Z94)</f>
        <v>14.152272574010407</v>
      </c>
      <c r="AA10" s="304">
        <f t="shared" si="12"/>
        <v>13.802047086221265</v>
      </c>
      <c r="AB10" s="304">
        <f t="shared" si="12"/>
        <v>14.922974718989508</v>
      </c>
      <c r="AC10" s="306"/>
      <c r="AD10" s="304">
        <f t="shared" ref="AD10:AF10" si="13">SUM(AD22,AD34,AD52,AD64,AD76,AD94)</f>
        <v>8.806991852347462</v>
      </c>
      <c r="AE10" s="304">
        <f t="shared" si="13"/>
        <v>8.5918571177287362</v>
      </c>
      <c r="AF10" s="304">
        <f t="shared" si="13"/>
        <v>7.9665389726515876</v>
      </c>
      <c r="AG10" s="306"/>
      <c r="AH10" s="304">
        <f t="shared" ref="AH10:AJ10" si="14">SUM(AH22,AH34,AH52,AH64,AH76,AH94)</f>
        <v>3.9768245325209319</v>
      </c>
      <c r="AI10" s="304">
        <f t="shared" si="14"/>
        <v>3.9650323741762468</v>
      </c>
      <c r="AJ10" s="304">
        <f t="shared" si="14"/>
        <v>2.6528189653887395</v>
      </c>
      <c r="AK10" s="306"/>
      <c r="AL10" s="304">
        <f t="shared" ref="AL10:AN10" si="15">SUM(AL22,AL34,AL52,AL64,AL76,AL94)</f>
        <v>0.94373480687745537</v>
      </c>
      <c r="AM10" s="304">
        <f t="shared" si="15"/>
        <v>1.0653296418550113</v>
      </c>
      <c r="AN10" s="304">
        <f t="shared" si="15"/>
        <v>1.1191793419837719</v>
      </c>
    </row>
    <row r="11" spans="1:40" x14ac:dyDescent="0.2">
      <c r="A11" s="13" t="str">
        <f>name!E6</f>
        <v>Associate professional occupations</v>
      </c>
      <c r="B11" s="304">
        <f>SUM(B23,B35,B53,B65,B77,B95)</f>
        <v>56.07705623292037</v>
      </c>
      <c r="C11" s="304">
        <f t="shared" si="0"/>
        <v>53.792100904177971</v>
      </c>
      <c r="D11" s="304">
        <f>SUM(D23,D35,D53,D65,D77,D95)</f>
        <v>57.419072790725409</v>
      </c>
      <c r="E11" s="304"/>
      <c r="F11" s="304">
        <f t="shared" si="1"/>
        <v>0.48939615114344315</v>
      </c>
      <c r="G11" s="304">
        <f t="shared" si="1"/>
        <v>0.55507141127191106</v>
      </c>
      <c r="H11" s="304">
        <f t="shared" si="1"/>
        <v>0.73427862442336578</v>
      </c>
      <c r="I11" s="304"/>
      <c r="J11" s="304">
        <f t="shared" si="2"/>
        <v>5.5676303855603582</v>
      </c>
      <c r="K11" s="304">
        <f t="shared" si="2"/>
        <v>6.1048294165059751</v>
      </c>
      <c r="L11" s="304">
        <f t="shared" si="2"/>
        <v>7.4798176200755098</v>
      </c>
      <c r="M11" s="304"/>
      <c r="N11" s="304">
        <f t="shared" si="3"/>
        <v>14.223146850285598</v>
      </c>
      <c r="O11" s="304">
        <f t="shared" si="3"/>
        <v>14.975928518982716</v>
      </c>
      <c r="P11" s="304">
        <f t="shared" si="3"/>
        <v>18.260847387578437</v>
      </c>
      <c r="Q11" s="306"/>
      <c r="R11" s="304">
        <f t="shared" ref="R11:T11" si="16">SUM(R23,R35,R53,R65,R77,R95)</f>
        <v>4.357072130966503</v>
      </c>
      <c r="S11" s="304">
        <f t="shared" si="16"/>
        <v>4.0341219941224828</v>
      </c>
      <c r="T11" s="304">
        <f t="shared" si="16"/>
        <v>4.1165020460012354</v>
      </c>
      <c r="U11" s="306"/>
      <c r="V11" s="304">
        <f t="shared" ref="V11:X11" si="17">SUM(V23,V35,V53,V65,V77,V95)</f>
        <v>3.4131033191317703</v>
      </c>
      <c r="W11" s="304">
        <f t="shared" si="17"/>
        <v>3.2467472851459545</v>
      </c>
      <c r="X11" s="304">
        <f t="shared" si="17"/>
        <v>3.5986788122985822</v>
      </c>
      <c r="Y11" s="306"/>
      <c r="Z11" s="304">
        <f t="shared" ref="Z11:AB11" si="18">SUM(Z23,Z35,Z53,Z65,Z77,Z95)</f>
        <v>13.549840779430349</v>
      </c>
      <c r="AA11" s="304">
        <f t="shared" si="18"/>
        <v>11.786854218745765</v>
      </c>
      <c r="AB11" s="304">
        <f t="shared" si="18"/>
        <v>12.169000500115406</v>
      </c>
      <c r="AC11" s="306"/>
      <c r="AD11" s="304">
        <f t="shared" ref="AD11:AF11" si="19">SUM(AD23,AD35,AD53,AD65,AD77,AD95)</f>
        <v>9.3932557037726205</v>
      </c>
      <c r="AE11" s="304">
        <f t="shared" si="19"/>
        <v>8.4462421198384927</v>
      </c>
      <c r="AF11" s="304">
        <f t="shared" si="19"/>
        <v>7.648984273883018</v>
      </c>
      <c r="AG11" s="306"/>
      <c r="AH11" s="304">
        <f t="shared" ref="AH11:AJ11" si="20">SUM(AH23,AH35,AH53,AH65,AH77,AH95)</f>
        <v>4.1568813326700251</v>
      </c>
      <c r="AI11" s="304">
        <f t="shared" si="20"/>
        <v>3.7566739092447956</v>
      </c>
      <c r="AJ11" s="304">
        <f t="shared" si="20"/>
        <v>2.3809254695466402</v>
      </c>
      <c r="AK11" s="306"/>
      <c r="AL11" s="304">
        <f t="shared" ref="AL11:AN11" si="21">SUM(AL23,AL35,AL53,AL65,AL77,AL95)</f>
        <v>0.92672957995969241</v>
      </c>
      <c r="AM11" s="304">
        <f t="shared" si="21"/>
        <v>0.88563203031988824</v>
      </c>
      <c r="AN11" s="304">
        <f t="shared" si="21"/>
        <v>1.0300380568032181</v>
      </c>
    </row>
    <row r="12" spans="1:40" x14ac:dyDescent="0.2">
      <c r="A12" s="13" t="str">
        <f>name!E7</f>
        <v>Administrative and secretarial occupations</v>
      </c>
      <c r="B12" s="304">
        <f t="shared" si="0"/>
        <v>52.503095815052461</v>
      </c>
      <c r="C12" s="304">
        <f t="shared" si="0"/>
        <v>49.196634777047393</v>
      </c>
      <c r="D12" s="304">
        <f t="shared" si="0"/>
        <v>45.868596016759639</v>
      </c>
      <c r="E12" s="304"/>
      <c r="F12" s="304">
        <f t="shared" si="1"/>
        <v>0.22286635752091791</v>
      </c>
      <c r="G12" s="304">
        <f t="shared" si="1"/>
        <v>0.25156800375180616</v>
      </c>
      <c r="H12" s="304">
        <f t="shared" si="1"/>
        <v>0.31104965513558652</v>
      </c>
      <c r="I12" s="304"/>
      <c r="J12" s="304">
        <f t="shared" si="2"/>
        <v>2.6696957737880895</v>
      </c>
      <c r="K12" s="304">
        <f t="shared" si="2"/>
        <v>3.0781486590646061</v>
      </c>
      <c r="L12" s="304">
        <f t="shared" si="2"/>
        <v>3.6496862692582051</v>
      </c>
      <c r="M12" s="304"/>
      <c r="N12" s="304">
        <f t="shared" si="3"/>
        <v>9.4252304958420616</v>
      </c>
      <c r="O12" s="304">
        <f t="shared" si="3"/>
        <v>10.284330048947815</v>
      </c>
      <c r="P12" s="304">
        <f t="shared" si="3"/>
        <v>12.972124664656608</v>
      </c>
      <c r="Q12" s="306"/>
      <c r="R12" s="304">
        <f t="shared" ref="R12:T12" si="22">SUM(R24,R36,R54,R66,R78,R96)</f>
        <v>3.7004245385340981</v>
      </c>
      <c r="S12" s="304">
        <f t="shared" si="22"/>
        <v>3.8492254962964179</v>
      </c>
      <c r="T12" s="304">
        <f t="shared" si="22"/>
        <v>4.3868257636125083</v>
      </c>
      <c r="U12" s="306"/>
      <c r="V12" s="304">
        <f t="shared" ref="V12:X12" si="23">SUM(V24,V36,V54,V66,V78,V96)</f>
        <v>3.3342719353164112</v>
      </c>
      <c r="W12" s="304">
        <f t="shared" si="23"/>
        <v>3.4351498338512321</v>
      </c>
      <c r="X12" s="304">
        <f t="shared" si="23"/>
        <v>4.0974886899183778</v>
      </c>
      <c r="Y12" s="306"/>
      <c r="Z12" s="304">
        <f t="shared" ref="Z12:AA12" si="24">SUM(Z24,Z36,Z54,Z66,Z78,Z96)</f>
        <v>12.646973259077884</v>
      </c>
      <c r="AA12" s="304">
        <f t="shared" si="24"/>
        <v>11.885154556576364</v>
      </c>
      <c r="AB12" s="304">
        <f>SUM(AB24,AB36,AB54,AB66,AB78,AB96)</f>
        <v>10.264970146666023</v>
      </c>
      <c r="AC12" s="306"/>
      <c r="AD12" s="304">
        <f t="shared" ref="AD12:AE12" si="25">SUM(AD24,AD36,AD54,AD66,AD78,AD96)</f>
        <v>13.120162983923006</v>
      </c>
      <c r="AE12" s="304">
        <f t="shared" si="25"/>
        <v>10.599674497980065</v>
      </c>
      <c r="AF12" s="304">
        <f>SUM(AF24,AF36,AF54,AF66,AF78,AF96)</f>
        <v>7.206180933997441</v>
      </c>
      <c r="AG12" s="306"/>
      <c r="AH12" s="304">
        <f t="shared" ref="AH12:AI12" si="26">SUM(AH24,AH36,AH54,AH66,AH78,AH96)</f>
        <v>5.6708694611506028</v>
      </c>
      <c r="AI12" s="304">
        <f t="shared" si="26"/>
        <v>3.9518472247376213</v>
      </c>
      <c r="AJ12" s="304">
        <f>SUM(AJ24,AJ36,AJ54,AJ66,AJ78,AJ96)</f>
        <v>1.2620421490646625</v>
      </c>
      <c r="AK12" s="306"/>
      <c r="AL12" s="304">
        <f t="shared" ref="AL12:AM12" si="27">SUM(AL24,AL36,AL54,AL66,AL78,AL96)</f>
        <v>1.7126010098993865</v>
      </c>
      <c r="AM12" s="304">
        <f t="shared" si="27"/>
        <v>1.8615364558414722</v>
      </c>
      <c r="AN12" s="304">
        <f>SUM(AN24,AN36,AN54,AN66,AN78,AN96)</f>
        <v>1.718227744450229</v>
      </c>
    </row>
    <row r="13" spans="1:40" x14ac:dyDescent="0.2">
      <c r="A13" s="13" t="str">
        <f>name!E8</f>
        <v>Skilled trades occupations</v>
      </c>
      <c r="B13" s="304">
        <f t="shared" si="0"/>
        <v>48.245712549332211</v>
      </c>
      <c r="C13" s="304">
        <f t="shared" si="0"/>
        <v>46.732747293258726</v>
      </c>
      <c r="D13" s="304">
        <f t="shared" si="0"/>
        <v>43.176487519204755</v>
      </c>
      <c r="E13" s="304"/>
      <c r="F13" s="304">
        <f t="shared" si="1"/>
        <v>4.2806960850947609E-2</v>
      </c>
      <c r="G13" s="304">
        <f t="shared" si="1"/>
        <v>5.2924727777095962E-2</v>
      </c>
      <c r="H13" s="304">
        <f t="shared" si="1"/>
        <v>6.7880281840304993E-2</v>
      </c>
      <c r="I13" s="304"/>
      <c r="J13" s="304">
        <f t="shared" si="2"/>
        <v>0.60033283959965855</v>
      </c>
      <c r="K13" s="304">
        <f t="shared" si="2"/>
        <v>0.80735270240130264</v>
      </c>
      <c r="L13" s="304">
        <f t="shared" si="2"/>
        <v>1.0999492850209565</v>
      </c>
      <c r="M13" s="304"/>
      <c r="N13" s="304">
        <f t="shared" si="3"/>
        <v>2.0759702024288118</v>
      </c>
      <c r="O13" s="304">
        <f t="shared" si="3"/>
        <v>2.5475750425269239</v>
      </c>
      <c r="P13" s="304">
        <f t="shared" si="3"/>
        <v>3.0171978081911286</v>
      </c>
      <c r="Q13" s="306"/>
      <c r="R13" s="304">
        <f t="shared" ref="R13:T13" si="28">SUM(R25,R37,R55,R67,R79,R97)</f>
        <v>1.0784097352354345</v>
      </c>
      <c r="S13" s="304">
        <f t="shared" si="28"/>
        <v>1.2371892854033721</v>
      </c>
      <c r="T13" s="304">
        <f t="shared" si="28"/>
        <v>1.5033054887615402</v>
      </c>
      <c r="U13" s="306"/>
      <c r="V13" s="304">
        <f t="shared" ref="V13:X13" si="29">SUM(V25,V37,V55,V67,V79,V97)</f>
        <v>2.0993920590693107</v>
      </c>
      <c r="W13" s="304">
        <f t="shared" si="29"/>
        <v>2.372236098148528</v>
      </c>
      <c r="X13" s="304">
        <f t="shared" si="29"/>
        <v>2.531438136867413</v>
      </c>
      <c r="Y13" s="306"/>
      <c r="Z13" s="304">
        <f t="shared" ref="Z13:AB13" si="30">SUM(Z25,Z37,Z55,Z67,Z79,Z97)</f>
        <v>20.30349359166236</v>
      </c>
      <c r="AA13" s="304">
        <f t="shared" si="30"/>
        <v>17.940328361116133</v>
      </c>
      <c r="AB13" s="304">
        <f t="shared" si="30"/>
        <v>16.576915320537253</v>
      </c>
      <c r="AC13" s="306"/>
      <c r="AD13" s="304">
        <f t="shared" ref="AD13:AF13" si="31">SUM(AD25,AD37,AD55,AD67,AD79,AD97)</f>
        <v>13.869307231574425</v>
      </c>
      <c r="AE13" s="304">
        <f t="shared" si="31"/>
        <v>14.087532571963091</v>
      </c>
      <c r="AF13" s="304">
        <f t="shared" si="31"/>
        <v>13.471761245046244</v>
      </c>
      <c r="AG13" s="306"/>
      <c r="AH13" s="304">
        <f t="shared" ref="AH13:AJ13" si="32">SUM(AH25,AH37,AH55,AH67,AH79,AH97)</f>
        <v>5.4375554425774206</v>
      </c>
      <c r="AI13" s="304">
        <f t="shared" si="32"/>
        <v>5.5866953121047107</v>
      </c>
      <c r="AJ13" s="304">
        <f t="shared" si="32"/>
        <v>3.7717474837965477</v>
      </c>
      <c r="AK13" s="306"/>
      <c r="AL13" s="304">
        <f t="shared" ref="AL13:AN13" si="33">SUM(AL25,AL37,AL55,AL67,AL79,AL97)</f>
        <v>2.7384444863338402</v>
      </c>
      <c r="AM13" s="304">
        <f t="shared" si="33"/>
        <v>2.1009131918175763</v>
      </c>
      <c r="AN13" s="304">
        <f t="shared" si="33"/>
        <v>1.1362924691433642</v>
      </c>
    </row>
    <row r="14" spans="1:40" x14ac:dyDescent="0.2">
      <c r="A14" s="13" t="str">
        <f>name!E9</f>
        <v>Caring, leisure and other service occupations</v>
      </c>
      <c r="B14" s="304">
        <f t="shared" si="0"/>
        <v>42.842121741005322</v>
      </c>
      <c r="C14" s="304">
        <f t="shared" si="0"/>
        <v>44.580249740757608</v>
      </c>
      <c r="D14" s="304">
        <f t="shared" si="0"/>
        <v>46.050455885843604</v>
      </c>
      <c r="E14" s="304"/>
      <c r="F14" s="304">
        <f t="shared" si="1"/>
        <v>3.0278431619923024E-2</v>
      </c>
      <c r="G14" s="304">
        <f t="shared" si="1"/>
        <v>3.7985910941585821E-2</v>
      </c>
      <c r="H14" s="304">
        <f t="shared" si="1"/>
        <v>4.9915543489867473E-2</v>
      </c>
      <c r="I14" s="304"/>
      <c r="J14" s="304">
        <f t="shared" si="2"/>
        <v>1.1787359386846772</v>
      </c>
      <c r="K14" s="304">
        <f t="shared" si="2"/>
        <v>1.4263335200400882</v>
      </c>
      <c r="L14" s="304">
        <f t="shared" si="2"/>
        <v>1.7141762500541105</v>
      </c>
      <c r="M14" s="304"/>
      <c r="N14" s="304">
        <f t="shared" si="3"/>
        <v>4.7095320237132619</v>
      </c>
      <c r="O14" s="304">
        <f t="shared" si="3"/>
        <v>5.5745739531844638</v>
      </c>
      <c r="P14" s="304">
        <f t="shared" si="3"/>
        <v>7.1274917912074587</v>
      </c>
      <c r="Q14" s="306"/>
      <c r="R14" s="304">
        <f>SUM(R26,R38,R56,R68,R80,R98)</f>
        <v>3.6308913083119396</v>
      </c>
      <c r="S14" s="304">
        <f t="shared" ref="S14:T14" si="34">SUM(S26,S38,S56,S68,S80,S98)</f>
        <v>3.8115775564361076</v>
      </c>
      <c r="T14" s="304">
        <f t="shared" si="34"/>
        <v>4.3981542108279985</v>
      </c>
      <c r="U14" s="306"/>
      <c r="V14" s="304">
        <f t="shared" ref="V14:X14" si="35">SUM(V26,V38,V56,V68,V80,V98)</f>
        <v>2.5142242421608803</v>
      </c>
      <c r="W14" s="304">
        <f t="shared" si="35"/>
        <v>2.6991168381881603</v>
      </c>
      <c r="X14" s="304">
        <f t="shared" si="35"/>
        <v>3.2339283101609571</v>
      </c>
      <c r="Y14" s="306"/>
      <c r="Z14" s="304">
        <f t="shared" ref="Z14:AB14" si="36">SUM(Z26,Z38,Z56,Z68,Z80,Z98)</f>
        <v>15.368436151605113</v>
      </c>
      <c r="AA14" s="304">
        <f t="shared" si="36"/>
        <v>17.333967550461988</v>
      </c>
      <c r="AB14" s="304">
        <f t="shared" si="36"/>
        <v>19.35489098307556</v>
      </c>
      <c r="AC14" s="306"/>
      <c r="AD14" s="304">
        <f t="shared" ref="AD14:AF14" si="37">SUM(AD26,AD38,AD56,AD68,AD80,AD98)</f>
        <v>11.496974575315209</v>
      </c>
      <c r="AE14" s="304">
        <f t="shared" si="37"/>
        <v>10.246452722594727</v>
      </c>
      <c r="AF14" s="304">
        <f t="shared" si="37"/>
        <v>7.5642262224768855</v>
      </c>
      <c r="AG14" s="306"/>
      <c r="AH14" s="304">
        <f t="shared" ref="AH14:AJ14" si="38">SUM(AH26,AH38,AH56,AH68,AH80,AH98)</f>
        <v>2.9395517277587278</v>
      </c>
      <c r="AI14" s="304">
        <f t="shared" si="38"/>
        <v>2.5366108772815634</v>
      </c>
      <c r="AJ14" s="304">
        <f t="shared" si="38"/>
        <v>1.8189108074552482</v>
      </c>
      <c r="AK14" s="306"/>
      <c r="AL14" s="304">
        <f t="shared" ref="AL14:AN14" si="39">SUM(AL26,AL38,AL56,AL68,AL80,AL98)</f>
        <v>0.97349734183559278</v>
      </c>
      <c r="AM14" s="304">
        <f t="shared" si="39"/>
        <v>0.91363081162892446</v>
      </c>
      <c r="AN14" s="304">
        <f t="shared" si="39"/>
        <v>0.78876176709551826</v>
      </c>
    </row>
    <row r="15" spans="1:40" x14ac:dyDescent="0.2">
      <c r="A15" s="13" t="str">
        <f>name!E10</f>
        <v>Sales and customer service occupations</v>
      </c>
      <c r="B15" s="304">
        <f t="shared" si="0"/>
        <v>51.568261223138883</v>
      </c>
      <c r="C15" s="304">
        <f t="shared" si="0"/>
        <v>51.47460691376255</v>
      </c>
      <c r="D15" s="304">
        <f t="shared" si="0"/>
        <v>51.915229307935121</v>
      </c>
      <c r="E15" s="304"/>
      <c r="F15" s="304">
        <f t="shared" si="1"/>
        <v>8.4852913767903687E-2</v>
      </c>
      <c r="G15" s="304">
        <f t="shared" si="1"/>
        <v>0.1074945240235337</v>
      </c>
      <c r="H15" s="304">
        <f t="shared" si="1"/>
        <v>0.13933898113992307</v>
      </c>
      <c r="I15" s="304"/>
      <c r="J15" s="304">
        <f t="shared" si="2"/>
        <v>1.2490482611226297</v>
      </c>
      <c r="K15" s="304">
        <f t="shared" si="2"/>
        <v>1.574038229979478</v>
      </c>
      <c r="L15" s="304">
        <f t="shared" si="2"/>
        <v>2.1572629348389514</v>
      </c>
      <c r="M15" s="304"/>
      <c r="N15" s="304">
        <f t="shared" si="3"/>
        <v>6.0224324157961133</v>
      </c>
      <c r="O15" s="304">
        <f t="shared" si="3"/>
        <v>7.0569998195481167</v>
      </c>
      <c r="P15" s="304">
        <f t="shared" si="3"/>
        <v>9.6266106344545737</v>
      </c>
      <c r="Q15" s="306"/>
      <c r="R15" s="304">
        <f t="shared" ref="R15:T15" si="40">SUM(R27,R39,R57,R69,R81,R99)</f>
        <v>2.2113364500688903</v>
      </c>
      <c r="S15" s="304">
        <f t="shared" si="40"/>
        <v>2.4979682883517036</v>
      </c>
      <c r="T15" s="304">
        <f t="shared" si="40"/>
        <v>3.4542414559687655</v>
      </c>
      <c r="U15" s="306"/>
      <c r="V15" s="304">
        <f t="shared" ref="V15:X15" si="41">SUM(V27,V39,V57,V69,V81,V99)</f>
        <v>1.7838416566541435</v>
      </c>
      <c r="W15" s="304">
        <f t="shared" si="41"/>
        <v>1.9761499264695013</v>
      </c>
      <c r="X15" s="304">
        <f t="shared" si="41"/>
        <v>2.4733418634698858</v>
      </c>
      <c r="Y15" s="306"/>
      <c r="Z15" s="304">
        <f t="shared" ref="Z15:AB15" si="42">SUM(Z27,Z39,Z57,Z69,Z81,Z99)</f>
        <v>15.308826030738357</v>
      </c>
      <c r="AA15" s="304">
        <f t="shared" si="42"/>
        <v>15.753401476411177</v>
      </c>
      <c r="AB15" s="304">
        <f t="shared" si="42"/>
        <v>18.219041136858312</v>
      </c>
      <c r="AC15" s="306"/>
      <c r="AD15" s="304">
        <f t="shared" ref="AD15:AF15" si="43">SUM(AD27,AD39,AD57,AD69,AD81,AD99)</f>
        <v>14.533984675314214</v>
      </c>
      <c r="AE15" s="304">
        <f t="shared" si="43"/>
        <v>13.385409665193672</v>
      </c>
      <c r="AF15" s="304">
        <f t="shared" si="43"/>
        <v>10.813629931082531</v>
      </c>
      <c r="AG15" s="306"/>
      <c r="AH15" s="304">
        <f t="shared" ref="AH15:AJ15" si="44">SUM(AH27,AH39,AH57,AH69,AH81,AH99)</f>
        <v>7.5471074188970748</v>
      </c>
      <c r="AI15" s="304">
        <f t="shared" si="44"/>
        <v>6.6947060490390013</v>
      </c>
      <c r="AJ15" s="304">
        <f t="shared" si="44"/>
        <v>3.5088855925767328</v>
      </c>
      <c r="AK15" s="306"/>
      <c r="AL15" s="304">
        <f t="shared" ref="AL15:AN15" si="45">SUM(AL27,AL39,AL57,AL69,AL81,AL99)</f>
        <v>2.826831400779553</v>
      </c>
      <c r="AM15" s="304">
        <f t="shared" si="45"/>
        <v>2.4284389347463722</v>
      </c>
      <c r="AN15" s="304">
        <f t="shared" si="45"/>
        <v>1.5228767775454393</v>
      </c>
    </row>
    <row r="16" spans="1:40" x14ac:dyDescent="0.2">
      <c r="A16" s="13" t="str">
        <f>name!E11</f>
        <v>Process, plant and machine operatives</v>
      </c>
      <c r="B16" s="304">
        <f t="shared" si="0"/>
        <v>35.57919068978012</v>
      </c>
      <c r="C16" s="304">
        <f t="shared" si="0"/>
        <v>38.295208327413938</v>
      </c>
      <c r="D16" s="304">
        <f t="shared" si="0"/>
        <v>36.130893780094624</v>
      </c>
      <c r="E16" s="304"/>
      <c r="F16" s="304">
        <f t="shared" si="1"/>
        <v>5.7504250305075937E-2</v>
      </c>
      <c r="G16" s="304">
        <f t="shared" si="1"/>
        <v>8.7691630771866397E-2</v>
      </c>
      <c r="H16" s="304">
        <f t="shared" si="1"/>
        <v>0.13702110406456891</v>
      </c>
      <c r="I16" s="304"/>
      <c r="J16" s="304">
        <f t="shared" si="2"/>
        <v>0.32953457800369235</v>
      </c>
      <c r="K16" s="304">
        <f t="shared" si="2"/>
        <v>0.48690830417484277</v>
      </c>
      <c r="L16" s="304">
        <f t="shared" si="2"/>
        <v>0.75329731368141561</v>
      </c>
      <c r="M16" s="304"/>
      <c r="N16" s="304">
        <f t="shared" si="3"/>
        <v>1.1317845625813461</v>
      </c>
      <c r="O16" s="304">
        <f t="shared" si="3"/>
        <v>1.5090352723938147</v>
      </c>
      <c r="P16" s="304">
        <f t="shared" si="3"/>
        <v>2.1017603742816409</v>
      </c>
      <c r="Q16" s="306"/>
      <c r="R16" s="304">
        <f t="shared" ref="R16:T16" si="46">SUM(R28,R40,R58,R70,R82,R100)</f>
        <v>0.59052822573728692</v>
      </c>
      <c r="S16" s="304">
        <f t="shared" si="46"/>
        <v>0.76279324142322302</v>
      </c>
      <c r="T16" s="304">
        <f t="shared" si="46"/>
        <v>0.91172963693238729</v>
      </c>
      <c r="U16" s="306"/>
      <c r="V16" s="304">
        <f t="shared" ref="V16:X16" si="47">SUM(V28,V40,V58,V70,V82,V100)</f>
        <v>0.94894934921932761</v>
      </c>
      <c r="W16" s="304">
        <f t="shared" si="47"/>
        <v>1.2233701783788957</v>
      </c>
      <c r="X16" s="304">
        <f t="shared" si="47"/>
        <v>1.3519672056915055</v>
      </c>
      <c r="Y16" s="306"/>
      <c r="Z16" s="304">
        <f t="shared" ref="Z16:AB16" si="48">SUM(Z28,Z40,Z58,Z70,Z82,Z100)</f>
        <v>10.316227019816676</v>
      </c>
      <c r="AA16" s="304">
        <f t="shared" si="48"/>
        <v>10.731606544166651</v>
      </c>
      <c r="AB16" s="304">
        <f t="shared" si="48"/>
        <v>11.432778939594121</v>
      </c>
      <c r="AC16" s="306"/>
      <c r="AD16" s="304">
        <f t="shared" ref="AD16:AF16" si="49">SUM(AD28,AD40,AD58,AD70,AD82,AD100)</f>
        <v>12.075258245889206</v>
      </c>
      <c r="AE16" s="304">
        <f t="shared" si="49"/>
        <v>14.214685564166292</v>
      </c>
      <c r="AF16" s="304">
        <f t="shared" si="49"/>
        <v>14.756586759538999</v>
      </c>
      <c r="AG16" s="306"/>
      <c r="AH16" s="304">
        <f t="shared" ref="AH16:AJ16" si="50">SUM(AH28,AH40,AH58,AH70,AH82,AH100)</f>
        <v>6.6751684250938785</v>
      </c>
      <c r="AI16" s="304">
        <f t="shared" si="50"/>
        <v>7.0336178824913107</v>
      </c>
      <c r="AJ16" s="304">
        <f t="shared" si="50"/>
        <v>3.8336015579122673</v>
      </c>
      <c r="AK16" s="306"/>
      <c r="AL16" s="304">
        <f t="shared" ref="AL16:AN16" si="51">SUM(AL28,AL40,AL58,AL70,AL82,AL100)</f>
        <v>3.4542360331336295</v>
      </c>
      <c r="AM16" s="304">
        <f t="shared" si="51"/>
        <v>2.2454997094470417</v>
      </c>
      <c r="AN16" s="304">
        <f t="shared" si="51"/>
        <v>0.85215088839772424</v>
      </c>
    </row>
    <row r="17" spans="1:40" x14ac:dyDescent="0.2">
      <c r="A17" s="13" t="str">
        <f>name!E12</f>
        <v>Elementary occupations</v>
      </c>
      <c r="B17" s="304">
        <f t="shared" si="0"/>
        <v>52.797952065548508</v>
      </c>
      <c r="C17" s="304">
        <f t="shared" si="0"/>
        <v>51.320429621084131</v>
      </c>
      <c r="D17" s="304">
        <f t="shared" si="0"/>
        <v>49.724225750820203</v>
      </c>
      <c r="E17" s="304"/>
      <c r="F17" s="304">
        <f t="shared" si="1"/>
        <v>3.53434737895209E-2</v>
      </c>
      <c r="G17" s="304">
        <f t="shared" si="1"/>
        <v>4.6286442289789585E-2</v>
      </c>
      <c r="H17" s="304">
        <f t="shared" si="1"/>
        <v>6.3117452188750034E-2</v>
      </c>
      <c r="I17" s="304"/>
      <c r="J17" s="304">
        <f t="shared" si="2"/>
        <v>0.87411699650935626</v>
      </c>
      <c r="K17" s="304">
        <f t="shared" si="2"/>
        <v>1.1730778012384226</v>
      </c>
      <c r="L17" s="304">
        <f t="shared" si="2"/>
        <v>1.7798494856448612</v>
      </c>
      <c r="M17" s="304"/>
      <c r="N17" s="304">
        <f t="shared" si="3"/>
        <v>3.1875855487623426</v>
      </c>
      <c r="O17" s="304">
        <f t="shared" si="3"/>
        <v>3.8317847806102163</v>
      </c>
      <c r="P17" s="304">
        <f t="shared" si="3"/>
        <v>5.1883625669255871</v>
      </c>
      <c r="Q17" s="306"/>
      <c r="R17" s="304">
        <f t="shared" ref="R17:T17" si="52">SUM(R29,R41,R59,R71,R83,R101)</f>
        <v>1.6512131779738564</v>
      </c>
      <c r="S17" s="304">
        <f t="shared" si="52"/>
        <v>1.9281190286581242</v>
      </c>
      <c r="T17" s="304">
        <f t="shared" si="52"/>
        <v>2.6779450637328082</v>
      </c>
      <c r="U17" s="306"/>
      <c r="V17" s="304">
        <f t="shared" ref="V17:X17" si="53">SUM(V29,V41,V59,V71,V83,V101)</f>
        <v>1.4427194960033334</v>
      </c>
      <c r="W17" s="304">
        <f t="shared" si="53"/>
        <v>1.6291495270937719</v>
      </c>
      <c r="X17" s="304">
        <f t="shared" si="53"/>
        <v>2.158596283152777</v>
      </c>
      <c r="Y17" s="306"/>
      <c r="Z17" s="304">
        <f t="shared" ref="Z17:AB17" si="54">SUM(Z29,Z41,Z59,Z71,Z83,Z101)</f>
        <v>10.791367771245435</v>
      </c>
      <c r="AA17" s="304">
        <f t="shared" si="54"/>
        <v>9.7214241591882899</v>
      </c>
      <c r="AB17" s="304">
        <f t="shared" si="54"/>
        <v>9.8509697827041816</v>
      </c>
      <c r="AC17" s="306"/>
      <c r="AD17" s="304">
        <f t="shared" ref="AD17:AF17" si="55">SUM(AD29,AD41,AD59,AD71,AD83,AD101)</f>
        <v>17.808247465267204</v>
      </c>
      <c r="AE17" s="304">
        <f t="shared" si="55"/>
        <v>17.584978431114163</v>
      </c>
      <c r="AF17" s="304">
        <f t="shared" si="55"/>
        <v>17.348883481559636</v>
      </c>
      <c r="AG17" s="306"/>
      <c r="AH17" s="304">
        <f t="shared" ref="AH17:AJ17" si="56">SUM(AH29,AH41,AH59,AH71,AH83,AH101)</f>
        <v>12.317534423289375</v>
      </c>
      <c r="AI17" s="304">
        <f t="shared" si="56"/>
        <v>11.932712834943651</v>
      </c>
      <c r="AJ17" s="304">
        <f t="shared" si="56"/>
        <v>8.5694200313290967</v>
      </c>
      <c r="AK17" s="306"/>
      <c r="AL17" s="304">
        <f t="shared" ref="AL17:AN17" si="57">SUM(AL29,AL41,AL59,AL71,AL83,AL101)</f>
        <v>4.6898237127080771</v>
      </c>
      <c r="AM17" s="304">
        <f t="shared" si="57"/>
        <v>3.4728966159477102</v>
      </c>
      <c r="AN17" s="304">
        <f t="shared" si="57"/>
        <v>2.0870816035825026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11.736000000000001</v>
      </c>
      <c r="C20" s="305">
        <f>SUM(C21:C29)</f>
        <v>11.704999999999993</v>
      </c>
      <c r="D20" s="305">
        <f>SUM(D21:D29)</f>
        <v>11.858000000000009</v>
      </c>
      <c r="E20" s="304"/>
      <c r="F20" s="305">
        <f>SUM(F21:F29)</f>
        <v>0.15098139290024248</v>
      </c>
      <c r="G20" s="305">
        <f>SUM(G21:G29)</f>
        <v>0.19248081531820468</v>
      </c>
      <c r="H20" s="305">
        <f>SUM(H21:H29)</f>
        <v>0.26436197775612702</v>
      </c>
      <c r="I20" s="304"/>
      <c r="J20" s="305">
        <f>SUM(J21:J29)</f>
        <v>0.84916936095635609</v>
      </c>
      <c r="K20" s="305">
        <f>SUM(K21:K29)</f>
        <v>1.0492852150525367</v>
      </c>
      <c r="L20" s="305">
        <f>SUM(L21:L29)</f>
        <v>1.4350852924416795</v>
      </c>
      <c r="M20" s="304"/>
      <c r="N20" s="305">
        <f>SUM(N21:N29)</f>
        <v>2.1350559460448388</v>
      </c>
      <c r="O20" s="305">
        <f>SUM(O21:O29)</f>
        <v>2.2553767626786101</v>
      </c>
      <c r="P20" s="305">
        <f>SUM(P21:P29)</f>
        <v>2.5071901144618116</v>
      </c>
      <c r="Q20" s="306"/>
      <c r="R20" s="305">
        <f>SUM(R21:R29)</f>
        <v>0.34431274680260321</v>
      </c>
      <c r="S20" s="305">
        <f>SUM(S21:S29)</f>
        <v>0.36920729964118892</v>
      </c>
      <c r="T20" s="305">
        <f>SUM(T21:T29)</f>
        <v>0.41420683134465658</v>
      </c>
      <c r="U20" s="306"/>
      <c r="V20" s="305">
        <f>SUM(V21:V29)</f>
        <v>0.94001695445012112</v>
      </c>
      <c r="W20" s="305">
        <f>SUM(W21:W29)</f>
        <v>0.94376230479945089</v>
      </c>
      <c r="X20" s="305">
        <f>SUM(X21:X29)</f>
        <v>1.0050870378763506</v>
      </c>
      <c r="Y20" s="306"/>
      <c r="Z20" s="305">
        <f>SUM(Z21:Z29)</f>
        <v>2.9933712516569742</v>
      </c>
      <c r="AA20" s="305">
        <f>SUM(AA21:AA29)</f>
        <v>2.6883763051295375</v>
      </c>
      <c r="AB20" s="305">
        <f>SUM(AB21:AB29)</f>
        <v>2.7054012739887874</v>
      </c>
      <c r="AC20" s="306"/>
      <c r="AD20" s="305">
        <f>SUM(AD21:AD29)</f>
        <v>2.1974265559811554</v>
      </c>
      <c r="AE20" s="305">
        <f>SUM(AE21:AE29)</f>
        <v>2.0646542419097567</v>
      </c>
      <c r="AF20" s="305">
        <f>SUM(AF21:AF29)</f>
        <v>1.8554442562741937</v>
      </c>
      <c r="AG20" s="306"/>
      <c r="AH20" s="305">
        <f>SUM(AH21:AH29)</f>
        <v>1.2102250390791576</v>
      </c>
      <c r="AI20" s="305">
        <f>SUM(AI21:AI29)</f>
        <v>1.1861218634025736</v>
      </c>
      <c r="AJ20" s="305">
        <f>SUM(AJ21:AJ29)</f>
        <v>0.86616268067789404</v>
      </c>
      <c r="AK20" s="306"/>
      <c r="AL20" s="305">
        <f>SUM(AL21:AL29)</f>
        <v>0.91544075212855058</v>
      </c>
      <c r="AM20" s="305">
        <f>SUM(AM21:AM29)</f>
        <v>0.95573519206813351</v>
      </c>
      <c r="AN20" s="305">
        <f>SUM(AN21:AN29)</f>
        <v>0.80506053517851062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1.4393805184066943</v>
      </c>
      <c r="C21" s="304">
        <f t="shared" ref="C21:D21" si="59">SUM(G21,K21,O21,S21,W21,AA21,AE21,AI21,AM21)</f>
        <v>1.4686235645059891</v>
      </c>
      <c r="D21" s="304">
        <f t="shared" si="59"/>
        <v>1.6028309748606016</v>
      </c>
      <c r="E21" s="304"/>
      <c r="F21" s="304">
        <v>2.6511514718560187E-2</v>
      </c>
      <c r="G21" s="304">
        <v>3.0998199247071555E-2</v>
      </c>
      <c r="H21" s="304">
        <v>3.7193919427778555E-2</v>
      </c>
      <c r="I21" s="304"/>
      <c r="J21" s="304">
        <v>0.22724985842323897</v>
      </c>
      <c r="K21" s="304">
        <v>0.26201834982338829</v>
      </c>
      <c r="L21" s="304">
        <v>0.35119792860078997</v>
      </c>
      <c r="M21" s="304"/>
      <c r="N21" s="304">
        <v>0.40362922705461213</v>
      </c>
      <c r="O21" s="304">
        <v>0.40828667378548911</v>
      </c>
      <c r="P21" s="304">
        <v>0.45099586365200445</v>
      </c>
      <c r="Q21" s="306"/>
      <c r="R21" s="304">
        <v>6.6233744827699531E-2</v>
      </c>
      <c r="S21" s="304">
        <v>7.0225987924122754E-2</v>
      </c>
      <c r="T21" s="304">
        <v>7.8669830435367474E-2</v>
      </c>
      <c r="U21" s="306"/>
      <c r="V21" s="304">
        <v>0.14465405591591504</v>
      </c>
      <c r="W21" s="304">
        <v>0.1323099817039381</v>
      </c>
      <c r="X21" s="304">
        <v>0.12796925347752938</v>
      </c>
      <c r="Y21" s="306"/>
      <c r="Z21" s="304">
        <v>0.19477873828261408</v>
      </c>
      <c r="AA21" s="304">
        <v>0.1904546044284233</v>
      </c>
      <c r="AB21" s="304">
        <v>0.2465710144228179</v>
      </c>
      <c r="AC21" s="306"/>
      <c r="AD21" s="304">
        <v>0.16473843566423266</v>
      </c>
      <c r="AE21" s="304">
        <v>0.16086247973890572</v>
      </c>
      <c r="AF21" s="304">
        <v>0.14159600927169924</v>
      </c>
      <c r="AG21" s="306"/>
      <c r="AH21" s="304">
        <v>0.13594341242525193</v>
      </c>
      <c r="AI21" s="304">
        <v>0.13523141579007969</v>
      </c>
      <c r="AJ21" s="304">
        <v>9.2001050537646026E-2</v>
      </c>
      <c r="AK21" s="306"/>
      <c r="AL21" s="304">
        <v>7.5641531094569683E-2</v>
      </c>
      <c r="AM21" s="304">
        <v>7.8235872064570583E-2</v>
      </c>
      <c r="AN21" s="304">
        <v>7.6636105034968371E-2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2.3221590745156582</v>
      </c>
      <c r="C22" s="304">
        <f t="shared" ref="C22:C29" si="61">SUM(G22,K22,O22,S22,W22,AA22,AE22,AI22,AM22)</f>
        <v>2.412491352656513</v>
      </c>
      <c r="D22" s="304">
        <f t="shared" ref="D22:D29" si="62">SUM(H22,L22,P22,T22,X22,AB22,AF22,AJ22,AN22)</f>
        <v>2.6429979503201833</v>
      </c>
      <c r="E22" s="304"/>
      <c r="F22" s="304">
        <v>8.5970527785930922E-2</v>
      </c>
      <c r="G22" s="304">
        <v>0.11703284771453239</v>
      </c>
      <c r="H22" s="304">
        <v>0.17306819116908867</v>
      </c>
      <c r="I22" s="304"/>
      <c r="J22" s="304">
        <v>0.35879034824934303</v>
      </c>
      <c r="K22" s="304">
        <v>0.46674495712586056</v>
      </c>
      <c r="L22" s="304">
        <v>0.66460104038496004</v>
      </c>
      <c r="M22" s="304"/>
      <c r="N22" s="304">
        <v>0.70224731304265309</v>
      </c>
      <c r="O22" s="304">
        <v>0.76536755825434855</v>
      </c>
      <c r="P22" s="304">
        <v>0.82803059807168167</v>
      </c>
      <c r="Q22" s="306"/>
      <c r="R22" s="304">
        <v>7.8713819020145806E-2</v>
      </c>
      <c r="S22" s="304">
        <v>8.6774427648511454E-2</v>
      </c>
      <c r="T22" s="304">
        <v>8.9982240020004919E-2</v>
      </c>
      <c r="U22" s="306"/>
      <c r="V22" s="304">
        <v>0.28597768473631219</v>
      </c>
      <c r="W22" s="304">
        <v>0.26626089694865662</v>
      </c>
      <c r="X22" s="304">
        <v>0.24474908804382403</v>
      </c>
      <c r="Y22" s="306"/>
      <c r="Z22" s="304">
        <v>0.47527014880431923</v>
      </c>
      <c r="AA22" s="304">
        <v>0.42551743318326907</v>
      </c>
      <c r="AB22" s="304">
        <v>0.41451561581782254</v>
      </c>
      <c r="AC22" s="306"/>
      <c r="AD22" s="304">
        <v>0.16979996781247556</v>
      </c>
      <c r="AE22" s="304">
        <v>0.11041524129736251</v>
      </c>
      <c r="AF22" s="304">
        <v>8.6793626077400723E-2</v>
      </c>
      <c r="AG22" s="306"/>
      <c r="AH22" s="304">
        <v>0.10331594812661569</v>
      </c>
      <c r="AI22" s="304">
        <v>0.11076564532617754</v>
      </c>
      <c r="AJ22" s="304">
        <v>8.0669711731322508E-2</v>
      </c>
      <c r="AK22" s="306"/>
      <c r="AL22" s="304">
        <v>6.2073316937862597E-2</v>
      </c>
      <c r="AM22" s="304">
        <v>6.3612345157794223E-2</v>
      </c>
      <c r="AN22" s="304">
        <v>6.0587839004077909E-2</v>
      </c>
    </row>
    <row r="23" spans="1:40" x14ac:dyDescent="0.2">
      <c r="A23" s="13" t="str">
        <f t="shared" si="58"/>
        <v>Associate professional occupations</v>
      </c>
      <c r="B23" s="304">
        <f t="shared" si="60"/>
        <v>1.7823045099469583</v>
      </c>
      <c r="C23" s="304">
        <f t="shared" si="61"/>
        <v>1.6571835192981639</v>
      </c>
      <c r="D23" s="304">
        <f t="shared" si="62"/>
        <v>1.7356298251822528</v>
      </c>
      <c r="E23" s="304"/>
      <c r="F23" s="304">
        <v>2.2003147567189629E-2</v>
      </c>
      <c r="G23" s="304">
        <v>2.5943273392226244E-2</v>
      </c>
      <c r="H23" s="304">
        <v>3.2930389783830144E-2</v>
      </c>
      <c r="I23" s="304"/>
      <c r="J23" s="304">
        <v>0.10275307629163329</v>
      </c>
      <c r="K23" s="304">
        <v>0.12483128225231269</v>
      </c>
      <c r="L23" s="304">
        <v>0.16334857483244478</v>
      </c>
      <c r="M23" s="304"/>
      <c r="N23" s="304">
        <v>0.38343880012778386</v>
      </c>
      <c r="O23" s="304">
        <v>0.38061625374751523</v>
      </c>
      <c r="P23" s="304">
        <v>0.41469117450559723</v>
      </c>
      <c r="Q23" s="306"/>
      <c r="R23" s="304">
        <v>3.730199069716704E-2</v>
      </c>
      <c r="S23" s="304">
        <v>3.744112280101148E-2</v>
      </c>
      <c r="T23" s="304">
        <v>4.3810924183394204E-2</v>
      </c>
      <c r="U23" s="306"/>
      <c r="V23" s="304">
        <v>0.19565286509565713</v>
      </c>
      <c r="W23" s="304">
        <v>0.20686928654646036</v>
      </c>
      <c r="X23" s="304">
        <v>0.25375548433871548</v>
      </c>
      <c r="Y23" s="306"/>
      <c r="Z23" s="304">
        <v>0.65405389363692035</v>
      </c>
      <c r="AA23" s="304">
        <v>0.54486171481898693</v>
      </c>
      <c r="AB23" s="304">
        <v>0.5555145845902334</v>
      </c>
      <c r="AC23" s="306"/>
      <c r="AD23" s="304">
        <v>0.18778516732996395</v>
      </c>
      <c r="AE23" s="304">
        <v>0.13459981945480848</v>
      </c>
      <c r="AF23" s="304">
        <v>9.0171733307927548E-2</v>
      </c>
      <c r="AG23" s="306"/>
      <c r="AH23" s="304">
        <v>0.13294431908098306</v>
      </c>
      <c r="AI23" s="304">
        <v>0.12777976156825874</v>
      </c>
      <c r="AJ23" s="304">
        <v>8.363161642526229E-2</v>
      </c>
      <c r="AK23" s="306"/>
      <c r="AL23" s="304">
        <v>6.6371250119659914E-2</v>
      </c>
      <c r="AM23" s="304">
        <v>7.4241004716583528E-2</v>
      </c>
      <c r="AN23" s="304">
        <v>9.7775343214847862E-2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0.58663505940144578</v>
      </c>
      <c r="C24" s="304">
        <f t="shared" si="61"/>
        <v>0.54423709744227589</v>
      </c>
      <c r="D24" s="304">
        <f t="shared" si="62"/>
        <v>0.49533952510071094</v>
      </c>
      <c r="E24" s="304"/>
      <c r="F24" s="304">
        <v>2.1027429785027245E-3</v>
      </c>
      <c r="G24" s="304">
        <v>1.9728092748190844E-3</v>
      </c>
      <c r="H24" s="304">
        <v>1.8876506424357787E-3</v>
      </c>
      <c r="I24" s="304"/>
      <c r="J24" s="304">
        <v>3.2651479996549937E-2</v>
      </c>
      <c r="K24" s="304">
        <v>3.6088982148661825E-2</v>
      </c>
      <c r="L24" s="304">
        <v>4.3232810064234045E-2</v>
      </c>
      <c r="M24" s="304"/>
      <c r="N24" s="304">
        <v>0.10099478955884196</v>
      </c>
      <c r="O24" s="304">
        <v>9.7828029443502662E-2</v>
      </c>
      <c r="P24" s="304">
        <v>0.10162112219192045</v>
      </c>
      <c r="Q24" s="306"/>
      <c r="R24" s="304">
        <v>1.9039650115427905E-2</v>
      </c>
      <c r="S24" s="304">
        <v>1.7678994439513946E-2</v>
      </c>
      <c r="T24" s="304">
        <v>1.7899062300941303E-2</v>
      </c>
      <c r="U24" s="306"/>
      <c r="V24" s="304">
        <v>4.6747841058306705E-2</v>
      </c>
      <c r="W24" s="304">
        <v>4.692943294657264E-2</v>
      </c>
      <c r="X24" s="304">
        <v>4.6707432626028521E-2</v>
      </c>
      <c r="Y24" s="306"/>
      <c r="Z24" s="304">
        <v>0.14384382159309986</v>
      </c>
      <c r="AA24" s="304">
        <v>0.13014484900367873</v>
      </c>
      <c r="AB24" s="304">
        <v>0.11267155849558595</v>
      </c>
      <c r="AC24" s="306"/>
      <c r="AD24" s="304">
        <v>0.11610381244766624</v>
      </c>
      <c r="AE24" s="304">
        <v>8.5391743770945355E-2</v>
      </c>
      <c r="AF24" s="304">
        <v>5.5434277634763565E-2</v>
      </c>
      <c r="AG24" s="306"/>
      <c r="AH24" s="304">
        <v>7.8786636082170916E-2</v>
      </c>
      <c r="AI24" s="304">
        <v>6.9144435090690168E-2</v>
      </c>
      <c r="AJ24" s="304">
        <v>4.0970560352519274E-2</v>
      </c>
      <c r="AK24" s="306"/>
      <c r="AL24" s="304">
        <v>4.6364285570879488E-2</v>
      </c>
      <c r="AM24" s="304">
        <v>5.9057821323891445E-2</v>
      </c>
      <c r="AN24" s="304">
        <v>7.4915050792282056E-2</v>
      </c>
    </row>
    <row r="25" spans="1:40" x14ac:dyDescent="0.2">
      <c r="A25" s="13" t="str">
        <f t="shared" si="58"/>
        <v>Skilled trades occupations</v>
      </c>
      <c r="B25" s="304">
        <f t="shared" si="60"/>
        <v>2.4473224352839158</v>
      </c>
      <c r="C25" s="304">
        <f t="shared" si="61"/>
        <v>2.3746868096633249</v>
      </c>
      <c r="D25" s="304">
        <f t="shared" si="62"/>
        <v>2.1972478561191111</v>
      </c>
      <c r="E25" s="304"/>
      <c r="F25" s="304">
        <v>8.6604593873443013E-3</v>
      </c>
      <c r="G25" s="304">
        <v>1.0250016340231826E-2</v>
      </c>
      <c r="H25" s="304">
        <v>1.2313481298927786E-2</v>
      </c>
      <c r="I25" s="304"/>
      <c r="J25" s="304">
        <v>5.1448690640706549E-2</v>
      </c>
      <c r="K25" s="304">
        <v>6.8840873161951477E-2</v>
      </c>
      <c r="L25" s="304">
        <v>9.9279120030841814E-2</v>
      </c>
      <c r="M25" s="304"/>
      <c r="N25" s="304">
        <v>0.30629795911996388</v>
      </c>
      <c r="O25" s="304">
        <v>0.3603549117900619</v>
      </c>
      <c r="P25" s="304">
        <v>0.45188006593679753</v>
      </c>
      <c r="Q25" s="306"/>
      <c r="R25" s="304">
        <v>8.3721063468664481E-2</v>
      </c>
      <c r="S25" s="304">
        <v>9.109923772982978E-2</v>
      </c>
      <c r="T25" s="304">
        <v>0.10334080134162089</v>
      </c>
      <c r="U25" s="306"/>
      <c r="V25" s="304">
        <v>0.17972897949391242</v>
      </c>
      <c r="W25" s="304">
        <v>0.19805029594771073</v>
      </c>
      <c r="X25" s="304">
        <v>0.23704946078320488</v>
      </c>
      <c r="Y25" s="306"/>
      <c r="Z25" s="304">
        <v>0.72747251177695238</v>
      </c>
      <c r="AA25" s="304">
        <v>0.5977503838484387</v>
      </c>
      <c r="AB25" s="304">
        <v>0.50305940567544605</v>
      </c>
      <c r="AC25" s="306"/>
      <c r="AD25" s="304">
        <v>0.58709128051416437</v>
      </c>
      <c r="AE25" s="304">
        <v>0.57195059511020174</v>
      </c>
      <c r="AF25" s="304">
        <v>0.5091128109786639</v>
      </c>
      <c r="AG25" s="306"/>
      <c r="AH25" s="304">
        <v>0.27704100942405174</v>
      </c>
      <c r="AI25" s="304">
        <v>0.28064269483863452</v>
      </c>
      <c r="AJ25" s="304">
        <v>0.2089737999707896</v>
      </c>
      <c r="AK25" s="306"/>
      <c r="AL25" s="304">
        <v>0.22586048145815552</v>
      </c>
      <c r="AM25" s="304">
        <v>0.19574780089626451</v>
      </c>
      <c r="AN25" s="304">
        <v>7.2238910102819118E-2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0.56065761659437552</v>
      </c>
      <c r="C26" s="304">
        <f t="shared" si="61"/>
        <v>0.57634174666098636</v>
      </c>
      <c r="D26" s="304">
        <f t="shared" si="62"/>
        <v>0.59926953878353395</v>
      </c>
      <c r="E26" s="304"/>
      <c r="F26" s="304">
        <v>2.0977730498564916E-3</v>
      </c>
      <c r="G26" s="304">
        <v>2.3331779584905401E-3</v>
      </c>
      <c r="H26" s="304">
        <v>2.4452029443801167E-3</v>
      </c>
      <c r="I26" s="304"/>
      <c r="J26" s="304">
        <v>3.2867929253627123E-2</v>
      </c>
      <c r="K26" s="304">
        <v>3.6068158510324667E-2</v>
      </c>
      <c r="L26" s="304">
        <v>4.0700498663377563E-2</v>
      </c>
      <c r="M26" s="304"/>
      <c r="N26" s="304">
        <v>0.12490565499473393</v>
      </c>
      <c r="O26" s="304">
        <v>0.11840953095266371</v>
      </c>
      <c r="P26" s="304">
        <v>0.11945185578784723</v>
      </c>
      <c r="Q26" s="306"/>
      <c r="R26" s="304">
        <v>1.3316230011394583E-2</v>
      </c>
      <c r="S26" s="304">
        <v>1.437204424392839E-2</v>
      </c>
      <c r="T26" s="304">
        <v>1.6600512978137805E-2</v>
      </c>
      <c r="U26" s="306"/>
      <c r="V26" s="304">
        <v>3.3189536424010208E-2</v>
      </c>
      <c r="W26" s="304">
        <v>3.1832759891823846E-2</v>
      </c>
      <c r="X26" s="304">
        <v>3.2154244314513879E-2</v>
      </c>
      <c r="Y26" s="306"/>
      <c r="Z26" s="304">
        <v>0.12727541907575673</v>
      </c>
      <c r="AA26" s="304">
        <v>0.12561009244595681</v>
      </c>
      <c r="AB26" s="304">
        <v>0.1231088464960369</v>
      </c>
      <c r="AC26" s="306"/>
      <c r="AD26" s="304">
        <v>0.10014625664269948</v>
      </c>
      <c r="AE26" s="304">
        <v>8.8620708320195737E-2</v>
      </c>
      <c r="AF26" s="304">
        <v>6.2518113979163015E-2</v>
      </c>
      <c r="AG26" s="306"/>
      <c r="AH26" s="304">
        <v>3.3727347862376675E-2</v>
      </c>
      <c r="AI26" s="304">
        <v>3.1395626290394572E-2</v>
      </c>
      <c r="AJ26" s="304">
        <v>2.3633831278261408E-2</v>
      </c>
      <c r="AK26" s="306"/>
      <c r="AL26" s="304">
        <v>9.3131469279920248E-2</v>
      </c>
      <c r="AM26" s="304">
        <v>0.12769964804720801</v>
      </c>
      <c r="AN26" s="304">
        <v>0.17865643234181602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0.47386248940083314</v>
      </c>
      <c r="C27" s="304">
        <f t="shared" si="61"/>
        <v>0.48035466233705471</v>
      </c>
      <c r="D27" s="304">
        <f t="shared" si="62"/>
        <v>0.47784521164053251</v>
      </c>
      <c r="E27" s="304"/>
      <c r="F27" s="304">
        <v>3.5641200337621637E-3</v>
      </c>
      <c r="G27" s="304">
        <v>3.8481934367882512E-3</v>
      </c>
      <c r="H27" s="304">
        <v>4.3712580922513787E-3</v>
      </c>
      <c r="I27" s="304"/>
      <c r="J27" s="304">
        <v>1.6762921459600354E-2</v>
      </c>
      <c r="K27" s="304">
        <v>1.7766343923184384E-2</v>
      </c>
      <c r="L27" s="304">
        <v>1.9749688175134908E-2</v>
      </c>
      <c r="M27" s="304"/>
      <c r="N27" s="304">
        <v>7.1603799481440022E-2</v>
      </c>
      <c r="O27" s="304">
        <v>7.0998748360908595E-2</v>
      </c>
      <c r="P27" s="304">
        <v>7.8139131249335539E-2</v>
      </c>
      <c r="Q27" s="306"/>
      <c r="R27" s="304">
        <v>2.987544587167008E-2</v>
      </c>
      <c r="S27" s="304">
        <v>3.2650386094349629E-2</v>
      </c>
      <c r="T27" s="304">
        <v>4.2358295999004932E-2</v>
      </c>
      <c r="U27" s="306"/>
      <c r="V27" s="304">
        <v>2.0884346944348983E-2</v>
      </c>
      <c r="W27" s="304">
        <v>2.1168326489041923E-2</v>
      </c>
      <c r="X27" s="304">
        <v>2.151960553529007E-2</v>
      </c>
      <c r="Y27" s="306"/>
      <c r="Z27" s="304">
        <v>0.13071640672034371</v>
      </c>
      <c r="AA27" s="304">
        <v>0.15645493578783431</v>
      </c>
      <c r="AB27" s="304">
        <v>0.19291342268574738</v>
      </c>
      <c r="AC27" s="306"/>
      <c r="AD27" s="304">
        <v>7.2476369028208767E-2</v>
      </c>
      <c r="AE27" s="304">
        <v>6.6224352868090447E-2</v>
      </c>
      <c r="AF27" s="304">
        <v>5.296460062940303E-2</v>
      </c>
      <c r="AG27" s="306"/>
      <c r="AH27" s="304">
        <v>9.2443361090128198E-2</v>
      </c>
      <c r="AI27" s="304">
        <v>7.5948630429094388E-2</v>
      </c>
      <c r="AJ27" s="304">
        <v>3.7099234453533761E-2</v>
      </c>
      <c r="AK27" s="306"/>
      <c r="AL27" s="304">
        <v>3.5535718771330889E-2</v>
      </c>
      <c r="AM27" s="304">
        <v>3.5294744947762732E-2</v>
      </c>
      <c r="AN27" s="304">
        <v>2.8729974820831571E-2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1.180630834888216</v>
      </c>
      <c r="C28" s="304">
        <f t="shared" si="61"/>
        <v>1.2548224272366757</v>
      </c>
      <c r="D28" s="304">
        <f t="shared" si="62"/>
        <v>1.2199131989492169</v>
      </c>
      <c r="E28" s="304"/>
      <c r="F28" s="304">
        <v>4.7903921246391108E-5</v>
      </c>
      <c r="G28" s="304">
        <v>7.6706065378158637E-5</v>
      </c>
      <c r="H28" s="304">
        <v>1.239065557865421E-4</v>
      </c>
      <c r="I28" s="304"/>
      <c r="J28" s="304">
        <v>1.1560164157876571E-2</v>
      </c>
      <c r="K28" s="304">
        <v>1.7292519036487295E-2</v>
      </c>
      <c r="L28" s="304">
        <v>2.5610120637475406E-2</v>
      </c>
      <c r="M28" s="304"/>
      <c r="N28" s="304">
        <v>2.7499811527629293E-2</v>
      </c>
      <c r="O28" s="304">
        <v>3.5299456394688747E-2</v>
      </c>
      <c r="P28" s="304">
        <v>4.0778732813502708E-2</v>
      </c>
      <c r="Q28" s="306"/>
      <c r="R28" s="304">
        <v>8.9466494660970456E-3</v>
      </c>
      <c r="S28" s="304">
        <v>1.0631122653560508E-2</v>
      </c>
      <c r="T28" s="304">
        <v>1.1573911257194496E-2</v>
      </c>
      <c r="U28" s="306"/>
      <c r="V28" s="304">
        <v>1.9774206363217958E-2</v>
      </c>
      <c r="W28" s="304">
        <v>2.5086688824934072E-2</v>
      </c>
      <c r="X28" s="304">
        <v>2.4446340725044004E-2</v>
      </c>
      <c r="Y28" s="306"/>
      <c r="Z28" s="304">
        <v>0.3497509738963907</v>
      </c>
      <c r="AA28" s="304">
        <v>0.35863186379305412</v>
      </c>
      <c r="AB28" s="304">
        <v>0.41210111838237617</v>
      </c>
      <c r="AC28" s="306"/>
      <c r="AD28" s="304">
        <v>0.39391559401616699</v>
      </c>
      <c r="AE28" s="304">
        <v>0.43507337315783606</v>
      </c>
      <c r="AF28" s="304">
        <v>0.44355978123689638</v>
      </c>
      <c r="AG28" s="306"/>
      <c r="AH28" s="304">
        <v>0.13338399500301742</v>
      </c>
      <c r="AI28" s="304">
        <v>0.12838276659768813</v>
      </c>
      <c r="AJ28" s="304">
        <v>0.11257632976839245</v>
      </c>
      <c r="AK28" s="306"/>
      <c r="AL28" s="304">
        <v>0.2357515365365736</v>
      </c>
      <c r="AM28" s="304">
        <v>0.24434793071304842</v>
      </c>
      <c r="AN28" s="304">
        <v>0.14914295757254886</v>
      </c>
    </row>
    <row r="29" spans="1:40" x14ac:dyDescent="0.2">
      <c r="A29" s="13" t="str">
        <f t="shared" si="58"/>
        <v>Elementary occupations</v>
      </c>
      <c r="B29" s="304">
        <f t="shared" si="60"/>
        <v>0.94304746156190311</v>
      </c>
      <c r="C29" s="304">
        <f t="shared" si="61"/>
        <v>0.93625882019901019</v>
      </c>
      <c r="D29" s="304">
        <f t="shared" si="62"/>
        <v>0.88692591904386664</v>
      </c>
      <c r="E29" s="304"/>
      <c r="F29" s="304">
        <v>2.3203457849645151E-5</v>
      </c>
      <c r="G29" s="304">
        <v>2.5591888666683145E-5</v>
      </c>
      <c r="H29" s="304">
        <v>2.7977841648071915E-5</v>
      </c>
      <c r="I29" s="304"/>
      <c r="J29" s="304">
        <v>1.5084892483780176E-2</v>
      </c>
      <c r="K29" s="304">
        <v>1.963374907036565E-2</v>
      </c>
      <c r="L29" s="304">
        <v>2.7365511052420667E-2</v>
      </c>
      <c r="M29" s="304"/>
      <c r="N29" s="304">
        <v>1.4438591137181008E-2</v>
      </c>
      <c r="O29" s="304">
        <v>1.8215599949431525E-2</v>
      </c>
      <c r="P29" s="304">
        <v>2.1601570253124255E-2</v>
      </c>
      <c r="Q29" s="306"/>
      <c r="R29" s="304">
        <v>7.164153324336721E-3</v>
      </c>
      <c r="S29" s="304">
        <v>8.3339761063609494E-3</v>
      </c>
      <c r="T29" s="304">
        <v>9.9712528289905619E-3</v>
      </c>
      <c r="U29" s="306"/>
      <c r="V29" s="304">
        <v>1.3407438418440651E-2</v>
      </c>
      <c r="W29" s="304">
        <v>1.5254635500312724E-2</v>
      </c>
      <c r="X29" s="304">
        <v>1.6736128032200325E-2</v>
      </c>
      <c r="Y29" s="306"/>
      <c r="Z29" s="304">
        <v>0.19020933787057687</v>
      </c>
      <c r="AA29" s="304">
        <v>0.15895042781989605</v>
      </c>
      <c r="AB29" s="304">
        <v>0.14494570742272098</v>
      </c>
      <c r="AC29" s="306"/>
      <c r="AD29" s="304">
        <v>0.40536967252557748</v>
      </c>
      <c r="AE29" s="304">
        <v>0.41151592819141075</v>
      </c>
      <c r="AF29" s="304">
        <v>0.4132933031582765</v>
      </c>
      <c r="AG29" s="306"/>
      <c r="AH29" s="304">
        <v>0.2226390099845619</v>
      </c>
      <c r="AI29" s="304">
        <v>0.2268308874715558</v>
      </c>
      <c r="AJ29" s="304">
        <v>0.18660654616016661</v>
      </c>
      <c r="AK29" s="306"/>
      <c r="AL29" s="304">
        <v>7.4711162359598668E-2</v>
      </c>
      <c r="AM29" s="304">
        <v>7.7498024201010124E-2</v>
      </c>
      <c r="AN29" s="304">
        <v>6.6377922294318756E-2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55.157000000000004</v>
      </c>
      <c r="C32" s="305">
        <f>SUM(C33:C41)</f>
        <v>53.937999999999938</v>
      </c>
      <c r="D32" s="305">
        <f>SUM(D33:D41)</f>
        <v>49.054999999999993</v>
      </c>
      <c r="E32" s="304"/>
      <c r="F32" s="305">
        <f>SUM(F33:F41)</f>
        <v>0.49724971379992944</v>
      </c>
      <c r="G32" s="305">
        <f>SUM(G33:G41)</f>
        <v>0.62036586349609513</v>
      </c>
      <c r="H32" s="305">
        <f>SUM(H33:H41)</f>
        <v>0.77399267126722882</v>
      </c>
      <c r="I32" s="304"/>
      <c r="J32" s="305">
        <f>SUM(J33:J41)</f>
        <v>2.458092992218512</v>
      </c>
      <c r="K32" s="305">
        <f>SUM(K33:K41)</f>
        <v>3.0470132736863977</v>
      </c>
      <c r="L32" s="305">
        <f>SUM(L33:L41)</f>
        <v>3.7606891045725175</v>
      </c>
      <c r="M32" s="304"/>
      <c r="N32" s="305">
        <f>SUM(N33:N41)</f>
        <v>6.4117742149421666</v>
      </c>
      <c r="O32" s="305">
        <f>SUM(O33:O41)</f>
        <v>7.0051852785829931</v>
      </c>
      <c r="P32" s="305">
        <f>SUM(P33:P41)</f>
        <v>7.3349619222907689</v>
      </c>
      <c r="Q32" s="306"/>
      <c r="R32" s="305">
        <f>SUM(R33:R41)</f>
        <v>1.5571813234048895</v>
      </c>
      <c r="S32" s="305">
        <f>SUM(S33:S41)</f>
        <v>1.706609778365181</v>
      </c>
      <c r="T32" s="305">
        <f>SUM(T33:T41)</f>
        <v>1.8666669888024063</v>
      </c>
      <c r="U32" s="306"/>
      <c r="V32" s="305">
        <f>SUM(V33:V41)</f>
        <v>3.7297191678969486</v>
      </c>
      <c r="W32" s="305">
        <f>SUM(W33:W41)</f>
        <v>3.929852269352315</v>
      </c>
      <c r="X32" s="305">
        <f>SUM(X33:X41)</f>
        <v>3.7072440184010396</v>
      </c>
      <c r="Y32" s="306"/>
      <c r="Z32" s="305">
        <f>SUM(Z33:Z41)</f>
        <v>18.242423301361924</v>
      </c>
      <c r="AA32" s="305">
        <f>SUM(AA33:AA41)</f>
        <v>16.611143976992903</v>
      </c>
      <c r="AB32" s="305">
        <f>SUM(AB33:AB41)</f>
        <v>15.618418800414624</v>
      </c>
      <c r="AC32" s="306"/>
      <c r="AD32" s="305">
        <f>SUM(AD33:AD41)</f>
        <v>13.193311720771836</v>
      </c>
      <c r="AE32" s="305">
        <f>SUM(AE33:AE41)</f>
        <v>13.218248986476205</v>
      </c>
      <c r="AF32" s="305">
        <f>SUM(AF33:AF41)</f>
        <v>11.519352639480017</v>
      </c>
      <c r="AG32" s="306"/>
      <c r="AH32" s="305">
        <f>SUM(AH33:AH41)</f>
        <v>6.6318436413831146</v>
      </c>
      <c r="AI32" s="305">
        <f>SUM(AI33:AI41)</f>
        <v>6.284769889895526</v>
      </c>
      <c r="AJ32" s="305">
        <f>SUM(AJ33:AJ41)</f>
        <v>3.4391002430777728</v>
      </c>
      <c r="AK32" s="306"/>
      <c r="AL32" s="305">
        <f>SUM(AL33:AL41)</f>
        <v>2.4354039242206782</v>
      </c>
      <c r="AM32" s="305">
        <f>SUM(AM33:AM41)</f>
        <v>1.5148106831523189</v>
      </c>
      <c r="AN32" s="305">
        <f>SUM(AN33:AN41)</f>
        <v>1.0345736116936239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4.7757274244794514</v>
      </c>
      <c r="C33" s="304">
        <f t="shared" ref="C33:C41" si="64">SUM(G33,K33,O33,S33,W33,AA33,AE33,AI33,AM33)</f>
        <v>4.5376062684957885</v>
      </c>
      <c r="D33" s="304">
        <f t="shared" ref="D33:D40" si="65">SUM(H33,L33,P33,T33,X33,AB33,AF33,AJ33,AN33)</f>
        <v>4.3851280563775541</v>
      </c>
      <c r="E33" s="304"/>
      <c r="F33" s="304">
        <v>4.4866080138165322E-2</v>
      </c>
      <c r="G33" s="304">
        <v>4.5758177965105569E-2</v>
      </c>
      <c r="H33" s="304">
        <v>4.0479125342336247E-2</v>
      </c>
      <c r="I33" s="304"/>
      <c r="J33" s="304">
        <v>0.39734925956330391</v>
      </c>
      <c r="K33" s="304">
        <v>0.46957819977102699</v>
      </c>
      <c r="L33" s="304">
        <v>0.56372120842986329</v>
      </c>
      <c r="M33" s="304"/>
      <c r="N33" s="304">
        <v>1.0644128553560706</v>
      </c>
      <c r="O33" s="304">
        <v>1.1105995566387943</v>
      </c>
      <c r="P33" s="304">
        <v>1.1158787238991938</v>
      </c>
      <c r="Q33" s="306"/>
      <c r="R33" s="304">
        <v>0.22942292489698082</v>
      </c>
      <c r="S33" s="304">
        <v>0.23570063501207625</v>
      </c>
      <c r="T33" s="304">
        <v>0.25668992465548102</v>
      </c>
      <c r="U33" s="306"/>
      <c r="V33" s="304">
        <v>0.53614697823279034</v>
      </c>
      <c r="W33" s="304">
        <v>0.53724879939680092</v>
      </c>
      <c r="X33" s="304">
        <v>0.51104672277160268</v>
      </c>
      <c r="Y33" s="306"/>
      <c r="Z33" s="304">
        <v>1.311661860141295</v>
      </c>
      <c r="AA33" s="304">
        <v>1.0489493696180991</v>
      </c>
      <c r="AB33" s="304">
        <v>0.9576986931035274</v>
      </c>
      <c r="AC33" s="306"/>
      <c r="AD33" s="304">
        <v>0.84408197201157276</v>
      </c>
      <c r="AE33" s="304">
        <v>0.77754099166570245</v>
      </c>
      <c r="AF33" s="304">
        <v>0.74882420876008726</v>
      </c>
      <c r="AG33" s="306"/>
      <c r="AH33" s="304">
        <v>0.28814627850869645</v>
      </c>
      <c r="AI33" s="304">
        <v>0.24404320551740016</v>
      </c>
      <c r="AJ33" s="304">
        <v>0.11785159671686392</v>
      </c>
      <c r="AK33" s="306"/>
      <c r="AL33" s="304">
        <v>5.9639215630576503E-2</v>
      </c>
      <c r="AM33" s="304">
        <v>6.818733291078248E-2</v>
      </c>
      <c r="AN33" s="304">
        <v>7.2937852698598676E-2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10.286166712849564</v>
      </c>
      <c r="C34" s="304">
        <f t="shared" si="64"/>
        <v>10.733449259721052</v>
      </c>
      <c r="D34" s="304">
        <f t="shared" si="65"/>
        <v>10.788777859401106</v>
      </c>
      <c r="E34" s="304"/>
      <c r="F34" s="304">
        <v>0.36316756307409986</v>
      </c>
      <c r="G34" s="304">
        <v>0.47372800981906837</v>
      </c>
      <c r="H34" s="304">
        <v>0.61364367608673487</v>
      </c>
      <c r="I34" s="304"/>
      <c r="J34" s="304">
        <v>1.2078326142731073</v>
      </c>
      <c r="K34" s="304">
        <v>1.5615642750486338</v>
      </c>
      <c r="L34" s="304">
        <v>1.996526323287801</v>
      </c>
      <c r="M34" s="304"/>
      <c r="N34" s="304">
        <v>2.5116308691390969</v>
      </c>
      <c r="O34" s="304">
        <v>2.7604549127663893</v>
      </c>
      <c r="P34" s="304">
        <v>2.7354755891093343</v>
      </c>
      <c r="Q34" s="306"/>
      <c r="R34" s="304">
        <v>0.25515895564552937</v>
      </c>
      <c r="S34" s="304">
        <v>0.27059421315478338</v>
      </c>
      <c r="T34" s="304">
        <v>0.27466405315480785</v>
      </c>
      <c r="U34" s="306"/>
      <c r="V34" s="304">
        <v>1.1132074187677872</v>
      </c>
      <c r="W34" s="304">
        <v>1.1752057100507731</v>
      </c>
      <c r="X34" s="304">
        <v>1.0872193686599949</v>
      </c>
      <c r="Y34" s="306"/>
      <c r="Z34" s="304">
        <v>2.799351236531749</v>
      </c>
      <c r="AA34" s="304">
        <v>2.4383554693014031</v>
      </c>
      <c r="AB34" s="304">
        <v>2.287096696819988</v>
      </c>
      <c r="AC34" s="306"/>
      <c r="AD34" s="304">
        <v>1.3076682860288997</v>
      </c>
      <c r="AE34" s="304">
        <v>1.2695242851101836</v>
      </c>
      <c r="AF34" s="304">
        <v>1.1246552685760229</v>
      </c>
      <c r="AG34" s="306"/>
      <c r="AH34" s="304">
        <v>0.60191148216744705</v>
      </c>
      <c r="AI34" s="304">
        <v>0.63691857102282379</v>
      </c>
      <c r="AJ34" s="304">
        <v>0.54586820413398884</v>
      </c>
      <c r="AK34" s="306"/>
      <c r="AL34" s="304">
        <v>0.12623828722184957</v>
      </c>
      <c r="AM34" s="304">
        <v>0.14710381344699447</v>
      </c>
      <c r="AN34" s="304">
        <v>0.12362867957243381</v>
      </c>
    </row>
    <row r="35" spans="1:40" x14ac:dyDescent="0.2">
      <c r="A35" s="13" t="str">
        <f t="shared" si="63"/>
        <v>Associate professional occupations</v>
      </c>
      <c r="B35" s="304">
        <f t="shared" si="66"/>
        <v>7.0122085856554577</v>
      </c>
      <c r="C35" s="304">
        <f t="shared" si="64"/>
        <v>6.237809091296441</v>
      </c>
      <c r="D35" s="304">
        <f t="shared" si="65"/>
        <v>5.8620756805523815</v>
      </c>
      <c r="E35" s="304"/>
      <c r="F35" s="304">
        <v>6.1037233720896103E-2</v>
      </c>
      <c r="G35" s="304">
        <v>6.9956071339541293E-2</v>
      </c>
      <c r="H35" s="304">
        <v>8.8550905092930829E-2</v>
      </c>
      <c r="I35" s="304"/>
      <c r="J35" s="304">
        <v>0.4242583136169587</v>
      </c>
      <c r="K35" s="304">
        <v>0.46427259267624693</v>
      </c>
      <c r="L35" s="304">
        <v>0.52911526770662354</v>
      </c>
      <c r="M35" s="304"/>
      <c r="N35" s="304">
        <v>1.2696064992757958</v>
      </c>
      <c r="O35" s="304">
        <v>1.2736352919888256</v>
      </c>
      <c r="P35" s="304">
        <v>1.287059512652319</v>
      </c>
      <c r="Q35" s="306"/>
      <c r="R35" s="304">
        <v>0.39098162653181795</v>
      </c>
      <c r="S35" s="304">
        <v>0.41065123563495926</v>
      </c>
      <c r="T35" s="304">
        <v>0.44390533977294167</v>
      </c>
      <c r="U35" s="306"/>
      <c r="V35" s="304">
        <v>0.63317247164427415</v>
      </c>
      <c r="W35" s="304">
        <v>0.56916507473184763</v>
      </c>
      <c r="X35" s="304">
        <v>0.49565458345596491</v>
      </c>
      <c r="Y35" s="306"/>
      <c r="Z35" s="304">
        <v>2.2182682226373021</v>
      </c>
      <c r="AA35" s="304">
        <v>1.708742739496419</v>
      </c>
      <c r="AB35" s="304">
        <v>1.5027362222863685</v>
      </c>
      <c r="AC35" s="306"/>
      <c r="AD35" s="304">
        <v>1.3966249321379245</v>
      </c>
      <c r="AE35" s="304">
        <v>1.2277757884997438</v>
      </c>
      <c r="AF35" s="304">
        <v>1.1334771325206192</v>
      </c>
      <c r="AG35" s="306"/>
      <c r="AH35" s="304">
        <v>0.54022273848957891</v>
      </c>
      <c r="AI35" s="304">
        <v>0.44131286503521833</v>
      </c>
      <c r="AJ35" s="304">
        <v>0.32429408981385333</v>
      </c>
      <c r="AK35" s="306"/>
      <c r="AL35" s="304">
        <v>7.8036547600910347E-2</v>
      </c>
      <c r="AM35" s="304">
        <v>7.2297431893639158E-2</v>
      </c>
      <c r="AN35" s="304">
        <v>5.7282627250759575E-2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4.1669691872308778</v>
      </c>
      <c r="C36" s="304">
        <f t="shared" si="64"/>
        <v>3.7312813284446302</v>
      </c>
      <c r="D36" s="304">
        <f t="shared" si="65"/>
        <v>3.2144206150195695</v>
      </c>
      <c r="E36" s="304"/>
      <c r="F36" s="304">
        <v>9.9035373294626052E-3</v>
      </c>
      <c r="G36" s="304">
        <v>1.0836951880292782E-2</v>
      </c>
      <c r="H36" s="304">
        <v>1.0172043895678464E-2</v>
      </c>
      <c r="I36" s="304"/>
      <c r="J36" s="304">
        <v>0.14158030199492685</v>
      </c>
      <c r="K36" s="304">
        <v>0.15890097215627041</v>
      </c>
      <c r="L36" s="304">
        <v>0.16175584481893474</v>
      </c>
      <c r="M36" s="304"/>
      <c r="N36" s="304">
        <v>0.63273075109362453</v>
      </c>
      <c r="O36" s="304">
        <v>0.69864549234161555</v>
      </c>
      <c r="P36" s="304">
        <v>0.76952837807095709</v>
      </c>
      <c r="Q36" s="306"/>
      <c r="R36" s="304">
        <v>0.234955062406278</v>
      </c>
      <c r="S36" s="304">
        <v>0.25897798502287367</v>
      </c>
      <c r="T36" s="304">
        <v>0.3012970120268772</v>
      </c>
      <c r="U36" s="306"/>
      <c r="V36" s="304">
        <v>0.26782234052257153</v>
      </c>
      <c r="W36" s="304">
        <v>0.28156066428211335</v>
      </c>
      <c r="X36" s="304">
        <v>0.31034823597195116</v>
      </c>
      <c r="Y36" s="306"/>
      <c r="Z36" s="304">
        <v>1.0837676814558403</v>
      </c>
      <c r="AA36" s="304">
        <v>0.97118566534628126</v>
      </c>
      <c r="AB36" s="304">
        <v>0.8696546410917162</v>
      </c>
      <c r="AC36" s="306"/>
      <c r="AD36" s="304">
        <v>1.2991630753658656</v>
      </c>
      <c r="AE36" s="304">
        <v>1.0394122475593268</v>
      </c>
      <c r="AF36" s="304">
        <v>0.64811364138271044</v>
      </c>
      <c r="AG36" s="306"/>
      <c r="AH36" s="304">
        <v>0.40551098359683602</v>
      </c>
      <c r="AI36" s="304">
        <v>0.20744795180147965</v>
      </c>
      <c r="AJ36" s="304">
        <v>4.7180498766869861E-2</v>
      </c>
      <c r="AK36" s="306"/>
      <c r="AL36" s="304">
        <v>9.1535453465471844E-2</v>
      </c>
      <c r="AM36" s="304">
        <v>0.10431339805437684</v>
      </c>
      <c r="AN36" s="304">
        <v>9.6370318993874229E-2</v>
      </c>
    </row>
    <row r="37" spans="1:40" x14ac:dyDescent="0.2">
      <c r="A37" s="13" t="str">
        <f t="shared" si="63"/>
        <v>Skilled trades occupations</v>
      </c>
      <c r="B37" s="304">
        <f t="shared" si="66"/>
        <v>11.804734529675811</v>
      </c>
      <c r="C37" s="304">
        <f t="shared" si="64"/>
        <v>10.893227168603001</v>
      </c>
      <c r="D37" s="304">
        <f t="shared" si="65"/>
        <v>8.8484177899198873</v>
      </c>
      <c r="E37" s="304"/>
      <c r="F37" s="304">
        <v>1.293372850749639E-3</v>
      </c>
      <c r="G37" s="304">
        <v>1.4547880508852949E-3</v>
      </c>
      <c r="H37" s="304">
        <v>1.5639709921118528E-3</v>
      </c>
      <c r="I37" s="304"/>
      <c r="J37" s="304">
        <v>0.11078463833996986</v>
      </c>
      <c r="K37" s="304">
        <v>0.15880515225962491</v>
      </c>
      <c r="L37" s="304">
        <v>0.19658816406823901</v>
      </c>
      <c r="M37" s="304"/>
      <c r="N37" s="304">
        <v>0.3051472385974407</v>
      </c>
      <c r="O37" s="304">
        <v>0.37681770392617137</v>
      </c>
      <c r="P37" s="304">
        <v>0.39996860386494204</v>
      </c>
      <c r="Q37" s="306"/>
      <c r="R37" s="304">
        <v>0.16135872764727752</v>
      </c>
      <c r="S37" s="304">
        <v>0.18991078934768849</v>
      </c>
      <c r="T37" s="304">
        <v>0.20358914041460455</v>
      </c>
      <c r="U37" s="306"/>
      <c r="V37" s="304">
        <v>0.69982098852886654</v>
      </c>
      <c r="W37" s="304">
        <v>0.7660970512943277</v>
      </c>
      <c r="X37" s="304">
        <v>0.6851282891720698</v>
      </c>
      <c r="Y37" s="306"/>
      <c r="Z37" s="304">
        <v>5.9949487695564931</v>
      </c>
      <c r="AA37" s="304">
        <v>5.2343682718720732</v>
      </c>
      <c r="AB37" s="304">
        <v>4.5624509493527823</v>
      </c>
      <c r="AC37" s="306"/>
      <c r="AD37" s="304">
        <v>2.8889080248566916</v>
      </c>
      <c r="AE37" s="304">
        <v>2.7838577255157433</v>
      </c>
      <c r="AF37" s="304">
        <v>2.0863897791119275</v>
      </c>
      <c r="AG37" s="306"/>
      <c r="AH37" s="304">
        <v>1.208429332066671</v>
      </c>
      <c r="AI37" s="304">
        <v>1.1660521082254482</v>
      </c>
      <c r="AJ37" s="304">
        <v>0.57311608363212929</v>
      </c>
      <c r="AK37" s="306"/>
      <c r="AL37" s="304">
        <v>0.4340434372316499</v>
      </c>
      <c r="AM37" s="304">
        <v>0.21586357811103865</v>
      </c>
      <c r="AN37" s="304">
        <v>0.13962280931108176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0.70022533505615536</v>
      </c>
      <c r="C38" s="304">
        <f t="shared" si="64"/>
        <v>0.73703327760091564</v>
      </c>
      <c r="D38" s="304">
        <f t="shared" si="65"/>
        <v>0.72126267113195264</v>
      </c>
      <c r="E38" s="304"/>
      <c r="F38" s="304">
        <v>6.5492882960343632E-3</v>
      </c>
      <c r="G38" s="304">
        <v>6.565685232644369E-3</v>
      </c>
      <c r="H38" s="304">
        <v>6.2707552560227302E-3</v>
      </c>
      <c r="I38" s="304"/>
      <c r="J38" s="304">
        <v>7.4970941262801792E-3</v>
      </c>
      <c r="K38" s="304">
        <v>7.5049077991234175E-3</v>
      </c>
      <c r="L38" s="304">
        <v>6.7006895324682944E-3</v>
      </c>
      <c r="M38" s="304"/>
      <c r="N38" s="304">
        <v>6.9836989045739026E-2</v>
      </c>
      <c r="O38" s="304">
        <v>6.709474511837818E-2</v>
      </c>
      <c r="P38" s="304">
        <v>6.7237967848677138E-2</v>
      </c>
      <c r="Q38" s="306"/>
      <c r="R38" s="304">
        <v>1.754712611542213E-2</v>
      </c>
      <c r="S38" s="304">
        <v>1.6213271516417587E-2</v>
      </c>
      <c r="T38" s="304">
        <v>1.5342769765874082E-2</v>
      </c>
      <c r="U38" s="306"/>
      <c r="V38" s="304">
        <v>7.1431058088723312E-2</v>
      </c>
      <c r="W38" s="304">
        <v>7.353300921295218E-2</v>
      </c>
      <c r="X38" s="304">
        <v>7.0250231841824676E-2</v>
      </c>
      <c r="Y38" s="306"/>
      <c r="Z38" s="304">
        <v>0.10769286132029532</v>
      </c>
      <c r="AA38" s="304">
        <v>0.10331456957855291</v>
      </c>
      <c r="AB38" s="304">
        <v>8.4041480105122163E-2</v>
      </c>
      <c r="AC38" s="306"/>
      <c r="AD38" s="304">
        <v>9.8416093224119164E-2</v>
      </c>
      <c r="AE38" s="304">
        <v>7.966427769617207E-2</v>
      </c>
      <c r="AF38" s="304">
        <v>5.4914708087995354E-2</v>
      </c>
      <c r="AG38" s="306"/>
      <c r="AH38" s="304">
        <v>0.26470422177589525</v>
      </c>
      <c r="AI38" s="304">
        <v>0.31294373943534098</v>
      </c>
      <c r="AJ38" s="304">
        <v>0.34933776760690877</v>
      </c>
      <c r="AK38" s="306"/>
      <c r="AL38" s="304">
        <v>5.6550603063646655E-2</v>
      </c>
      <c r="AM38" s="304">
        <v>7.0199072011333963E-2</v>
      </c>
      <c r="AN38" s="304">
        <v>6.7166301087059441E-2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1.468601750074628</v>
      </c>
      <c r="C39" s="304">
        <f t="shared" si="64"/>
        <v>1.4741551009877378</v>
      </c>
      <c r="D39" s="304">
        <f t="shared" si="65"/>
        <v>1.4444079094304247</v>
      </c>
      <c r="E39" s="304"/>
      <c r="F39" s="304">
        <v>4.7135541460071621E-3</v>
      </c>
      <c r="G39" s="304">
        <v>5.1029266336796546E-3</v>
      </c>
      <c r="H39" s="304">
        <v>5.0610988356957183E-3</v>
      </c>
      <c r="I39" s="304"/>
      <c r="J39" s="304">
        <v>5.7719682691515457E-2</v>
      </c>
      <c r="K39" s="304">
        <v>6.9854613669823859E-2</v>
      </c>
      <c r="L39" s="304">
        <v>8.735451227288471E-2</v>
      </c>
      <c r="M39" s="304"/>
      <c r="N39" s="304">
        <v>0.20836325365966585</v>
      </c>
      <c r="O39" s="304">
        <v>0.22890636082247487</v>
      </c>
      <c r="P39" s="304">
        <v>0.24445539039245606</v>
      </c>
      <c r="Q39" s="306"/>
      <c r="R39" s="304">
        <v>7.4514932031035097E-2</v>
      </c>
      <c r="S39" s="304">
        <v>8.5879114998557465E-2</v>
      </c>
      <c r="T39" s="304">
        <v>9.8434266717611324E-2</v>
      </c>
      <c r="U39" s="306"/>
      <c r="V39" s="304">
        <v>8.8967822459043583E-2</v>
      </c>
      <c r="W39" s="304">
        <v>0.1049796018376209</v>
      </c>
      <c r="X39" s="304">
        <v>0.12455021759564112</v>
      </c>
      <c r="Y39" s="306"/>
      <c r="Z39" s="304">
        <v>0.42032110111791088</v>
      </c>
      <c r="AA39" s="304">
        <v>0.40883038308950098</v>
      </c>
      <c r="AB39" s="304">
        <v>0.39617964122375071</v>
      </c>
      <c r="AC39" s="306"/>
      <c r="AD39" s="304">
        <v>0.36398060376978775</v>
      </c>
      <c r="AE39" s="304">
        <v>0.34477730745238816</v>
      </c>
      <c r="AF39" s="304">
        <v>0.33032341327300685</v>
      </c>
      <c r="AG39" s="306"/>
      <c r="AH39" s="304">
        <v>0.1546204438718253</v>
      </c>
      <c r="AI39" s="304">
        <v>0.11583384017929617</v>
      </c>
      <c r="AJ39" s="304">
        <v>3.7585223667525147E-2</v>
      </c>
      <c r="AK39" s="306"/>
      <c r="AL39" s="304">
        <v>9.5400356327836874E-2</v>
      </c>
      <c r="AM39" s="304">
        <v>0.10999095230439591</v>
      </c>
      <c r="AN39" s="304">
        <v>0.12046414545185302</v>
      </c>
    </row>
    <row r="40" spans="1:40" x14ac:dyDescent="0.2">
      <c r="A40" s="13" t="str">
        <f t="shared" si="63"/>
        <v>Process, plant and machine operatives</v>
      </c>
      <c r="B40" s="304">
        <f t="shared" si="66"/>
        <v>11.807584991097716</v>
      </c>
      <c r="C40" s="304">
        <f t="shared" si="64"/>
        <v>13.077185497940963</v>
      </c>
      <c r="D40" s="304">
        <f t="shared" si="65"/>
        <v>11.805632073949093</v>
      </c>
      <c r="E40" s="304"/>
      <c r="F40" s="304">
        <v>4.1909797339977057E-4</v>
      </c>
      <c r="G40" s="304">
        <v>6.1070440968848713E-4</v>
      </c>
      <c r="H40" s="304">
        <v>8.4777922029687796E-4</v>
      </c>
      <c r="I40" s="304"/>
      <c r="J40" s="304">
        <v>8.188402459991774E-2</v>
      </c>
      <c r="K40" s="304">
        <v>0.12069611592326211</v>
      </c>
      <c r="L40" s="304">
        <v>0.17302304879719252</v>
      </c>
      <c r="M40" s="304"/>
      <c r="N40" s="304">
        <v>0.23499079007083457</v>
      </c>
      <c r="O40" s="304">
        <v>0.37013541015008461</v>
      </c>
      <c r="P40" s="304">
        <v>0.58269739855841596</v>
      </c>
      <c r="Q40" s="306"/>
      <c r="R40" s="305">
        <v>0.12598805902981947</v>
      </c>
      <c r="S40" s="305">
        <v>0.17550169544751731</v>
      </c>
      <c r="T40" s="305">
        <v>0.1962883471356984</v>
      </c>
      <c r="U40" s="306"/>
      <c r="V40" s="305">
        <v>0.26254427615655374</v>
      </c>
      <c r="W40" s="305">
        <v>0.36540824059260923</v>
      </c>
      <c r="X40" s="305">
        <v>0.35949707083664167</v>
      </c>
      <c r="Y40" s="306"/>
      <c r="Z40" s="305">
        <v>3.7750024373174522</v>
      </c>
      <c r="AA40" s="305">
        <v>4.2977375352008256</v>
      </c>
      <c r="AB40" s="305">
        <v>4.5995814843655509</v>
      </c>
      <c r="AC40" s="306"/>
      <c r="AD40" s="305">
        <v>4.0934164022765342</v>
      </c>
      <c r="AE40" s="305">
        <v>5.0044897219036741</v>
      </c>
      <c r="AF40" s="305">
        <v>4.8804847552322439</v>
      </c>
      <c r="AG40" s="306"/>
      <c r="AH40" s="305">
        <v>2.173612753564814</v>
      </c>
      <c r="AI40" s="305">
        <v>2.3269853443630986</v>
      </c>
      <c r="AJ40" s="305">
        <v>0.89418364892525815</v>
      </c>
      <c r="AK40" s="306"/>
      <c r="AL40" s="305">
        <v>1.0597271501083898</v>
      </c>
      <c r="AM40" s="305">
        <v>0.41562072995020127</v>
      </c>
      <c r="AN40" s="305">
        <v>0.1190285408777938</v>
      </c>
    </row>
    <row r="41" spans="1:40" x14ac:dyDescent="0.2">
      <c r="A41" s="39" t="str">
        <f t="shared" si="63"/>
        <v>Elementary occupations</v>
      </c>
      <c r="B41" s="307">
        <f t="shared" si="66"/>
        <v>3.1347814838803369</v>
      </c>
      <c r="C41" s="307">
        <f t="shared" si="64"/>
        <v>2.5162530069094049</v>
      </c>
      <c r="D41" s="307">
        <f>SUM(H41,L41,P41,T41,X41,AB41,AF41,AJ41,AN41)</f>
        <v>1.9848773442180272</v>
      </c>
      <c r="E41" s="307"/>
      <c r="F41" s="307">
        <v>5.2999862711145835E-3</v>
      </c>
      <c r="G41" s="307">
        <v>6.3525481651893582E-3</v>
      </c>
      <c r="H41" s="307">
        <v>7.4033165454212534E-3</v>
      </c>
      <c r="I41" s="307"/>
      <c r="J41" s="307">
        <v>2.9187063012532169E-2</v>
      </c>
      <c r="K41" s="307">
        <v>3.5836444382385167E-2</v>
      </c>
      <c r="L41" s="307">
        <v>4.5904045658510598E-2</v>
      </c>
      <c r="M41" s="307"/>
      <c r="N41" s="307">
        <v>0.11505496870389947</v>
      </c>
      <c r="O41" s="307">
        <v>0.11889580483025898</v>
      </c>
      <c r="P41" s="307">
        <v>0.13266035789447303</v>
      </c>
      <c r="Q41" s="308"/>
      <c r="R41" s="307">
        <v>6.7253909100729078E-2</v>
      </c>
      <c r="S41" s="307">
        <v>6.3180838230307651E-2</v>
      </c>
      <c r="T41" s="307">
        <v>7.6456135158510088E-2</v>
      </c>
      <c r="U41" s="308"/>
      <c r="V41" s="307">
        <v>5.6605813496337531E-2</v>
      </c>
      <c r="W41" s="307">
        <v>5.6654117953270085E-2</v>
      </c>
      <c r="X41" s="307">
        <v>6.3549298095348941E-2</v>
      </c>
      <c r="Y41" s="308"/>
      <c r="Z41" s="307">
        <v>0.53140913128358769</v>
      </c>
      <c r="AA41" s="307">
        <v>0.39965997348974769</v>
      </c>
      <c r="AB41" s="307">
        <v>0.35897899206581446</v>
      </c>
      <c r="AC41" s="308"/>
      <c r="AD41" s="307">
        <v>0.90105233110043925</v>
      </c>
      <c r="AE41" s="307">
        <v>0.69120664107326957</v>
      </c>
      <c r="AF41" s="307">
        <v>0.51216973253540388</v>
      </c>
      <c r="AG41" s="308"/>
      <c r="AH41" s="307">
        <v>0.99468540734135036</v>
      </c>
      <c r="AI41" s="307">
        <v>0.8332322643154203</v>
      </c>
      <c r="AJ41" s="307">
        <v>0.54968312981437528</v>
      </c>
      <c r="AK41" s="308"/>
      <c r="AL41" s="307">
        <v>0.43423287357034701</v>
      </c>
      <c r="AM41" s="307">
        <v>0.31123437446955604</v>
      </c>
      <c r="AN41" s="307">
        <v>0.23807233645016965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North East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30.615000000000006</v>
      </c>
      <c r="C50" s="305">
        <f>SUM(C51:C59)</f>
        <v>29.637000000000011</v>
      </c>
      <c r="D50" s="305">
        <f>SUM(D51:D59)</f>
        <v>29.410000000000021</v>
      </c>
      <c r="E50" s="304"/>
      <c r="F50" s="305">
        <f>SUM(F51:F59)</f>
        <v>4.7735249632691115E-2</v>
      </c>
      <c r="G50" s="305">
        <f>SUM(G51:G59)</f>
        <v>5.8977096602625775E-2</v>
      </c>
      <c r="H50" s="305">
        <f>SUM(H51:H59)</f>
        <v>8.3772678580404547E-2</v>
      </c>
      <c r="I50" s="304"/>
      <c r="J50" s="305">
        <f>SUM(J51:J59)</f>
        <v>0.8505789311550459</v>
      </c>
      <c r="K50" s="305">
        <f>SUM(K51:K59)</f>
        <v>1.0451891929973873</v>
      </c>
      <c r="L50" s="305">
        <f>SUM(L51:L59)</f>
        <v>1.4484926372217894</v>
      </c>
      <c r="M50" s="304"/>
      <c r="N50" s="305">
        <f>SUM(N51:N59)</f>
        <v>1.8552624858240994</v>
      </c>
      <c r="O50" s="305">
        <f>SUM(O51:O59)</f>
        <v>2.0010118106558497</v>
      </c>
      <c r="P50" s="305">
        <f>SUM(P51:P59)</f>
        <v>2.328719630873326</v>
      </c>
      <c r="Q50" s="304"/>
      <c r="R50" s="305">
        <f>SUM(R51:R59)</f>
        <v>0.73560105067920678</v>
      </c>
      <c r="S50" s="305">
        <f>SUM(S51:S59)</f>
        <v>0.78827872221176953</v>
      </c>
      <c r="T50" s="305">
        <f>SUM(T51:T59)</f>
        <v>0.97106861836694913</v>
      </c>
      <c r="U50" s="304"/>
      <c r="V50" s="305">
        <f>SUM(V51:V59)</f>
        <v>1.383352340060737</v>
      </c>
      <c r="W50" s="305">
        <f>SUM(W51:W59)</f>
        <v>1.4556938545856619</v>
      </c>
      <c r="X50" s="305">
        <f>SUM(X51:X59)</f>
        <v>1.6384686975341536</v>
      </c>
      <c r="Y50" s="304"/>
      <c r="Z50" s="305">
        <f>SUM(Z51:Z59)</f>
        <v>12.071427373840724</v>
      </c>
      <c r="AA50" s="305">
        <f>SUM(AA51:AA59)</f>
        <v>10.486972556879092</v>
      </c>
      <c r="AB50" s="305">
        <f>SUM(AB51:AB59)</f>
        <v>10.241888419780478</v>
      </c>
      <c r="AC50" s="304"/>
      <c r="AD50" s="305">
        <f>SUM(AD51:AD59)</f>
        <v>8.7192847373857063</v>
      </c>
      <c r="AE50" s="305">
        <f>SUM(AE51:AE59)</f>
        <v>9.2398230568463795</v>
      </c>
      <c r="AF50" s="305">
        <f>SUM(AF51:AF59)</f>
        <v>9.8111560105018309</v>
      </c>
      <c r="AG50" s="304"/>
      <c r="AH50" s="305">
        <f>SUM(AH51:AH59)</f>
        <v>3.5337067884844005</v>
      </c>
      <c r="AI50" s="305">
        <f>SUM(AI51:AI59)</f>
        <v>3.6005259928528122</v>
      </c>
      <c r="AJ50" s="305">
        <f>SUM(AJ51:AJ59)</f>
        <v>2.5282149144673958</v>
      </c>
      <c r="AK50" s="304"/>
      <c r="AL50" s="305">
        <f>SUM(AL51:AL59)</f>
        <v>1.4180510429373936</v>
      </c>
      <c r="AM50" s="305">
        <f>SUM(AM51:AM59)</f>
        <v>0.96052771636843204</v>
      </c>
      <c r="AN50" s="305">
        <f>SUM(AN51:AN59)</f>
        <v>0.35821839267368866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2.6084324528048812</v>
      </c>
      <c r="C51" s="304">
        <f t="shared" ref="C51:D51" si="68">SUM(G51,K51,O51,S51,W51,AA51,AE51,AI51,AM51)</f>
        <v>2.3898368728247812</v>
      </c>
      <c r="D51" s="304">
        <f t="shared" si="68"/>
        <v>2.7013144021129385</v>
      </c>
      <c r="E51" s="304"/>
      <c r="F51" s="304">
        <v>7.5969284192729455E-3</v>
      </c>
      <c r="G51" s="304">
        <v>1.0132367479480774E-2</v>
      </c>
      <c r="H51" s="304">
        <v>1.6546383438168073E-2</v>
      </c>
      <c r="I51" s="304"/>
      <c r="J51" s="304">
        <v>0.21416046928416524</v>
      </c>
      <c r="K51" s="304">
        <v>0.25602782159923299</v>
      </c>
      <c r="L51" s="304">
        <v>0.35942353666321591</v>
      </c>
      <c r="M51" s="304"/>
      <c r="N51" s="304">
        <v>0.39581144364079851</v>
      </c>
      <c r="O51" s="304">
        <v>0.40529723076891844</v>
      </c>
      <c r="P51" s="304">
        <v>0.48178975674666169</v>
      </c>
      <c r="Q51" s="304"/>
      <c r="R51" s="304">
        <v>0.1007359759077243</v>
      </c>
      <c r="S51" s="304">
        <v>9.4769666690329699E-2</v>
      </c>
      <c r="T51" s="304">
        <v>0.10369093040657737</v>
      </c>
      <c r="U51" s="304"/>
      <c r="V51" s="304">
        <v>0.24195768463203984</v>
      </c>
      <c r="W51" s="304">
        <v>0.22996298105237767</v>
      </c>
      <c r="X51" s="304">
        <v>0.25591999522766373</v>
      </c>
      <c r="Y51" s="304"/>
      <c r="Z51" s="304">
        <v>0.85317902724545958</v>
      </c>
      <c r="AA51" s="304">
        <v>0.65443291112461222</v>
      </c>
      <c r="AB51" s="304">
        <v>0.75459984242916944</v>
      </c>
      <c r="AC51" s="304"/>
      <c r="AD51" s="304">
        <v>0.48494438614936702</v>
      </c>
      <c r="AE51" s="304">
        <v>0.44939326224962245</v>
      </c>
      <c r="AF51" s="304">
        <v>0.50175870292009317</v>
      </c>
      <c r="AG51" s="304"/>
      <c r="AH51" s="304">
        <v>0.21899627792579981</v>
      </c>
      <c r="AI51" s="304">
        <v>0.20552313282915674</v>
      </c>
      <c r="AJ51" s="304">
        <v>0.15330888379138619</v>
      </c>
      <c r="AK51" s="304"/>
      <c r="AL51" s="304">
        <v>9.1050259600253813E-2</v>
      </c>
      <c r="AM51" s="304">
        <v>8.4297499031050008E-2</v>
      </c>
      <c r="AN51" s="304">
        <v>7.4276370490002797E-2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2.5413483893519504</v>
      </c>
      <c r="C52" s="304">
        <f t="shared" ref="C52:C59" si="70">SUM(G52,K52,O52,S52,W52,AA52,AE52,AI52,AM52)</f>
        <v>2.5464805617693096</v>
      </c>
      <c r="D52" s="304">
        <f t="shared" ref="D52:D59" si="71">SUM(H52,L52,P52,T52,X52,AB52,AF52,AJ52,AN52)</f>
        <v>2.9108070118054536</v>
      </c>
      <c r="E52" s="304"/>
      <c r="F52" s="304">
        <v>1.8416629313411172E-2</v>
      </c>
      <c r="G52" s="304">
        <v>2.1765525002690543E-2</v>
      </c>
      <c r="H52" s="304">
        <v>2.72825721976208E-2</v>
      </c>
      <c r="I52" s="304"/>
      <c r="J52" s="304">
        <v>0.30791762031600789</v>
      </c>
      <c r="K52" s="304">
        <v>0.38506287200830763</v>
      </c>
      <c r="L52" s="304">
        <v>0.53106281594180416</v>
      </c>
      <c r="M52" s="304"/>
      <c r="N52" s="304">
        <v>0.44573249596550946</v>
      </c>
      <c r="O52" s="304">
        <v>0.4565583840018792</v>
      </c>
      <c r="P52" s="304">
        <v>0.47582596367286539</v>
      </c>
      <c r="Q52" s="304"/>
      <c r="R52" s="304">
        <v>5.6129117352086158E-2</v>
      </c>
      <c r="S52" s="304">
        <v>5.1052997958072263E-2</v>
      </c>
      <c r="T52" s="304">
        <v>6.4956918820244736E-2</v>
      </c>
      <c r="U52" s="304"/>
      <c r="V52" s="304">
        <v>0.16579827860016105</v>
      </c>
      <c r="W52" s="304">
        <v>0.1374795255493044</v>
      </c>
      <c r="X52" s="304">
        <v>0.10444437453530435</v>
      </c>
      <c r="Y52" s="304"/>
      <c r="Z52" s="304">
        <v>0.90219328700480306</v>
      </c>
      <c r="AA52" s="304">
        <v>0.8257672832438715</v>
      </c>
      <c r="AB52" s="304">
        <v>1.0062705317218281</v>
      </c>
      <c r="AC52" s="304"/>
      <c r="AD52" s="304">
        <v>0.44472538391141281</v>
      </c>
      <c r="AE52" s="304">
        <v>0.46502711224733162</v>
      </c>
      <c r="AF52" s="304">
        <v>0.55325902686925998</v>
      </c>
      <c r="AG52" s="304"/>
      <c r="AH52" s="304">
        <v>0.14236747375529529</v>
      </c>
      <c r="AI52" s="304">
        <v>0.14829722672214957</v>
      </c>
      <c r="AJ52" s="304">
        <v>0.10604083460315539</v>
      </c>
      <c r="AK52" s="304"/>
      <c r="AL52" s="304">
        <v>5.8068103133263604E-2</v>
      </c>
      <c r="AM52" s="304">
        <v>5.5469635035703055E-2</v>
      </c>
      <c r="AN52" s="304">
        <v>4.1663973443371208E-2</v>
      </c>
    </row>
    <row r="53" spans="1:40" x14ac:dyDescent="0.2">
      <c r="A53" s="13" t="str">
        <f t="shared" si="67"/>
        <v>Associate professional occupations</v>
      </c>
      <c r="B53" s="304">
        <f t="shared" si="69"/>
        <v>1.7688594811479896</v>
      </c>
      <c r="C53" s="304">
        <f t="shared" si="70"/>
        <v>1.5354023693476793</v>
      </c>
      <c r="D53" s="304">
        <f t="shared" si="71"/>
        <v>1.6935492571862962</v>
      </c>
      <c r="E53" s="304"/>
      <c r="F53" s="304">
        <v>2.2540746712807823E-3</v>
      </c>
      <c r="G53" s="304">
        <v>2.7339197864855282E-3</v>
      </c>
      <c r="H53" s="304">
        <v>4.2372862390150307E-3</v>
      </c>
      <c r="I53" s="304"/>
      <c r="J53" s="304">
        <v>0.11079893594618237</v>
      </c>
      <c r="K53" s="304">
        <v>0.12608476938205779</v>
      </c>
      <c r="L53" s="304">
        <v>0.18151899888542244</v>
      </c>
      <c r="M53" s="304"/>
      <c r="N53" s="304">
        <v>0.24915705825471735</v>
      </c>
      <c r="O53" s="304">
        <v>0.24150103099076409</v>
      </c>
      <c r="P53" s="304">
        <v>0.28138204794821114</v>
      </c>
      <c r="Q53" s="304"/>
      <c r="R53" s="304">
        <v>0.10644571309625726</v>
      </c>
      <c r="S53" s="304">
        <v>0.10901847493785773</v>
      </c>
      <c r="T53" s="304">
        <v>0.13835077809415203</v>
      </c>
      <c r="U53" s="304"/>
      <c r="V53" s="304">
        <v>0.21739375198002933</v>
      </c>
      <c r="W53" s="304">
        <v>0.1919187700625134</v>
      </c>
      <c r="X53" s="304">
        <v>0.21887741856377627</v>
      </c>
      <c r="Y53" s="304"/>
      <c r="Z53" s="304">
        <v>0.44374918046891759</v>
      </c>
      <c r="AA53" s="304">
        <v>0.27526168473667695</v>
      </c>
      <c r="AB53" s="304">
        <v>0.24803890666721623</v>
      </c>
      <c r="AC53" s="304"/>
      <c r="AD53" s="304">
        <v>0.38629074407215297</v>
      </c>
      <c r="AE53" s="304">
        <v>0.34982922648442655</v>
      </c>
      <c r="AF53" s="304">
        <v>0.41832288869693568</v>
      </c>
      <c r="AG53" s="304"/>
      <c r="AH53" s="304">
        <v>0.22006115852187197</v>
      </c>
      <c r="AI53" s="304">
        <v>0.21466125335131545</v>
      </c>
      <c r="AJ53" s="304">
        <v>0.17961262303102019</v>
      </c>
      <c r="AK53" s="304"/>
      <c r="AL53" s="304">
        <v>3.270886413658005E-2</v>
      </c>
      <c r="AM53" s="304">
        <v>2.4393239615581996E-2</v>
      </c>
      <c r="AN53" s="304">
        <v>2.3208309060547251E-2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2.0100956042274079</v>
      </c>
      <c r="C54" s="304">
        <f t="shared" si="70"/>
        <v>1.7907152044872985</v>
      </c>
      <c r="D54" s="304">
        <f t="shared" si="71"/>
        <v>1.6035078004227274</v>
      </c>
      <c r="E54" s="304"/>
      <c r="F54" s="304">
        <v>1.2766321722036277E-2</v>
      </c>
      <c r="G54" s="304">
        <v>1.4062570914280729E-2</v>
      </c>
      <c r="H54" s="304">
        <v>2.032794918605027E-2</v>
      </c>
      <c r="I54" s="304"/>
      <c r="J54" s="304">
        <v>8.3245883383950559E-2</v>
      </c>
      <c r="K54" s="304">
        <v>9.8993220487007483E-2</v>
      </c>
      <c r="L54" s="304">
        <v>0.13392085192629613</v>
      </c>
      <c r="M54" s="304"/>
      <c r="N54" s="304">
        <v>0.29419979988888068</v>
      </c>
      <c r="O54" s="304">
        <v>0.32892344586773886</v>
      </c>
      <c r="P54" s="304">
        <v>0.44646474174192896</v>
      </c>
      <c r="Q54" s="304"/>
      <c r="R54" s="304">
        <v>0.18883536666487105</v>
      </c>
      <c r="S54" s="304">
        <v>0.19665732990310739</v>
      </c>
      <c r="T54" s="304">
        <v>0.27108529165222645</v>
      </c>
      <c r="U54" s="304"/>
      <c r="V54" s="304">
        <v>9.1883560326862471E-2</v>
      </c>
      <c r="W54" s="304">
        <v>9.288821087475875E-2</v>
      </c>
      <c r="X54" s="304">
        <v>0.13456071311518911</v>
      </c>
      <c r="Y54" s="304"/>
      <c r="Z54" s="304">
        <v>0.41475350270224481</v>
      </c>
      <c r="AA54" s="304">
        <v>0.34014438358470889</v>
      </c>
      <c r="AB54" s="304">
        <v>0.2555446982494477</v>
      </c>
      <c r="AC54" s="304"/>
      <c r="AD54" s="304">
        <v>0.35339937547540956</v>
      </c>
      <c r="AE54" s="304">
        <v>0.22448444765103207</v>
      </c>
      <c r="AF54" s="304">
        <v>7.8764780964960854E-2</v>
      </c>
      <c r="AG54" s="304"/>
      <c r="AH54" s="304">
        <v>0.48081374485356498</v>
      </c>
      <c r="AI54" s="304">
        <v>0.43109925085996575</v>
      </c>
      <c r="AJ54" s="304">
        <v>0.22867254385860028</v>
      </c>
      <c r="AK54" s="304"/>
      <c r="AL54" s="304">
        <v>9.0198049209587405E-2</v>
      </c>
      <c r="AM54" s="304">
        <v>6.3462344344698426E-2</v>
      </c>
      <c r="AN54" s="304">
        <v>3.4166229728027894E-2</v>
      </c>
    </row>
    <row r="55" spans="1:40" x14ac:dyDescent="0.2">
      <c r="A55" s="13" t="str">
        <f t="shared" si="67"/>
        <v>Skilled trades occupations</v>
      </c>
      <c r="B55" s="304">
        <f t="shared" si="69"/>
        <v>17.446407159435708</v>
      </c>
      <c r="C55" s="304">
        <f t="shared" si="70"/>
        <v>17.074517426996767</v>
      </c>
      <c r="D55" s="304">
        <f t="shared" si="71"/>
        <v>16.153753756561329</v>
      </c>
      <c r="E55" s="304"/>
      <c r="F55" s="304">
        <v>1.5639630872460622E-3</v>
      </c>
      <c r="G55" s="304">
        <v>2.0861892696779978E-3</v>
      </c>
      <c r="H55" s="304">
        <v>2.9077729160170572E-3</v>
      </c>
      <c r="I55" s="304"/>
      <c r="J55" s="304">
        <v>9.1103346187744849E-2</v>
      </c>
      <c r="K55" s="304">
        <v>0.12120716023193906</v>
      </c>
      <c r="L55" s="304">
        <v>0.16209015704857374</v>
      </c>
      <c r="M55" s="304"/>
      <c r="N55" s="304">
        <v>0.3210150740963007</v>
      </c>
      <c r="O55" s="304">
        <v>0.39821241468457474</v>
      </c>
      <c r="P55" s="304">
        <v>0.43889315726000611</v>
      </c>
      <c r="Q55" s="304"/>
      <c r="R55" s="304">
        <v>0.22084760313650759</v>
      </c>
      <c r="S55" s="304">
        <v>0.26175479601194035</v>
      </c>
      <c r="T55" s="304">
        <v>0.30122152204998692</v>
      </c>
      <c r="U55" s="304"/>
      <c r="V55" s="304">
        <v>0.52391960059267018</v>
      </c>
      <c r="W55" s="304">
        <v>0.63362866464624468</v>
      </c>
      <c r="X55" s="304">
        <v>0.74291965240668922</v>
      </c>
      <c r="Y55" s="304"/>
      <c r="Z55" s="304">
        <v>8.0048720361960566</v>
      </c>
      <c r="AA55" s="304">
        <v>6.9630891942759581</v>
      </c>
      <c r="AB55" s="304">
        <v>6.3454538650986825</v>
      </c>
      <c r="AC55" s="304"/>
      <c r="AD55" s="304">
        <v>5.7004364706273201</v>
      </c>
      <c r="AE55" s="304">
        <v>6.2500153691779659</v>
      </c>
      <c r="AF55" s="304">
        <v>6.5684250535319872</v>
      </c>
      <c r="AG55" s="304"/>
      <c r="AH55" s="304">
        <v>1.7557067958704173</v>
      </c>
      <c r="AI55" s="304">
        <v>1.9092237077536052</v>
      </c>
      <c r="AJ55" s="304">
        <v>1.513671539659518</v>
      </c>
      <c r="AK55" s="304"/>
      <c r="AL55" s="304">
        <v>0.82694226964144668</v>
      </c>
      <c r="AM55" s="304">
        <v>0.53529993094486139</v>
      </c>
      <c r="AN55" s="304">
        <v>7.8171036589867612E-2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6.6628503940556347E-2</v>
      </c>
      <c r="C56" s="304">
        <f t="shared" si="70"/>
        <v>6.237665106668306E-2</v>
      </c>
      <c r="D56" s="304">
        <f t="shared" si="71"/>
        <v>6.4159282416642552E-2</v>
      </c>
      <c r="E56" s="304"/>
      <c r="F56" s="304">
        <v>3.6538461982477557E-5</v>
      </c>
      <c r="G56" s="304">
        <v>3.9285066169990115E-5</v>
      </c>
      <c r="H56" s="304">
        <v>6.5306575762107426E-5</v>
      </c>
      <c r="I56" s="304"/>
      <c r="J56" s="304">
        <v>1.9205031583581832E-3</v>
      </c>
      <c r="K56" s="304">
        <v>2.0408652774438489E-3</v>
      </c>
      <c r="L56" s="304">
        <v>2.1015828522017973E-3</v>
      </c>
      <c r="M56" s="304"/>
      <c r="N56" s="304">
        <v>3.5176968162418517E-3</v>
      </c>
      <c r="O56" s="304">
        <v>3.5007119194259213E-3</v>
      </c>
      <c r="P56" s="304">
        <v>3.9852648643514486E-3</v>
      </c>
      <c r="Q56" s="304"/>
      <c r="R56" s="304">
        <v>7.1319283992023782E-4</v>
      </c>
      <c r="S56" s="304">
        <v>7.9241327813553116E-4</v>
      </c>
      <c r="T56" s="304">
        <v>9.6129956834355309E-4</v>
      </c>
      <c r="U56" s="304"/>
      <c r="V56" s="304">
        <v>1.79547371035064E-3</v>
      </c>
      <c r="W56" s="304">
        <v>1.6510377197281221E-3</v>
      </c>
      <c r="X56" s="304">
        <v>1.6725727308650618E-3</v>
      </c>
      <c r="Y56" s="304"/>
      <c r="Z56" s="304">
        <v>2.5644997198697946E-2</v>
      </c>
      <c r="AA56" s="304">
        <v>2.6454215843398386E-2</v>
      </c>
      <c r="AB56" s="304">
        <v>3.185120537345814E-2</v>
      </c>
      <c r="AC56" s="304"/>
      <c r="AD56" s="304">
        <v>5.4905136908653613E-3</v>
      </c>
      <c r="AE56" s="304">
        <v>4.4020819020991154E-3</v>
      </c>
      <c r="AF56" s="304">
        <v>4.9179230672246645E-3</v>
      </c>
      <c r="AG56" s="304"/>
      <c r="AH56" s="304">
        <v>1.4403005173453274E-2</v>
      </c>
      <c r="AI56" s="304">
        <v>1.3201816751049759E-2</v>
      </c>
      <c r="AJ56" s="304">
        <v>1.3062463066248807E-2</v>
      </c>
      <c r="AK56" s="304"/>
      <c r="AL56" s="304">
        <v>1.3106582890686365E-2</v>
      </c>
      <c r="AM56" s="304">
        <v>1.029422330923239E-2</v>
      </c>
      <c r="AN56" s="304">
        <v>5.5416643181869776E-3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0.56452176416179611</v>
      </c>
      <c r="C57" s="304">
        <f t="shared" si="70"/>
        <v>0.58091971065335146</v>
      </c>
      <c r="D57" s="304">
        <f t="shared" si="71"/>
        <v>0.57830761114703177</v>
      </c>
      <c r="E57" s="304"/>
      <c r="F57" s="304">
        <v>7.7374890860996341E-4</v>
      </c>
      <c r="G57" s="304">
        <v>1.0772237590816007E-3</v>
      </c>
      <c r="H57" s="304">
        <v>1.4447299020446704E-3</v>
      </c>
      <c r="I57" s="304"/>
      <c r="J57" s="304">
        <v>1.8915663171417491E-2</v>
      </c>
      <c r="K57" s="304">
        <v>2.1499868498834E-2</v>
      </c>
      <c r="L57" s="304">
        <v>2.3524204763881236E-2</v>
      </c>
      <c r="M57" s="304"/>
      <c r="N57" s="304">
        <v>9.6523917034692541E-2</v>
      </c>
      <c r="O57" s="304">
        <v>0.10833669077156192</v>
      </c>
      <c r="P57" s="304">
        <v>0.1294371886970597</v>
      </c>
      <c r="Q57" s="304"/>
      <c r="R57" s="304">
        <v>3.1820406653889757E-2</v>
      </c>
      <c r="S57" s="304">
        <v>3.5972953099654426E-2</v>
      </c>
      <c r="T57" s="304">
        <v>4.2670686328960129E-2</v>
      </c>
      <c r="U57" s="304"/>
      <c r="V57" s="304">
        <v>2.4377661287599332E-2</v>
      </c>
      <c r="W57" s="304">
        <v>2.7579122698517266E-2</v>
      </c>
      <c r="X57" s="304">
        <v>3.1529342744535366E-2</v>
      </c>
      <c r="Y57" s="304"/>
      <c r="Z57" s="304">
        <v>0.22753009479686745</v>
      </c>
      <c r="AA57" s="304">
        <v>0.23343849798213256</v>
      </c>
      <c r="AB57" s="304">
        <v>0.25313103358111844</v>
      </c>
      <c r="AC57" s="304"/>
      <c r="AD57" s="304">
        <v>4.5590411456946825E-2</v>
      </c>
      <c r="AE57" s="304">
        <v>2.6784282162177334E-2</v>
      </c>
      <c r="AF57" s="304">
        <v>1.1566760915736111E-2</v>
      </c>
      <c r="AG57" s="304"/>
      <c r="AH57" s="304">
        <v>5.0646924117829631E-2</v>
      </c>
      <c r="AI57" s="304">
        <v>5.1972256390635706E-2</v>
      </c>
      <c r="AJ57" s="304">
        <v>1.8554446956015831E-2</v>
      </c>
      <c r="AK57" s="304"/>
      <c r="AL57" s="304">
        <v>6.8342936733943163E-2</v>
      </c>
      <c r="AM57" s="304">
        <v>7.4258815290756661E-2</v>
      </c>
      <c r="AN57" s="304">
        <v>6.6449217257680313E-2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2.2118654902060042</v>
      </c>
      <c r="C58" s="304">
        <f t="shared" si="70"/>
        <v>2.437064195966677</v>
      </c>
      <c r="D58" s="304">
        <f t="shared" si="71"/>
        <v>2.4828802394726761</v>
      </c>
      <c r="E58" s="304"/>
      <c r="F58" s="304">
        <v>4.2309378243287525E-3</v>
      </c>
      <c r="G58" s="304">
        <v>6.9727223692214492E-3</v>
      </c>
      <c r="H58" s="304">
        <v>1.0846706093312062E-2</v>
      </c>
      <c r="I58" s="304"/>
      <c r="J58" s="304">
        <v>1.3863327266809791E-2</v>
      </c>
      <c r="K58" s="304">
        <v>2.2361265975458098E-2</v>
      </c>
      <c r="L58" s="304">
        <v>3.5928345054148762E-2</v>
      </c>
      <c r="M58" s="304"/>
      <c r="N58" s="304">
        <v>2.2777081723478778E-2</v>
      </c>
      <c r="O58" s="304">
        <v>3.0148486975219796E-2</v>
      </c>
      <c r="P58" s="304">
        <v>4.2835968388705833E-2</v>
      </c>
      <c r="Q58" s="304"/>
      <c r="R58" s="304">
        <v>2.3314300825282488E-2</v>
      </c>
      <c r="S58" s="304">
        <v>3.1568751143507233E-2</v>
      </c>
      <c r="T58" s="304">
        <v>4.1858259741618158E-2</v>
      </c>
      <c r="U58" s="304"/>
      <c r="V58" s="304">
        <v>7.0726350819297165E-2</v>
      </c>
      <c r="W58" s="304">
        <v>8.875177164609499E-2</v>
      </c>
      <c r="X58" s="304">
        <v>9.4302014944875195E-2</v>
      </c>
      <c r="Y58" s="304"/>
      <c r="Z58" s="304">
        <v>0.74741775464704363</v>
      </c>
      <c r="AA58" s="304">
        <v>0.75885901815251922</v>
      </c>
      <c r="AB58" s="304">
        <v>0.83999275360703596</v>
      </c>
      <c r="AC58" s="304"/>
      <c r="AD58" s="304">
        <v>0.86182327327181585</v>
      </c>
      <c r="AE58" s="304">
        <v>1.0642509054089302</v>
      </c>
      <c r="AF58" s="304">
        <v>1.2294790489918446</v>
      </c>
      <c r="AG58" s="304"/>
      <c r="AH58" s="304">
        <v>0.36068078474041609</v>
      </c>
      <c r="AI58" s="304">
        <v>0.36747512159547852</v>
      </c>
      <c r="AJ58" s="304">
        <v>0.16606003359406679</v>
      </c>
      <c r="AK58" s="304"/>
      <c r="AL58" s="304">
        <v>0.1070316790875316</v>
      </c>
      <c r="AM58" s="304">
        <v>6.6676152700247515E-2</v>
      </c>
      <c r="AN58" s="304">
        <v>2.1577109057069065E-2</v>
      </c>
    </row>
    <row r="59" spans="1:40" x14ac:dyDescent="0.2">
      <c r="A59" s="13" t="str">
        <f t="shared" si="67"/>
        <v>Elementary occupations</v>
      </c>
      <c r="B59" s="304">
        <f t="shared" si="69"/>
        <v>1.3968411547237101</v>
      </c>
      <c r="C59" s="304">
        <f t="shared" si="70"/>
        <v>1.2196870068874637</v>
      </c>
      <c r="D59" s="304">
        <f t="shared" si="71"/>
        <v>1.2217206388749227</v>
      </c>
      <c r="E59" s="304"/>
      <c r="F59" s="304">
        <v>9.6107224522682178E-5</v>
      </c>
      <c r="G59" s="304">
        <v>1.0729295553716007E-4</v>
      </c>
      <c r="H59" s="304">
        <v>1.1397203241447547E-4</v>
      </c>
      <c r="I59" s="304"/>
      <c r="J59" s="304">
        <v>8.6531824404094178E-3</v>
      </c>
      <c r="K59" s="304">
        <v>1.1911349537106151E-2</v>
      </c>
      <c r="L59" s="304">
        <v>1.8922144086245221E-2</v>
      </c>
      <c r="M59" s="304"/>
      <c r="N59" s="304">
        <v>2.652791840347949E-2</v>
      </c>
      <c r="O59" s="304">
        <v>2.853341467576696E-2</v>
      </c>
      <c r="P59" s="304">
        <v>2.8105541553535871E-2</v>
      </c>
      <c r="Q59" s="304"/>
      <c r="R59" s="304">
        <v>6.7593742026679495E-3</v>
      </c>
      <c r="S59" s="304">
        <v>6.6913391891648714E-3</v>
      </c>
      <c r="T59" s="304">
        <v>6.2729317048397966E-3</v>
      </c>
      <c r="U59" s="304"/>
      <c r="V59" s="304">
        <v>4.5499978111727006E-2</v>
      </c>
      <c r="W59" s="304">
        <v>5.1833770336122485E-2</v>
      </c>
      <c r="X59" s="304">
        <v>5.4242613265255049E-2</v>
      </c>
      <c r="Y59" s="304"/>
      <c r="Z59" s="304">
        <v>0.45208749358063377</v>
      </c>
      <c r="AA59" s="304">
        <v>0.40952536793521588</v>
      </c>
      <c r="AB59" s="304">
        <v>0.50700558305252375</v>
      </c>
      <c r="AC59" s="304"/>
      <c r="AD59" s="304">
        <v>0.43658417873041716</v>
      </c>
      <c r="AE59" s="304">
        <v>0.4056363695627937</v>
      </c>
      <c r="AF59" s="304">
        <v>0.44466182454378844</v>
      </c>
      <c r="AG59" s="304"/>
      <c r="AH59" s="304">
        <v>0.29003062352575176</v>
      </c>
      <c r="AI59" s="304">
        <v>0.25907222659945578</v>
      </c>
      <c r="AJ59" s="304">
        <v>0.14923154590738472</v>
      </c>
      <c r="AK59" s="304"/>
      <c r="AL59" s="304">
        <v>0.13060229850410088</v>
      </c>
      <c r="AM59" s="304">
        <v>4.6375876096300631E-2</v>
      </c>
      <c r="AN59" s="304">
        <v>1.3164482728935497E-2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133.41199999999998</v>
      </c>
      <c r="C62" s="305">
        <f>SUM(C63:C71)</f>
        <v>134.447</v>
      </c>
      <c r="D62" s="305">
        <f>SUM(D63:D71)</f>
        <v>139.09199999999998</v>
      </c>
      <c r="E62" s="304"/>
      <c r="F62" s="305">
        <f>SUM(F63:F71)</f>
        <v>0.27933459042595649</v>
      </c>
      <c r="G62" s="305">
        <f>SUM(G63:G71)</f>
        <v>0.38228464763711267</v>
      </c>
      <c r="H62" s="305">
        <f>SUM(H63:H71)</f>
        <v>0.63481767165943892</v>
      </c>
      <c r="I62" s="304"/>
      <c r="J62" s="305">
        <f>SUM(J63:J71)</f>
        <v>3.535402860709965</v>
      </c>
      <c r="K62" s="305">
        <f>SUM(K63:K71)</f>
        <v>4.5517181929259909</v>
      </c>
      <c r="L62" s="305">
        <f>SUM(L63:L71)</f>
        <v>6.9961208116549809</v>
      </c>
      <c r="M62" s="304"/>
      <c r="N62" s="305">
        <f>SUM(N63:N71)</f>
        <v>14.369379800121525</v>
      </c>
      <c r="O62" s="305">
        <f>SUM(O63:O71)</f>
        <v>17.016975303970128</v>
      </c>
      <c r="P62" s="305">
        <f>SUM(P63:P71)</f>
        <v>23.67788412462177</v>
      </c>
      <c r="Q62" s="304"/>
      <c r="R62" s="305">
        <f>SUM(R63:R71)</f>
        <v>4.8521840495911812</v>
      </c>
      <c r="S62" s="305">
        <f>SUM(S63:S71)</f>
        <v>5.537880337256432</v>
      </c>
      <c r="T62" s="305">
        <f>SUM(T63:T71)</f>
        <v>7.794750449130003</v>
      </c>
      <c r="U62" s="304"/>
      <c r="V62" s="305">
        <f>SUM(V63:V71)</f>
        <v>5.1164778719002744</v>
      </c>
      <c r="W62" s="305">
        <f>SUM(W63:W71)</f>
        <v>5.7663726191893492</v>
      </c>
      <c r="X62" s="305">
        <f>SUM(X63:X71)</f>
        <v>7.5266521292349164</v>
      </c>
      <c r="Y62" s="304"/>
      <c r="Z62" s="305">
        <f>SUM(Z63:Z71)</f>
        <v>37.38082679127686</v>
      </c>
      <c r="AA62" s="305">
        <f>SUM(AA63:AA71)</f>
        <v>36.735135371345756</v>
      </c>
      <c r="AB62" s="305">
        <f>SUM(AB63:AB71)</f>
        <v>41.551815930057629</v>
      </c>
      <c r="AC62" s="304"/>
      <c r="AD62" s="305">
        <f>SUM(AD63:AD71)</f>
        <v>38.753383501009154</v>
      </c>
      <c r="AE62" s="305">
        <f>SUM(AE63:AE71)</f>
        <v>37.85778950165043</v>
      </c>
      <c r="AF62" s="305">
        <f>SUM(AF63:AF71)</f>
        <v>35.312849890198478</v>
      </c>
      <c r="AG62" s="304"/>
      <c r="AH62" s="305">
        <f>SUM(AH63:AH71)</f>
        <v>20.357021151279461</v>
      </c>
      <c r="AI62" s="305">
        <f>SUM(AI63:AI71)</f>
        <v>19.295395901551849</v>
      </c>
      <c r="AJ62" s="305">
        <f>SUM(AJ63:AJ71)</f>
        <v>10.962020285222879</v>
      </c>
      <c r="AK62" s="304"/>
      <c r="AL62" s="305">
        <f>SUM(AL63:AL71)</f>
        <v>8.7679893836855882</v>
      </c>
      <c r="AM62" s="305">
        <f>SUM(AM63:AM71)</f>
        <v>7.3034481244729657</v>
      </c>
      <c r="AN62" s="305">
        <f>SUM(AN63:AN71)</f>
        <v>4.6350887082198806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16.252035360190138</v>
      </c>
      <c r="C63" s="304">
        <f t="shared" ref="C63:C71" si="73">SUM(G63,K63,O63,S63,W63,AA63,AE63,AI63,AM63)</f>
        <v>17.186884249546157</v>
      </c>
      <c r="D63" s="304">
        <f t="shared" ref="D63:D71" si="74">SUM(H63,L63,P63,T63,X63,AB63,AF63,AJ63,AN63)</f>
        <v>20.137222291949943</v>
      </c>
      <c r="E63" s="304"/>
      <c r="F63" s="304">
        <v>6.3118931407093529E-2</v>
      </c>
      <c r="G63" s="304">
        <v>9.1572114433868382E-2</v>
      </c>
      <c r="H63" s="304">
        <v>0.16805211221706332</v>
      </c>
      <c r="I63" s="304"/>
      <c r="J63" s="304">
        <v>0.765145534280397</v>
      </c>
      <c r="K63" s="304">
        <v>1.0240282732537815</v>
      </c>
      <c r="L63" s="304">
        <v>1.6942228739549867</v>
      </c>
      <c r="M63" s="304"/>
      <c r="N63" s="304">
        <v>3.0389727862989666</v>
      </c>
      <c r="O63" s="304">
        <v>3.7018805723870774</v>
      </c>
      <c r="P63" s="304">
        <v>4.9309041125643462</v>
      </c>
      <c r="Q63" s="304"/>
      <c r="R63" s="304">
        <v>0.76332252586781757</v>
      </c>
      <c r="S63" s="304">
        <v>0.83927631189772478</v>
      </c>
      <c r="T63" s="304">
        <v>1.177567099870259</v>
      </c>
      <c r="U63" s="304"/>
      <c r="V63" s="304">
        <v>0.85918690985022927</v>
      </c>
      <c r="W63" s="304">
        <v>0.94529601053608758</v>
      </c>
      <c r="X63" s="304">
        <v>1.140206451691586</v>
      </c>
      <c r="Y63" s="304"/>
      <c r="Z63" s="304">
        <v>4.0344809016191947</v>
      </c>
      <c r="AA63" s="304">
        <v>3.6839844066580931</v>
      </c>
      <c r="AB63" s="304">
        <v>4.5340688694184816</v>
      </c>
      <c r="AC63" s="304"/>
      <c r="AD63" s="304">
        <v>4.0143198425869526</v>
      </c>
      <c r="AE63" s="304">
        <v>4.0828484030237622</v>
      </c>
      <c r="AF63" s="304">
        <v>4.1758879466578449</v>
      </c>
      <c r="AG63" s="304"/>
      <c r="AH63" s="304">
        <v>2.1750120055414746</v>
      </c>
      <c r="AI63" s="304">
        <v>2.2936374618559654</v>
      </c>
      <c r="AJ63" s="304">
        <v>1.7078948754177978</v>
      </c>
      <c r="AK63" s="304"/>
      <c r="AL63" s="304">
        <v>0.53847592273801193</v>
      </c>
      <c r="AM63" s="304">
        <v>0.52436069549979936</v>
      </c>
      <c r="AN63" s="304">
        <v>0.60841795015758204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8.6560541790358059</v>
      </c>
      <c r="C64" s="304">
        <f t="shared" si="73"/>
        <v>9.3829016000475818</v>
      </c>
      <c r="D64" s="304">
        <f t="shared" si="74"/>
        <v>11.013707833470704</v>
      </c>
      <c r="E64" s="304"/>
      <c r="F64" s="304">
        <v>0.10744815255231782</v>
      </c>
      <c r="G64" s="304">
        <v>0.14619187922214863</v>
      </c>
      <c r="H64" s="304">
        <v>0.24325899633480247</v>
      </c>
      <c r="I64" s="304"/>
      <c r="J64" s="304">
        <v>0.82550748062875889</v>
      </c>
      <c r="K64" s="304">
        <v>1.0739160428747256</v>
      </c>
      <c r="L64" s="304">
        <v>1.6265784191516999</v>
      </c>
      <c r="M64" s="304"/>
      <c r="N64" s="304">
        <v>1.9541666635305233</v>
      </c>
      <c r="O64" s="304">
        <v>2.2471224799694558</v>
      </c>
      <c r="P64" s="304">
        <v>2.8401415124683407</v>
      </c>
      <c r="Q64" s="304"/>
      <c r="R64" s="304">
        <v>0.29643077255427014</v>
      </c>
      <c r="S64" s="304">
        <v>0.30160104013735883</v>
      </c>
      <c r="T64" s="304">
        <v>0.36132243647799461</v>
      </c>
      <c r="U64" s="304"/>
      <c r="V64" s="304">
        <v>0.50843402069867361</v>
      </c>
      <c r="W64" s="304">
        <v>0.57195519363559244</v>
      </c>
      <c r="X64" s="304">
        <v>0.71680357206376821</v>
      </c>
      <c r="Y64" s="304"/>
      <c r="Z64" s="304">
        <v>2.2686210901976436</v>
      </c>
      <c r="AA64" s="304">
        <v>2.3151949617334142</v>
      </c>
      <c r="AB64" s="304">
        <v>2.8396178970471113</v>
      </c>
      <c r="AC64" s="304"/>
      <c r="AD64" s="304">
        <v>1.6556669676791687</v>
      </c>
      <c r="AE64" s="304">
        <v>1.6263693315279661</v>
      </c>
      <c r="AF64" s="304">
        <v>1.5536407377680603</v>
      </c>
      <c r="AG64" s="304"/>
      <c r="AH64" s="304">
        <v>0.83084529388460693</v>
      </c>
      <c r="AI64" s="304">
        <v>0.86575767197603459</v>
      </c>
      <c r="AJ64" s="304">
        <v>0.57519957232091845</v>
      </c>
      <c r="AK64" s="304"/>
      <c r="AL64" s="304">
        <v>0.20893373730984197</v>
      </c>
      <c r="AM64" s="304">
        <v>0.23479299897088485</v>
      </c>
      <c r="AN64" s="304">
        <v>0.25714468983800803</v>
      </c>
    </row>
    <row r="65" spans="1:40" x14ac:dyDescent="0.2">
      <c r="A65" s="13" t="str">
        <f t="shared" si="72"/>
        <v>Associate professional occupations</v>
      </c>
      <c r="B65" s="304">
        <f t="shared" si="75"/>
        <v>7.4264284324880911</v>
      </c>
      <c r="C65" s="304">
        <f t="shared" si="73"/>
        <v>7.2493926211140085</v>
      </c>
      <c r="D65" s="304">
        <f t="shared" si="74"/>
        <v>8.2059086155084469</v>
      </c>
      <c r="E65" s="304"/>
      <c r="F65" s="304">
        <v>3.2234301842331101E-2</v>
      </c>
      <c r="G65" s="304">
        <v>3.9035344835983636E-2</v>
      </c>
      <c r="H65" s="304">
        <v>5.8637291454044137E-2</v>
      </c>
      <c r="I65" s="304"/>
      <c r="J65" s="304">
        <v>0.3229669148759356</v>
      </c>
      <c r="K65" s="304">
        <v>0.36180600243301791</v>
      </c>
      <c r="L65" s="304">
        <v>0.47093907100179294</v>
      </c>
      <c r="M65" s="304"/>
      <c r="N65" s="304">
        <v>1.2343971710753481</v>
      </c>
      <c r="O65" s="304">
        <v>1.3328707382223157</v>
      </c>
      <c r="P65" s="304">
        <v>1.7275571992846461</v>
      </c>
      <c r="Q65" s="304"/>
      <c r="R65" s="304">
        <v>0.29354888917837968</v>
      </c>
      <c r="S65" s="304">
        <v>0.30830285592326712</v>
      </c>
      <c r="T65" s="304">
        <v>0.41178464178288721</v>
      </c>
      <c r="U65" s="304"/>
      <c r="V65" s="304">
        <v>0.3838731753490669</v>
      </c>
      <c r="W65" s="304">
        <v>0.40231770224662522</v>
      </c>
      <c r="X65" s="304">
        <v>0.52447820742665829</v>
      </c>
      <c r="Y65" s="304"/>
      <c r="Z65" s="304">
        <v>2.213178875602078</v>
      </c>
      <c r="AA65" s="304">
        <v>2.0084005302669281</v>
      </c>
      <c r="AB65" s="304">
        <v>2.3444500318793784</v>
      </c>
      <c r="AC65" s="304"/>
      <c r="AD65" s="304">
        <v>1.8484038799377225</v>
      </c>
      <c r="AE65" s="304">
        <v>1.7984652968855661</v>
      </c>
      <c r="AF65" s="304">
        <v>1.9668248179809422</v>
      </c>
      <c r="AG65" s="304"/>
      <c r="AH65" s="304">
        <v>0.83940034690155008</v>
      </c>
      <c r="AI65" s="304">
        <v>0.77192526230026781</v>
      </c>
      <c r="AJ65" s="304">
        <v>0.48280252917074723</v>
      </c>
      <c r="AK65" s="304"/>
      <c r="AL65" s="304">
        <v>0.25842487772567835</v>
      </c>
      <c r="AM65" s="304">
        <v>0.22626888800003633</v>
      </c>
      <c r="AN65" s="304">
        <v>0.21843482552735019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7.7788536858724076</v>
      </c>
      <c r="C66" s="304">
        <f t="shared" si="73"/>
        <v>7.5871992901472991</v>
      </c>
      <c r="D66" s="304">
        <f t="shared" si="74"/>
        <v>8.3974827027702332</v>
      </c>
      <c r="E66" s="304"/>
      <c r="F66" s="304">
        <v>1.2929263850936909E-2</v>
      </c>
      <c r="G66" s="304">
        <v>1.8139715020518997E-2</v>
      </c>
      <c r="H66" s="304">
        <v>2.9361415500268037E-2</v>
      </c>
      <c r="I66" s="304"/>
      <c r="J66" s="304">
        <v>0.21299833277789551</v>
      </c>
      <c r="K66" s="304">
        <v>0.26131772380790219</v>
      </c>
      <c r="L66" s="304">
        <v>0.3675847040794728</v>
      </c>
      <c r="M66" s="304"/>
      <c r="N66" s="304">
        <v>1.0003137145540177</v>
      </c>
      <c r="O66" s="304">
        <v>1.1335437111588478</v>
      </c>
      <c r="P66" s="304">
        <v>2.0964914705229902</v>
      </c>
      <c r="Q66" s="304"/>
      <c r="R66" s="304">
        <v>0.34933296799629932</v>
      </c>
      <c r="S66" s="304">
        <v>0.37435217811420379</v>
      </c>
      <c r="T66" s="304">
        <v>0.48468377115134825</v>
      </c>
      <c r="U66" s="304"/>
      <c r="V66" s="304">
        <v>0.33514397091008713</v>
      </c>
      <c r="W66" s="304">
        <v>0.34694529685064845</v>
      </c>
      <c r="X66" s="304">
        <v>0.57153772828981331</v>
      </c>
      <c r="Y66" s="304"/>
      <c r="Z66" s="304">
        <v>2.1889618306838039</v>
      </c>
      <c r="AA66" s="304">
        <v>2.11598980085774</v>
      </c>
      <c r="AB66" s="304">
        <v>2.1678280170905055</v>
      </c>
      <c r="AC66" s="304"/>
      <c r="AD66" s="304">
        <v>2.4433164420128803</v>
      </c>
      <c r="AE66" s="304">
        <v>2.3259234236447859</v>
      </c>
      <c r="AF66" s="304">
        <v>2.1536412946989381</v>
      </c>
      <c r="AG66" s="304"/>
      <c r="AH66" s="304">
        <v>0.82303069325953282</v>
      </c>
      <c r="AI66" s="304">
        <v>0.55958800618058269</v>
      </c>
      <c r="AJ66" s="304">
        <v>0.18189641959804334</v>
      </c>
      <c r="AK66" s="304"/>
      <c r="AL66" s="304">
        <v>0.41282646982695309</v>
      </c>
      <c r="AM66" s="304">
        <v>0.45139943451206849</v>
      </c>
      <c r="AN66" s="304">
        <v>0.34445788183885534</v>
      </c>
    </row>
    <row r="67" spans="1:40" x14ac:dyDescent="0.2">
      <c r="A67" s="13" t="str">
        <f t="shared" si="72"/>
        <v>Skilled trades occupations</v>
      </c>
      <c r="B67" s="304">
        <f t="shared" si="75"/>
        <v>10.035550895121348</v>
      </c>
      <c r="C67" s="304">
        <f t="shared" si="73"/>
        <v>9.8644171126325055</v>
      </c>
      <c r="D67" s="304">
        <f t="shared" si="74"/>
        <v>9.6108150673715631</v>
      </c>
      <c r="E67" s="304"/>
      <c r="F67" s="304">
        <v>4.4543347637938466E-3</v>
      </c>
      <c r="G67" s="304">
        <v>5.4658010835851945E-3</v>
      </c>
      <c r="H67" s="304">
        <v>8.7504456378355057E-3</v>
      </c>
      <c r="I67" s="304"/>
      <c r="J67" s="304">
        <v>0.11381389535544266</v>
      </c>
      <c r="K67" s="304">
        <v>0.15332955186472577</v>
      </c>
      <c r="L67" s="304">
        <v>0.24517780236039033</v>
      </c>
      <c r="M67" s="304"/>
      <c r="N67" s="304">
        <v>0.48259041348652854</v>
      </c>
      <c r="O67" s="304">
        <v>0.61245249890470332</v>
      </c>
      <c r="P67" s="304">
        <v>0.76001891774406383</v>
      </c>
      <c r="Q67" s="304"/>
      <c r="R67" s="304">
        <v>0.26497940520676433</v>
      </c>
      <c r="S67" s="304">
        <v>0.30112518035618008</v>
      </c>
      <c r="T67" s="304">
        <v>0.40439970884173704</v>
      </c>
      <c r="U67" s="304"/>
      <c r="V67" s="304">
        <v>0.35327756991393366</v>
      </c>
      <c r="W67" s="304">
        <v>0.41010815597992678</v>
      </c>
      <c r="X67" s="304">
        <v>0.45367262821194615</v>
      </c>
      <c r="Y67" s="304"/>
      <c r="Z67" s="304">
        <v>3.8321490873774668</v>
      </c>
      <c r="AA67" s="304">
        <v>3.6593107178060169</v>
      </c>
      <c r="AB67" s="304">
        <v>3.8704406253510091</v>
      </c>
      <c r="AC67" s="304"/>
      <c r="AD67" s="304">
        <v>2.7580319762205345</v>
      </c>
      <c r="AE67" s="304">
        <v>2.5417236694646919</v>
      </c>
      <c r="AF67" s="304">
        <v>2.4511815595418063</v>
      </c>
      <c r="AG67" s="304"/>
      <c r="AH67" s="304">
        <v>1.4191781241933088</v>
      </c>
      <c r="AI67" s="304">
        <v>1.4430271008952869</v>
      </c>
      <c r="AJ67" s="304">
        <v>0.88625793159388699</v>
      </c>
      <c r="AK67" s="304"/>
      <c r="AL67" s="304">
        <v>0.80707608860357516</v>
      </c>
      <c r="AM67" s="304">
        <v>0.73787443627738825</v>
      </c>
      <c r="AN67" s="304">
        <v>0.53091544808888647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4.6425277183042031</v>
      </c>
      <c r="C68" s="304">
        <f t="shared" si="73"/>
        <v>4.9005373891601947</v>
      </c>
      <c r="D68" s="304">
        <f t="shared" si="74"/>
        <v>5.5926929922150741</v>
      </c>
      <c r="E68" s="304"/>
      <c r="F68" s="304">
        <v>4.2510390918705067E-3</v>
      </c>
      <c r="G68" s="304">
        <v>6.0348322117958521E-3</v>
      </c>
      <c r="H68" s="304">
        <v>9.8789021178363901E-3</v>
      </c>
      <c r="I68" s="304"/>
      <c r="J68" s="304">
        <v>9.4565274216603767E-2</v>
      </c>
      <c r="K68" s="304">
        <v>0.11932245398282521</v>
      </c>
      <c r="L68" s="304">
        <v>0.15469309691610703</v>
      </c>
      <c r="M68" s="304"/>
      <c r="N68" s="304">
        <v>0.49899573374642325</v>
      </c>
      <c r="O68" s="304">
        <v>0.58914297266058047</v>
      </c>
      <c r="P68" s="304">
        <v>0.76477583753961953</v>
      </c>
      <c r="Q68" s="304"/>
      <c r="R68" s="304">
        <v>0.42498344500735152</v>
      </c>
      <c r="S68" s="304">
        <v>0.52098036011458992</v>
      </c>
      <c r="T68" s="304">
        <v>0.82987554192124702</v>
      </c>
      <c r="U68" s="304"/>
      <c r="V68" s="304">
        <v>0.39086460135768908</v>
      </c>
      <c r="W68" s="304">
        <v>0.46321038661614194</v>
      </c>
      <c r="X68" s="304">
        <v>0.65706093020111334</v>
      </c>
      <c r="Y68" s="304"/>
      <c r="Z68" s="304">
        <v>1.0244762167060288</v>
      </c>
      <c r="AA68" s="304">
        <v>1.078330075669452</v>
      </c>
      <c r="AB68" s="304">
        <v>1.2977744915678853</v>
      </c>
      <c r="AC68" s="304"/>
      <c r="AD68" s="304">
        <v>1.3024049029306095</v>
      </c>
      <c r="AE68" s="304">
        <v>1.2501413353367057</v>
      </c>
      <c r="AF68" s="304">
        <v>1.2334737149570301</v>
      </c>
      <c r="AG68" s="304"/>
      <c r="AH68" s="304">
        <v>0.59061386712847785</v>
      </c>
      <c r="AI68" s="304">
        <v>0.56172159706544089</v>
      </c>
      <c r="AJ68" s="304">
        <v>0.35819816040954988</v>
      </c>
      <c r="AK68" s="304"/>
      <c r="AL68" s="304">
        <v>0.31137263811914873</v>
      </c>
      <c r="AM68" s="304">
        <v>0.31165337550266237</v>
      </c>
      <c r="AN68" s="304">
        <v>0.28696231658468435</v>
      </c>
    </row>
    <row r="69" spans="1:40" x14ac:dyDescent="0.2">
      <c r="A69" s="13" t="str">
        <f t="shared" si="72"/>
        <v>Sales and customer service occupations</v>
      </c>
      <c r="B69" s="304">
        <f t="shared" si="75"/>
        <v>37.399384450384886</v>
      </c>
      <c r="C69" s="304">
        <f t="shared" si="73"/>
        <v>36.086633343667799</v>
      </c>
      <c r="D69" s="304">
        <f t="shared" si="74"/>
        <v>35.292389761267572</v>
      </c>
      <c r="E69" s="304"/>
      <c r="F69" s="304">
        <v>2.5892128992909338E-2</v>
      </c>
      <c r="G69" s="304">
        <v>3.4130532976821011E-2</v>
      </c>
      <c r="H69" s="304">
        <v>4.9967163658037259E-2</v>
      </c>
      <c r="I69" s="304"/>
      <c r="J69" s="304">
        <v>0.6214731727751921</v>
      </c>
      <c r="K69" s="304">
        <v>0.77237351616818595</v>
      </c>
      <c r="L69" s="304">
        <v>1.1483481642349231</v>
      </c>
      <c r="M69" s="304"/>
      <c r="N69" s="304">
        <v>3.6134492680456054</v>
      </c>
      <c r="O69" s="304">
        <v>4.209126413670325</v>
      </c>
      <c r="P69" s="304">
        <v>6.0082453800538937</v>
      </c>
      <c r="Q69" s="304"/>
      <c r="R69" s="304">
        <v>1.3305702766287884</v>
      </c>
      <c r="S69" s="304">
        <v>1.510507109788336</v>
      </c>
      <c r="T69" s="304">
        <v>2.1972433349718252</v>
      </c>
      <c r="U69" s="304"/>
      <c r="V69" s="304">
        <v>0.92810625986617135</v>
      </c>
      <c r="W69" s="304">
        <v>0.95540126153989968</v>
      </c>
      <c r="X69" s="304">
        <v>1.2226827438732684</v>
      </c>
      <c r="Y69" s="304"/>
      <c r="Z69" s="304">
        <v>11.553589600918652</v>
      </c>
      <c r="AA69" s="304">
        <v>11.845051088382615</v>
      </c>
      <c r="AB69" s="304">
        <v>14.036882207902906</v>
      </c>
      <c r="AC69" s="304"/>
      <c r="AD69" s="304">
        <v>11.015962910350316</v>
      </c>
      <c r="AE69" s="304">
        <v>9.7172574284740492</v>
      </c>
      <c r="AF69" s="304">
        <v>7.4112281284415165</v>
      </c>
      <c r="AG69" s="304"/>
      <c r="AH69" s="304">
        <v>6.0637961724312746</v>
      </c>
      <c r="AI69" s="304">
        <v>5.2731545777690263</v>
      </c>
      <c r="AJ69" s="304">
        <v>2.3980755789257238</v>
      </c>
      <c r="AK69" s="304"/>
      <c r="AL69" s="304">
        <v>2.2465446603759749</v>
      </c>
      <c r="AM69" s="304">
        <v>1.7696314148985441</v>
      </c>
      <c r="AN69" s="304">
        <v>0.81971705920547477</v>
      </c>
    </row>
    <row r="70" spans="1:40" x14ac:dyDescent="0.2">
      <c r="A70" s="13" t="str">
        <f t="shared" si="72"/>
        <v>Process, plant and machine operatives</v>
      </c>
      <c r="B70" s="304">
        <f t="shared" si="75"/>
        <v>15.600898056353168</v>
      </c>
      <c r="C70" s="304">
        <f t="shared" si="73"/>
        <v>16.362811636199016</v>
      </c>
      <c r="D70" s="304">
        <f t="shared" si="74"/>
        <v>15.805919431298625</v>
      </c>
      <c r="E70" s="304"/>
      <c r="F70" s="304">
        <v>2.4373534472007876E-2</v>
      </c>
      <c r="G70" s="304">
        <v>3.6296095471092964E-2</v>
      </c>
      <c r="H70" s="304">
        <v>6.0583779580178965E-2</v>
      </c>
      <c r="I70" s="304"/>
      <c r="J70" s="304">
        <v>0.13665784160331718</v>
      </c>
      <c r="K70" s="304">
        <v>0.19798976912731678</v>
      </c>
      <c r="L70" s="304">
        <v>0.33053338824970302</v>
      </c>
      <c r="M70" s="304"/>
      <c r="N70" s="304">
        <v>0.56651567207891784</v>
      </c>
      <c r="O70" s="304">
        <v>0.71818450351362728</v>
      </c>
      <c r="P70" s="304">
        <v>1.002084623349299</v>
      </c>
      <c r="Q70" s="304"/>
      <c r="R70" s="304">
        <v>0.26768472294956991</v>
      </c>
      <c r="S70" s="304">
        <v>0.33236115057296384</v>
      </c>
      <c r="T70" s="304">
        <v>0.38519180570449663</v>
      </c>
      <c r="U70" s="304"/>
      <c r="V70" s="304">
        <v>0.41448004473715083</v>
      </c>
      <c r="W70" s="304">
        <v>0.51908482928761546</v>
      </c>
      <c r="X70" s="304">
        <v>0.60888303372862662</v>
      </c>
      <c r="Y70" s="304"/>
      <c r="Z70" s="304">
        <v>3.9930013796993751</v>
      </c>
      <c r="AA70" s="304">
        <v>3.8584665147400656</v>
      </c>
      <c r="AB70" s="304">
        <v>3.9863403867974547</v>
      </c>
      <c r="AC70" s="304"/>
      <c r="AD70" s="304">
        <v>5.5270029459415824</v>
      </c>
      <c r="AE70" s="304">
        <v>6.325160551825789</v>
      </c>
      <c r="AF70" s="304">
        <v>6.9468829099477851</v>
      </c>
      <c r="AG70" s="304"/>
      <c r="AH70" s="304">
        <v>3.1261899443151528</v>
      </c>
      <c r="AI70" s="304">
        <v>3.2986090965291428</v>
      </c>
      <c r="AJ70" s="304">
        <v>2.1135554860386403</v>
      </c>
      <c r="AK70" s="304"/>
      <c r="AL70" s="304">
        <v>1.5449919705560942</v>
      </c>
      <c r="AM70" s="304">
        <v>1.0766591251313999</v>
      </c>
      <c r="AN70" s="304">
        <v>0.371864017902441</v>
      </c>
    </row>
    <row r="71" spans="1:40" x14ac:dyDescent="0.2">
      <c r="A71" s="13" t="str">
        <f t="shared" si="72"/>
        <v>Elementary occupations</v>
      </c>
      <c r="B71" s="304">
        <f t="shared" si="75"/>
        <v>25.620267222249922</v>
      </c>
      <c r="C71" s="304">
        <f t="shared" si="73"/>
        <v>25.826222757485446</v>
      </c>
      <c r="D71" s="304">
        <f t="shared" si="74"/>
        <v>25.035861304147819</v>
      </c>
      <c r="E71" s="304"/>
      <c r="F71" s="304">
        <v>4.6329034526956222E-3</v>
      </c>
      <c r="G71" s="304">
        <v>5.4183323812980041E-3</v>
      </c>
      <c r="H71" s="304">
        <v>6.3275651593727817E-3</v>
      </c>
      <c r="I71" s="304"/>
      <c r="J71" s="304">
        <v>0.44227441419642249</v>
      </c>
      <c r="K71" s="304">
        <v>0.58763485941351046</v>
      </c>
      <c r="L71" s="304">
        <v>0.95804329170590607</v>
      </c>
      <c r="M71" s="304"/>
      <c r="N71" s="304">
        <v>1.9799783773051949</v>
      </c>
      <c r="O71" s="304">
        <v>2.4726514134831921</v>
      </c>
      <c r="P71" s="304">
        <v>3.5476650710945692</v>
      </c>
      <c r="Q71" s="304"/>
      <c r="R71" s="304">
        <v>0.86133104420193995</v>
      </c>
      <c r="S71" s="304">
        <v>1.0493741503518073</v>
      </c>
      <c r="T71" s="304">
        <v>1.5426821084082092</v>
      </c>
      <c r="U71" s="304"/>
      <c r="V71" s="304">
        <v>0.94311131921727176</v>
      </c>
      <c r="W71" s="304">
        <v>1.1520537824968105</v>
      </c>
      <c r="X71" s="304">
        <v>1.6313268337481357</v>
      </c>
      <c r="Y71" s="304"/>
      <c r="Z71" s="304">
        <v>6.2723678084726133</v>
      </c>
      <c r="AA71" s="304">
        <v>6.1704072752314358</v>
      </c>
      <c r="AB71" s="304">
        <v>6.4744134030029015</v>
      </c>
      <c r="AC71" s="304"/>
      <c r="AD71" s="304">
        <v>8.1882736333493895</v>
      </c>
      <c r="AE71" s="304">
        <v>8.189900061467112</v>
      </c>
      <c r="AF71" s="304">
        <v>7.4200887802045523</v>
      </c>
      <c r="AG71" s="304"/>
      <c r="AH71" s="304">
        <v>4.488954703624084</v>
      </c>
      <c r="AI71" s="304">
        <v>4.2279751269801018</v>
      </c>
      <c r="AJ71" s="304">
        <v>2.2581397317475713</v>
      </c>
      <c r="AK71" s="304"/>
      <c r="AL71" s="304">
        <v>2.4393430184303107</v>
      </c>
      <c r="AM71" s="304">
        <v>1.9708077556801822</v>
      </c>
      <c r="AN71" s="304">
        <v>1.1971745190765988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107.56200000000007</v>
      </c>
      <c r="C74" s="305">
        <f>SUM(C75:C83)</f>
        <v>107.752</v>
      </c>
      <c r="D74" s="305">
        <f>SUM(D75:D83)</f>
        <v>113.09699999999999</v>
      </c>
      <c r="E74" s="304"/>
      <c r="F74" s="305">
        <f>SUM(F75:F83)</f>
        <v>1.1748848779072973</v>
      </c>
      <c r="G74" s="305">
        <f>SUM(G75:G83)</f>
        <v>1.3925237431602411</v>
      </c>
      <c r="H74" s="305">
        <f>SUM(H75:H83)</f>
        <v>1.7964558993742838</v>
      </c>
      <c r="I74" s="304"/>
      <c r="J74" s="305">
        <f>SUM(J75:J83)</f>
        <v>10.102640860141328</v>
      </c>
      <c r="K74" s="305">
        <f>SUM(K75:K83)</f>
        <v>11.870304416772159</v>
      </c>
      <c r="L74" s="305">
        <f>SUM(L75:L83)</f>
        <v>15.109107285275794</v>
      </c>
      <c r="M74" s="304"/>
      <c r="N74" s="305">
        <f>SUM(N75:N83)</f>
        <v>23.2833657414801</v>
      </c>
      <c r="O74" s="305">
        <f>SUM(O75:O83)</f>
        <v>24.932085022813077</v>
      </c>
      <c r="P74" s="305">
        <f>SUM(P75:P83)</f>
        <v>29.591222814614849</v>
      </c>
      <c r="Q74" s="304"/>
      <c r="R74" s="305">
        <f>SUM(R75:R83)</f>
        <v>5.2093031580956257</v>
      </c>
      <c r="S74" s="305">
        <f>SUM(S75:S83)</f>
        <v>5.4770314848353454</v>
      </c>
      <c r="T74" s="305">
        <f>SUM(T75:T83)</f>
        <v>6.7826921794901729</v>
      </c>
      <c r="U74" s="304"/>
      <c r="V74" s="305">
        <f>SUM(V75:V83)</f>
        <v>5.7769465002284175</v>
      </c>
      <c r="W74" s="305">
        <f>SUM(W75:W83)</f>
        <v>6.0601517570953778</v>
      </c>
      <c r="X74" s="305">
        <f>SUM(X75:X83)</f>
        <v>7.2620122842661807</v>
      </c>
      <c r="Y74" s="304"/>
      <c r="Z74" s="305">
        <f>SUM(Z75:Z83)</f>
        <v>21.34630186565748</v>
      </c>
      <c r="AA74" s="305">
        <f>SUM(AA75:AA83)</f>
        <v>18.784625142063636</v>
      </c>
      <c r="AB74" s="305">
        <f>SUM(AB75:AB83)</f>
        <v>18.400655709133559</v>
      </c>
      <c r="AC74" s="304"/>
      <c r="AD74" s="305">
        <f>SUM(AD75:AD83)</f>
        <v>23.065075096986902</v>
      </c>
      <c r="AE74" s="305">
        <f>SUM(AE75:AE83)</f>
        <v>22.205924042739213</v>
      </c>
      <c r="AF74" s="305">
        <f>SUM(AF75:AF83)</f>
        <v>20.954808382335361</v>
      </c>
      <c r="AG74" s="304"/>
      <c r="AH74" s="305">
        <f>SUM(AH75:AH83)</f>
        <v>13.119277997158514</v>
      </c>
      <c r="AI74" s="305">
        <f>SUM(AI75:AI83)</f>
        <v>12.880290120264352</v>
      </c>
      <c r="AJ74" s="305">
        <f>SUM(AJ75:AJ83)</f>
        <v>9.7293375293591655</v>
      </c>
      <c r="AK74" s="304"/>
      <c r="AL74" s="305">
        <f>SUM(AL75:AL83)</f>
        <v>4.4842039023444231</v>
      </c>
      <c r="AM74" s="305">
        <f>SUM(AM75:AM83)</f>
        <v>4.1490642702565967</v>
      </c>
      <c r="AN74" s="305">
        <f>SUM(AN75:AN83)</f>
        <v>3.4707079161506149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8.588318434966224</v>
      </c>
      <c r="C75" s="305">
        <f t="shared" ref="C75:C83" si="77">SUM(G75,K75,O75,S75,W75,AA75,AE75,AI75,AM75)</f>
        <v>8.5571712870433405</v>
      </c>
      <c r="D75" s="305">
        <f t="shared" ref="D75:D83" si="78">SUM(H75,L75,P75,T75,X75,AB75,AF75,AJ75,AN75)</f>
        <v>9.5093215382526939</v>
      </c>
      <c r="E75" s="304"/>
      <c r="F75" s="304">
        <v>0.13690399744366744</v>
      </c>
      <c r="G75" s="304">
        <v>0.17031571525306333</v>
      </c>
      <c r="H75" s="304">
        <v>0.23490988391276901</v>
      </c>
      <c r="I75" s="304"/>
      <c r="J75" s="304">
        <v>1.0515596282984856</v>
      </c>
      <c r="K75" s="304">
        <v>1.2355082906740118</v>
      </c>
      <c r="L75" s="304">
        <v>1.6129881674036923</v>
      </c>
      <c r="M75" s="304"/>
      <c r="N75" s="304">
        <v>2.5315333621666229</v>
      </c>
      <c r="O75" s="304">
        <v>2.6615502460879576</v>
      </c>
      <c r="P75" s="304">
        <v>3.211048993814738</v>
      </c>
      <c r="Q75" s="304"/>
      <c r="R75" s="304">
        <v>0.36353318377346289</v>
      </c>
      <c r="S75" s="304">
        <v>0.36319515325527479</v>
      </c>
      <c r="T75" s="304">
        <v>0.44345396553780575</v>
      </c>
      <c r="U75" s="304"/>
      <c r="V75" s="304">
        <v>0.61219117900988373</v>
      </c>
      <c r="W75" s="304">
        <v>0.65181136132028217</v>
      </c>
      <c r="X75" s="304">
        <v>0.78856985992473005</v>
      </c>
      <c r="Y75" s="304"/>
      <c r="Z75" s="304">
        <v>1.7174982604809224</v>
      </c>
      <c r="AA75" s="304">
        <v>1.4135730115692207</v>
      </c>
      <c r="AB75" s="304">
        <v>1.4297481805461245</v>
      </c>
      <c r="AC75" s="304"/>
      <c r="AD75" s="304">
        <v>1.2125719965574449</v>
      </c>
      <c r="AE75" s="304">
        <v>1.0921021089119116</v>
      </c>
      <c r="AF75" s="304">
        <v>1.0088845306290601</v>
      </c>
      <c r="AG75" s="304"/>
      <c r="AH75" s="304">
        <v>0.71924770586048137</v>
      </c>
      <c r="AI75" s="304">
        <v>0.72229835001025833</v>
      </c>
      <c r="AJ75" s="304">
        <v>0.58853834981439523</v>
      </c>
      <c r="AK75" s="304"/>
      <c r="AL75" s="304">
        <v>0.24327912137525415</v>
      </c>
      <c r="AM75" s="304">
        <v>0.2468170499613605</v>
      </c>
      <c r="AN75" s="304">
        <v>0.19117960666937844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19.885594691980081</v>
      </c>
      <c r="C76" s="305">
        <f t="shared" si="77"/>
        <v>20.643976779045197</v>
      </c>
      <c r="D76" s="305">
        <f>SUM(H76,L76,P76,T76,X76,AB76,AF76,AJ76,AN76)</f>
        <v>22.898586790346616</v>
      </c>
      <c r="E76" s="304"/>
      <c r="F76" s="304">
        <v>0.62567256276664418</v>
      </c>
      <c r="G76" s="304">
        <v>0.74329193202239952</v>
      </c>
      <c r="H76" s="304">
        <v>0.92554318703076455</v>
      </c>
      <c r="I76" s="304"/>
      <c r="J76" s="304">
        <v>4.2568073289225339</v>
      </c>
      <c r="K76" s="304">
        <v>5.0473815488573095</v>
      </c>
      <c r="L76" s="304">
        <v>6.2888015071997145</v>
      </c>
      <c r="M76" s="304"/>
      <c r="N76" s="304">
        <v>7.3036538688294703</v>
      </c>
      <c r="O76" s="304">
        <v>7.6277796753488118</v>
      </c>
      <c r="P76" s="304">
        <v>8.37958510320275</v>
      </c>
      <c r="Q76" s="304"/>
      <c r="R76" s="304">
        <v>0.71968516576417307</v>
      </c>
      <c r="S76" s="304">
        <v>0.71176446126854975</v>
      </c>
      <c r="T76" s="304">
        <v>0.82267337423859244</v>
      </c>
      <c r="U76" s="304"/>
      <c r="V76" s="304">
        <v>1.1100773523777421</v>
      </c>
      <c r="W76" s="304">
        <v>1.1365492237822596</v>
      </c>
      <c r="X76" s="304">
        <v>1.3075852689589458</v>
      </c>
      <c r="Y76" s="304"/>
      <c r="Z76" s="304">
        <v>2.7204755186007272</v>
      </c>
      <c r="AA76" s="304">
        <v>2.286431910953012</v>
      </c>
      <c r="AB76" s="304">
        <v>2.2817661033537822</v>
      </c>
      <c r="AC76" s="304"/>
      <c r="AD76" s="304">
        <v>1.9610644856987696</v>
      </c>
      <c r="AE76" s="304">
        <v>1.8833462643063772</v>
      </c>
      <c r="AF76" s="304">
        <v>1.9080427142152863</v>
      </c>
      <c r="AG76" s="304"/>
      <c r="AH76" s="304">
        <v>0.89168994416506731</v>
      </c>
      <c r="AI76" s="304">
        <v>0.87648322692426406</v>
      </c>
      <c r="AJ76" s="304">
        <v>0.60589671919335986</v>
      </c>
      <c r="AK76" s="304"/>
      <c r="AL76" s="304">
        <v>0.2964684648549567</v>
      </c>
      <c r="AM76" s="304">
        <v>0.33094853558221482</v>
      </c>
      <c r="AN76" s="304">
        <v>0.37869281295341689</v>
      </c>
    </row>
    <row r="77" spans="1:40" x14ac:dyDescent="0.2">
      <c r="A77" s="13" t="str">
        <f t="shared" si="76"/>
        <v>Associate professional occupations</v>
      </c>
      <c r="B77" s="305">
        <f t="shared" si="79"/>
        <v>16.040827458181543</v>
      </c>
      <c r="C77" s="305">
        <f t="shared" si="77"/>
        <v>15.032965156186862</v>
      </c>
      <c r="D77" s="305">
        <f t="shared" si="78"/>
        <v>16.426936289600565</v>
      </c>
      <c r="E77" s="304"/>
      <c r="F77" s="304">
        <v>0.23183936656323578</v>
      </c>
      <c r="G77" s="304">
        <v>0.25589661214253939</v>
      </c>
      <c r="H77" s="304">
        <v>0.3428734907149607</v>
      </c>
      <c r="I77" s="304"/>
      <c r="J77" s="304">
        <v>2.3609716171168875</v>
      </c>
      <c r="K77" s="304">
        <v>2.5390081017762394</v>
      </c>
      <c r="L77" s="304">
        <v>3.1347022282974537</v>
      </c>
      <c r="M77" s="304"/>
      <c r="N77" s="304">
        <v>4.9628251055567594</v>
      </c>
      <c r="O77" s="304">
        <v>4.8552880578360122</v>
      </c>
      <c r="P77" s="304">
        <v>5.5934065232639867</v>
      </c>
      <c r="Q77" s="304"/>
      <c r="R77" s="304">
        <v>0.97691198712524996</v>
      </c>
      <c r="S77" s="304">
        <v>0.97838720582787964</v>
      </c>
      <c r="T77" s="304">
        <v>1.2317226071154277</v>
      </c>
      <c r="U77" s="304"/>
      <c r="V77" s="304">
        <v>0.95741461432251262</v>
      </c>
      <c r="W77" s="304">
        <v>0.90214353959335525</v>
      </c>
      <c r="X77" s="304">
        <v>0.99494834803928323</v>
      </c>
      <c r="Y77" s="304"/>
      <c r="Z77" s="304">
        <v>2.936569012255505</v>
      </c>
      <c r="AA77" s="304">
        <v>2.3792736703491411</v>
      </c>
      <c r="AB77" s="304">
        <v>2.4328286826215892</v>
      </c>
      <c r="AC77" s="304"/>
      <c r="AD77" s="304">
        <v>2.0869252459874157</v>
      </c>
      <c r="AE77" s="304">
        <v>1.73268199576183</v>
      </c>
      <c r="AF77" s="304">
        <v>1.4724037331985464</v>
      </c>
      <c r="AG77" s="304"/>
      <c r="AH77" s="304">
        <v>1.1778326142596716</v>
      </c>
      <c r="AI77" s="304">
        <v>1.0204849714313411</v>
      </c>
      <c r="AJ77" s="304">
        <v>0.72323182675853281</v>
      </c>
      <c r="AK77" s="304"/>
      <c r="AL77" s="304">
        <v>0.34953789499430576</v>
      </c>
      <c r="AM77" s="304">
        <v>0.36980100146852629</v>
      </c>
      <c r="AN77" s="304">
        <v>0.50081884959078637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21.621284399691678</v>
      </c>
      <c r="C78" s="305">
        <f t="shared" si="77"/>
        <v>21.226894285253305</v>
      </c>
      <c r="D78" s="305">
        <f t="shared" si="78"/>
        <v>21.197750178239914</v>
      </c>
      <c r="E78" s="304"/>
      <c r="F78" s="304">
        <v>9.4228303164991437E-2</v>
      </c>
      <c r="G78" s="304">
        <v>0.10711224596919684</v>
      </c>
      <c r="H78" s="304">
        <v>0.13287778479708665</v>
      </c>
      <c r="I78" s="304"/>
      <c r="J78" s="304">
        <v>1.253922436385815</v>
      </c>
      <c r="K78" s="304">
        <v>1.4948625495938579</v>
      </c>
      <c r="L78" s="304">
        <v>1.9349821408133092</v>
      </c>
      <c r="M78" s="304"/>
      <c r="N78" s="304">
        <v>4.5413703186331471</v>
      </c>
      <c r="O78" s="304">
        <v>5.096780148312499</v>
      </c>
      <c r="P78" s="304">
        <v>6.4129783818154307</v>
      </c>
      <c r="Q78" s="304"/>
      <c r="R78" s="304">
        <v>1.265676076415422</v>
      </c>
      <c r="S78" s="304">
        <v>1.2848008932648498</v>
      </c>
      <c r="T78" s="304">
        <v>1.5077463404015838</v>
      </c>
      <c r="U78" s="304"/>
      <c r="V78" s="304">
        <v>1.4492418644158578</v>
      </c>
      <c r="W78" s="304">
        <v>1.5437685447285687</v>
      </c>
      <c r="X78" s="304">
        <v>1.8928602205002181</v>
      </c>
      <c r="Y78" s="304"/>
      <c r="Z78" s="304">
        <v>4.6619212222666775</v>
      </c>
      <c r="AA78" s="304">
        <v>4.1796109876313761</v>
      </c>
      <c r="AB78" s="304">
        <v>3.7153802114669512</v>
      </c>
      <c r="AC78" s="304"/>
      <c r="AD78" s="304">
        <v>5.3720413955685595</v>
      </c>
      <c r="AE78" s="304">
        <v>4.6949479268215466</v>
      </c>
      <c r="AF78" s="304">
        <v>3.7543985142342224</v>
      </c>
      <c r="AG78" s="304"/>
      <c r="AH78" s="304">
        <v>2.1054483589323532</v>
      </c>
      <c r="AI78" s="304">
        <v>1.7703843383082929</v>
      </c>
      <c r="AJ78" s="304">
        <v>0.70957962223344773</v>
      </c>
      <c r="AK78" s="304"/>
      <c r="AL78" s="304">
        <v>0.87743442390885684</v>
      </c>
      <c r="AM78" s="304">
        <v>1.0546266506231161</v>
      </c>
      <c r="AN78" s="304">
        <v>1.1369469619776646</v>
      </c>
    </row>
    <row r="79" spans="1:40" x14ac:dyDescent="0.2">
      <c r="A79" s="13" t="str">
        <f t="shared" si="76"/>
        <v>Skilled trades occupations</v>
      </c>
      <c r="B79" s="305">
        <f t="shared" si="79"/>
        <v>4.6722583791426597</v>
      </c>
      <c r="C79" s="305">
        <f t="shared" si="77"/>
        <v>4.6854365333264694</v>
      </c>
      <c r="D79" s="305">
        <f t="shared" si="78"/>
        <v>4.6609631873918858</v>
      </c>
      <c r="E79" s="304"/>
      <c r="F79" s="304">
        <v>1.6325937693900661E-2</v>
      </c>
      <c r="G79" s="304">
        <v>2.2374672219691076E-2</v>
      </c>
      <c r="H79" s="304">
        <v>3.1124970154853476E-2</v>
      </c>
      <c r="I79" s="304"/>
      <c r="J79" s="304">
        <v>0.20126732168770467</v>
      </c>
      <c r="K79" s="304">
        <v>0.26139279503858387</v>
      </c>
      <c r="L79" s="304">
        <v>0.33911461291006106</v>
      </c>
      <c r="M79" s="304"/>
      <c r="N79" s="304">
        <v>0.46817121278060053</v>
      </c>
      <c r="O79" s="304">
        <v>0.54788946071305833</v>
      </c>
      <c r="P79" s="304">
        <v>0.67226893467847826</v>
      </c>
      <c r="Q79" s="304"/>
      <c r="R79" s="304">
        <v>0.23265182448855681</v>
      </c>
      <c r="S79" s="304">
        <v>0.25622174343123122</v>
      </c>
      <c r="T79" s="304">
        <v>0.33100516616952613</v>
      </c>
      <c r="U79" s="304"/>
      <c r="V79" s="304">
        <v>0.28135807345155239</v>
      </c>
      <c r="W79" s="304">
        <v>0.30154912967354225</v>
      </c>
      <c r="X79" s="304">
        <v>0.34459822820169284</v>
      </c>
      <c r="Y79" s="304"/>
      <c r="Z79" s="304">
        <v>1.3132655978697012</v>
      </c>
      <c r="AA79" s="304">
        <v>1.0978685831252508</v>
      </c>
      <c r="AB79" s="304">
        <v>0.94424878495638986</v>
      </c>
      <c r="AC79" s="304"/>
      <c r="AD79" s="304">
        <v>1.2912156445862841</v>
      </c>
      <c r="AE79" s="304">
        <v>1.3532192392780609</v>
      </c>
      <c r="AF79" s="304">
        <v>1.3841733999614252</v>
      </c>
      <c r="AG79" s="304"/>
      <c r="AH79" s="304">
        <v>0.52041476680027432</v>
      </c>
      <c r="AI79" s="304">
        <v>0.5204066517376692</v>
      </c>
      <c r="AJ79" s="304">
        <v>0.37037740064147689</v>
      </c>
      <c r="AK79" s="304"/>
      <c r="AL79" s="304">
        <v>0.34758799978408444</v>
      </c>
      <c r="AM79" s="304">
        <v>0.32451425810938178</v>
      </c>
      <c r="AN79" s="304">
        <v>0.24405168971798197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7.607269656200506</v>
      </c>
      <c r="C80" s="305">
        <f t="shared" si="77"/>
        <v>7.1227418656913501</v>
      </c>
      <c r="D80" s="305">
        <f t="shared" si="78"/>
        <v>7.165898528688448</v>
      </c>
      <c r="E80" s="304"/>
      <c r="F80" s="304">
        <v>5.0164161327967468E-3</v>
      </c>
      <c r="G80" s="304">
        <v>7.1504405987663847E-3</v>
      </c>
      <c r="H80" s="304">
        <v>1.1785334866142212E-2</v>
      </c>
      <c r="I80" s="304"/>
      <c r="J80" s="304">
        <v>0.22900704703991984</v>
      </c>
      <c r="K80" s="304">
        <v>0.27172928075998126</v>
      </c>
      <c r="L80" s="304">
        <v>0.35304503462805514</v>
      </c>
      <c r="M80" s="304"/>
      <c r="N80" s="304">
        <v>0.89568495926346714</v>
      </c>
      <c r="O80" s="304">
        <v>1.0519572527607928</v>
      </c>
      <c r="P80" s="304">
        <v>1.4420175788341838</v>
      </c>
      <c r="Q80" s="304"/>
      <c r="R80" s="304">
        <v>0.59724708530536708</v>
      </c>
      <c r="S80" s="304">
        <v>0.64295427192418031</v>
      </c>
      <c r="T80" s="304">
        <v>0.83055728787474192</v>
      </c>
      <c r="U80" s="304"/>
      <c r="V80" s="304">
        <v>0.47932687921784173</v>
      </c>
      <c r="W80" s="304">
        <v>0.50986023676575198</v>
      </c>
      <c r="X80" s="304">
        <v>0.70075853710667191</v>
      </c>
      <c r="Y80" s="304"/>
      <c r="Z80" s="304">
        <v>2.106267476331082</v>
      </c>
      <c r="AA80" s="304">
        <v>1.9451622059298845</v>
      </c>
      <c r="AB80" s="304">
        <v>1.9355873500121463</v>
      </c>
      <c r="AC80" s="304"/>
      <c r="AD80" s="304">
        <v>1.8655464124431664</v>
      </c>
      <c r="AE80" s="304">
        <v>1.4727598394666253</v>
      </c>
      <c r="AF80" s="304">
        <v>1.0778969387316473</v>
      </c>
      <c r="AG80" s="304"/>
      <c r="AH80" s="304">
        <v>1.0899988007206749</v>
      </c>
      <c r="AI80" s="304">
        <v>0.96517192915519334</v>
      </c>
      <c r="AJ80" s="304">
        <v>0.65472861590183018</v>
      </c>
      <c r="AK80" s="304"/>
      <c r="AL80" s="304">
        <v>0.33917457974619053</v>
      </c>
      <c r="AM80" s="304">
        <v>0.25599640833017473</v>
      </c>
      <c r="AN80" s="304">
        <v>0.15952185073302877</v>
      </c>
    </row>
    <row r="81" spans="1:40" x14ac:dyDescent="0.2">
      <c r="A81" s="13" t="str">
        <f t="shared" si="76"/>
        <v>Sales and customer service occupations</v>
      </c>
      <c r="B81" s="305">
        <f t="shared" si="79"/>
        <v>9.5498575498250098</v>
      </c>
      <c r="C81" s="305">
        <f t="shared" si="77"/>
        <v>10.517693386695861</v>
      </c>
      <c r="D81" s="305">
        <f t="shared" si="78"/>
        <v>11.806330383781045</v>
      </c>
      <c r="E81" s="304"/>
      <c r="F81" s="304">
        <v>3.7534483825701938E-2</v>
      </c>
      <c r="G81" s="304">
        <v>4.8743512825438026E-2</v>
      </c>
      <c r="H81" s="304">
        <v>6.3093021787802267E-2</v>
      </c>
      <c r="I81" s="304"/>
      <c r="J81" s="304">
        <v>0.34929690041667089</v>
      </c>
      <c r="K81" s="304">
        <v>0.45335655169509614</v>
      </c>
      <c r="L81" s="304">
        <v>0.62101959407261476</v>
      </c>
      <c r="M81" s="304"/>
      <c r="N81" s="304">
        <v>1.6025782838533573</v>
      </c>
      <c r="O81" s="304">
        <v>1.9394248065339601</v>
      </c>
      <c r="P81" s="304">
        <v>2.5855018318810794</v>
      </c>
      <c r="Q81" s="304"/>
      <c r="R81" s="304">
        <v>0.49232533086306651</v>
      </c>
      <c r="S81" s="304">
        <v>0.58399180911548398</v>
      </c>
      <c r="T81" s="304">
        <v>0.82036108530210217</v>
      </c>
      <c r="U81" s="304"/>
      <c r="V81" s="304">
        <v>0.55932751102271383</v>
      </c>
      <c r="W81" s="304">
        <v>0.68184433581420834</v>
      </c>
      <c r="X81" s="304">
        <v>0.86335337605010953</v>
      </c>
      <c r="Y81" s="304"/>
      <c r="Z81" s="304">
        <v>2.4530302194673395</v>
      </c>
      <c r="AA81" s="304">
        <v>2.4997064433993152</v>
      </c>
      <c r="AB81" s="304">
        <v>2.6845695078534391</v>
      </c>
      <c r="AC81" s="304"/>
      <c r="AD81" s="304">
        <v>2.6549979724811186</v>
      </c>
      <c r="AE81" s="304">
        <v>2.8686495425352496</v>
      </c>
      <c r="AF81" s="304">
        <v>2.7931439627652761</v>
      </c>
      <c r="AG81" s="304"/>
      <c r="AH81" s="304">
        <v>1.0625165184305592</v>
      </c>
      <c r="AI81" s="304">
        <v>1.0598680738727222</v>
      </c>
      <c r="AJ81" s="304">
        <v>0.95974571619557292</v>
      </c>
      <c r="AK81" s="304"/>
      <c r="AL81" s="304">
        <v>0.33825032946448291</v>
      </c>
      <c r="AM81" s="304">
        <v>0.38210831090438474</v>
      </c>
      <c r="AN81" s="304">
        <v>0.41554228787304825</v>
      </c>
    </row>
    <row r="82" spans="1:40" x14ac:dyDescent="0.2">
      <c r="A82" s="13" t="str">
        <f t="shared" si="76"/>
        <v>Process, plant and machine operatives</v>
      </c>
      <c r="B82" s="305">
        <f t="shared" si="79"/>
        <v>3.1280623797349145</v>
      </c>
      <c r="C82" s="305">
        <f t="shared" si="77"/>
        <v>3.3622793817208194</v>
      </c>
      <c r="D82" s="305">
        <f t="shared" si="78"/>
        <v>3.2591309847558807</v>
      </c>
      <c r="E82" s="304"/>
      <c r="F82" s="304">
        <v>5.4857438886408861E-3</v>
      </c>
      <c r="G82" s="304">
        <v>8.325483185633557E-3</v>
      </c>
      <c r="H82" s="304">
        <v>1.1090723820355837E-2</v>
      </c>
      <c r="I82" s="304"/>
      <c r="J82" s="304">
        <v>5.758773242738123E-2</v>
      </c>
      <c r="K82" s="304">
        <v>8.127830075997336E-2</v>
      </c>
      <c r="L82" s="304">
        <v>0.11990769659860892</v>
      </c>
      <c r="M82" s="304"/>
      <c r="N82" s="304">
        <v>0.15009309576749255</v>
      </c>
      <c r="O82" s="304">
        <v>0.1961340566665544</v>
      </c>
      <c r="P82" s="304">
        <v>0.24133531686435275</v>
      </c>
      <c r="Q82" s="304"/>
      <c r="R82" s="304">
        <v>6.1483134353166408E-2</v>
      </c>
      <c r="S82" s="304">
        <v>6.5649939504327348E-2</v>
      </c>
      <c r="T82" s="304">
        <v>7.9772467121101406E-2</v>
      </c>
      <c r="U82" s="304"/>
      <c r="V82" s="304">
        <v>7.562558464550688E-2</v>
      </c>
      <c r="W82" s="304">
        <v>9.6444617338777586E-2</v>
      </c>
      <c r="X82" s="304">
        <v>0.12094818109781481</v>
      </c>
      <c r="Y82" s="304"/>
      <c r="Z82" s="304">
        <v>0.96026858959182104</v>
      </c>
      <c r="AA82" s="304">
        <v>0.99063116075647817</v>
      </c>
      <c r="AB82" s="304">
        <v>1.1285719716356548</v>
      </c>
      <c r="AC82" s="304"/>
      <c r="AD82" s="304">
        <v>0.8354408235573767</v>
      </c>
      <c r="AE82" s="304">
        <v>0.97049585361720581</v>
      </c>
      <c r="AF82" s="304">
        <v>1.038996925456853</v>
      </c>
      <c r="AG82" s="304"/>
      <c r="AH82" s="304">
        <v>0.53912786631742549</v>
      </c>
      <c r="AI82" s="304">
        <v>0.570535356859869</v>
      </c>
      <c r="AJ82" s="304">
        <v>0.37162624735458694</v>
      </c>
      <c r="AK82" s="304"/>
      <c r="AL82" s="304">
        <v>0.44294980918610366</v>
      </c>
      <c r="AM82" s="304">
        <v>0.38278461303200012</v>
      </c>
      <c r="AN82" s="304">
        <v>0.14688145480655193</v>
      </c>
    </row>
    <row r="83" spans="1:40" x14ac:dyDescent="0.2">
      <c r="A83" s="39" t="str">
        <f t="shared" si="76"/>
        <v>Elementary occupations</v>
      </c>
      <c r="B83" s="307">
        <f t="shared" si="79"/>
        <v>16.468527050277466</v>
      </c>
      <c r="C83" s="307">
        <f t="shared" si="77"/>
        <v>16.602841325036792</v>
      </c>
      <c r="D83" s="307">
        <f t="shared" si="78"/>
        <v>16.172082118942942</v>
      </c>
      <c r="E83" s="307"/>
      <c r="F83" s="307">
        <v>2.1878066427718206E-2</v>
      </c>
      <c r="G83" s="307">
        <v>2.9313128943512696E-2</v>
      </c>
      <c r="H83" s="307">
        <v>4.3157502289548948E-2</v>
      </c>
      <c r="I83" s="307"/>
      <c r="J83" s="307">
        <v>0.34222084784592793</v>
      </c>
      <c r="K83" s="307">
        <v>0.48578699761710559</v>
      </c>
      <c r="L83" s="307">
        <v>0.70454630335228408</v>
      </c>
      <c r="M83" s="307"/>
      <c r="N83" s="307">
        <v>0.82745553462918409</v>
      </c>
      <c r="O83" s="307">
        <v>0.95528131855343101</v>
      </c>
      <c r="P83" s="307">
        <v>1.0530801502598521</v>
      </c>
      <c r="Q83" s="307"/>
      <c r="R83" s="307">
        <v>0.49978937000716028</v>
      </c>
      <c r="S83" s="307">
        <v>0.59006600724356895</v>
      </c>
      <c r="T83" s="307">
        <v>0.71539988572929192</v>
      </c>
      <c r="U83" s="307"/>
      <c r="V83" s="307">
        <v>0.25238344176480593</v>
      </c>
      <c r="W83" s="307">
        <v>0.23618076807863203</v>
      </c>
      <c r="X83" s="307">
        <v>0.24839026438671449</v>
      </c>
      <c r="Y83" s="307"/>
      <c r="Z83" s="307">
        <v>2.4770059687937058</v>
      </c>
      <c r="AA83" s="307">
        <v>1.9923671683499564</v>
      </c>
      <c r="AB83" s="307">
        <v>1.8479549166874851</v>
      </c>
      <c r="AC83" s="307"/>
      <c r="AD83" s="307">
        <v>5.7852711201067661</v>
      </c>
      <c r="AE83" s="307">
        <v>6.1377212720404026</v>
      </c>
      <c r="AF83" s="307">
        <v>6.5168676631430449</v>
      </c>
      <c r="AG83" s="307"/>
      <c r="AH83" s="307">
        <v>5.0130014216720067</v>
      </c>
      <c r="AI83" s="307">
        <v>5.3746572219647426</v>
      </c>
      <c r="AJ83" s="307">
        <v>4.7456130312659637</v>
      </c>
      <c r="AK83" s="307"/>
      <c r="AL83" s="307">
        <v>1.2495212790301888</v>
      </c>
      <c r="AM83" s="307">
        <v>0.80146744224543864</v>
      </c>
      <c r="AN83" s="307">
        <v>0.29707240182875727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North East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140.44400000000013</v>
      </c>
      <c r="C92" s="305">
        <f>SUM(C93:C101)</f>
        <v>145.27199999999991</v>
      </c>
      <c r="D92" s="305">
        <f>SUM(D93:D101)</f>
        <v>150.26600000000005</v>
      </c>
      <c r="E92" s="304"/>
      <c r="F92" s="305">
        <f>SUM(F93:F101)</f>
        <v>4.0689380814772029</v>
      </c>
      <c r="G92" s="305">
        <f>SUM(G93:G101)</f>
        <v>4.9897390580442647</v>
      </c>
      <c r="H92" s="305">
        <f>SUM(H93:H101)</f>
        <v>5.9610217552033236</v>
      </c>
      <c r="I92" s="304"/>
      <c r="J92" s="305">
        <f>SUM(J93:J101)</f>
        <v>22.191854966848844</v>
      </c>
      <c r="K92" s="305">
        <f>SUM(K93:K101)</f>
        <v>26.041221258593971</v>
      </c>
      <c r="L92" s="305">
        <f>SUM(L93:L101)</f>
        <v>29.114311652234221</v>
      </c>
      <c r="M92" s="304"/>
      <c r="N92" s="305">
        <f>SUM(N93:N101)</f>
        <v>34.695726446903087</v>
      </c>
      <c r="O92" s="305">
        <f>SUM(O93:O101)</f>
        <v>38.983691897187875</v>
      </c>
      <c r="P92" s="305">
        <f>SUM(P93:P101)</f>
        <v>47.67903837378735</v>
      </c>
      <c r="Q92" s="304"/>
      <c r="R92" s="305">
        <f>SUM(R93:R101)</f>
        <v>12.628984919881777</v>
      </c>
      <c r="S92" s="305">
        <f>SUM(S93:S101)</f>
        <v>10.828538900753017</v>
      </c>
      <c r="T92" s="305">
        <f>SUM(T93:T101)</f>
        <v>9.4314123811821489</v>
      </c>
      <c r="U92" s="304"/>
      <c r="V92" s="305">
        <f>SUM(V93:V101)</f>
        <v>5.5904867712393038</v>
      </c>
      <c r="W92" s="305">
        <f>SUM(W93:W101)</f>
        <v>5.7055019685409496</v>
      </c>
      <c r="X92" s="305">
        <f>SUM(X93:X101)</f>
        <v>6.1811494040931416</v>
      </c>
      <c r="Y92" s="304"/>
      <c r="Z92" s="305">
        <f>SUM(Z93:Z101)</f>
        <v>29.816263698520199</v>
      </c>
      <c r="AA92" s="305">
        <f>SUM(AA93:AA101)</f>
        <v>31.828670087511885</v>
      </c>
      <c r="AB92" s="305">
        <f>SUM(AB93:AB101)</f>
        <v>33.344901544481466</v>
      </c>
      <c r="AC92" s="304"/>
      <c r="AD92" s="305">
        <f>SUM(AD93:AD101)</f>
        <v>22.526933713428843</v>
      </c>
      <c r="AE92" s="305">
        <f>SUM(AE93:AE101)</f>
        <v>19.725106343321947</v>
      </c>
      <c r="AF92" s="305">
        <f>SUM(AF93:AF101)</f>
        <v>14.437298032214292</v>
      </c>
      <c r="AG92" s="304"/>
      <c r="AH92" s="305">
        <f>SUM(AH93:AH101)</f>
        <v>7.574186709867849</v>
      </c>
      <c r="AI92" s="305">
        <f>SUM(AI93:AI101)</f>
        <v>5.964225052708664</v>
      </c>
      <c r="AJ92" s="305">
        <f>SUM(AJ93:AJ101)</f>
        <v>3.0235062824594312</v>
      </c>
      <c r="AK92" s="304"/>
      <c r="AL92" s="305">
        <f>SUM(AL93:AL101)</f>
        <v>1.3506246918330014</v>
      </c>
      <c r="AM92" s="305">
        <f>SUM(AM93:AM101)</f>
        <v>1.2053054333373145</v>
      </c>
      <c r="AN92" s="305">
        <f>SUM(AN93:AN101)</f>
        <v>1.093360574344703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6.5811845339137722</v>
      </c>
      <c r="C93" s="305">
        <f t="shared" ref="C93:D93" si="81">SUM(G93,K93,O93,S93,W93,AA93,AE93,AI93,AM93)</f>
        <v>6.7223984411030369</v>
      </c>
      <c r="D93" s="305">
        <f t="shared" si="81"/>
        <v>7.3533205523622192</v>
      </c>
      <c r="E93" s="304"/>
      <c r="F93" s="304">
        <v>0.10571606504399443</v>
      </c>
      <c r="G93" s="304">
        <v>0.12526281864536101</v>
      </c>
      <c r="H93" s="304">
        <v>0.16075048828897484</v>
      </c>
      <c r="I93" s="304"/>
      <c r="J93" s="304">
        <v>1.0762321754602591</v>
      </c>
      <c r="K93" s="304">
        <v>1.1803676965208116</v>
      </c>
      <c r="L93" s="304">
        <v>1.3319106618244794</v>
      </c>
      <c r="M93" s="304"/>
      <c r="N93" s="304">
        <v>1.8818633707447239</v>
      </c>
      <c r="O93" s="304">
        <v>2.028889113728547</v>
      </c>
      <c r="P93" s="304">
        <v>2.5252681135771797</v>
      </c>
      <c r="Q93" s="304"/>
      <c r="R93" s="304">
        <v>1.0733020541426068</v>
      </c>
      <c r="S93" s="304">
        <v>1.1126882510187637</v>
      </c>
      <c r="T93" s="304">
        <v>1.2339382670220547</v>
      </c>
      <c r="U93" s="304"/>
      <c r="V93" s="304">
        <v>0.24676443415691915</v>
      </c>
      <c r="W93" s="304">
        <v>0.22866477153980447</v>
      </c>
      <c r="X93" s="304">
        <v>0.2060851535991976</v>
      </c>
      <c r="Y93" s="304"/>
      <c r="Z93" s="304">
        <v>1.3015783169580881</v>
      </c>
      <c r="AA93" s="304">
        <v>1.1887451836367426</v>
      </c>
      <c r="AB93" s="304">
        <v>1.1488535493960539</v>
      </c>
      <c r="AC93" s="304"/>
      <c r="AD93" s="304">
        <v>0.63057595919068077</v>
      </c>
      <c r="AE93" s="304">
        <v>0.59196623677478799</v>
      </c>
      <c r="AF93" s="304">
        <v>0.53716599252904096</v>
      </c>
      <c r="AG93" s="304"/>
      <c r="AH93" s="304">
        <v>0.16742288303275768</v>
      </c>
      <c r="AI93" s="304">
        <v>0.1526987906540162</v>
      </c>
      <c r="AJ93" s="304">
        <v>9.0395121916514734E-2</v>
      </c>
      <c r="AK93" s="304"/>
      <c r="AL93" s="304">
        <v>9.7729275183742442E-2</v>
      </c>
      <c r="AM93" s="304">
        <v>0.11311557858420349</v>
      </c>
      <c r="AN93" s="304">
        <v>0.11895320420872302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55.376207910728084</v>
      </c>
      <c r="C94" s="305">
        <f t="shared" ref="C94:C101" si="83">SUM(G94,K94,O94,S94,W94,AA94,AE94,AI94,AM94)</f>
        <v>60.777202185738737</v>
      </c>
      <c r="D94" s="305">
        <f t="shared" ref="D94:D101" si="84">SUM(H94,L94,P94,T94,X94,AB94,AF94,AJ94,AN94)</f>
        <v>66.549023687356666</v>
      </c>
      <c r="E94" s="305"/>
      <c r="F94" s="304">
        <v>3.6706864144824309</v>
      </c>
      <c r="G94" s="304">
        <v>4.5212989866261655</v>
      </c>
      <c r="H94" s="304">
        <v>5.3710924761123389</v>
      </c>
      <c r="I94" s="304"/>
      <c r="J94" s="304">
        <v>16.830092881061987</v>
      </c>
      <c r="K94" s="304">
        <v>19.991844589066638</v>
      </c>
      <c r="L94" s="304">
        <v>22.208733141983963</v>
      </c>
      <c r="M94" s="304"/>
      <c r="N94" s="304">
        <v>19.741228280137236</v>
      </c>
      <c r="O94" s="304">
        <v>22.240312235956793</v>
      </c>
      <c r="P94" s="304">
        <v>26.84967742257534</v>
      </c>
      <c r="Q94" s="304"/>
      <c r="R94" s="304">
        <v>4.1050234418747795</v>
      </c>
      <c r="S94" s="304">
        <v>2.4489084864059354</v>
      </c>
      <c r="T94" s="304">
        <v>0.90448474183990513</v>
      </c>
      <c r="U94" s="304"/>
      <c r="V94" s="304">
        <v>1.1761015512421709</v>
      </c>
      <c r="W94" s="304">
        <v>1.2666706307711815</v>
      </c>
      <c r="X94" s="304">
        <v>1.3845751608921368</v>
      </c>
      <c r="Y94" s="304"/>
      <c r="Z94" s="304">
        <v>4.9863612928711651</v>
      </c>
      <c r="AA94" s="304">
        <v>5.5107800278062946</v>
      </c>
      <c r="AB94" s="304">
        <v>6.0937078742289756</v>
      </c>
      <c r="AC94" s="304"/>
      <c r="AD94" s="304">
        <v>3.2680667612167356</v>
      </c>
      <c r="AE94" s="304">
        <v>3.2371748832395144</v>
      </c>
      <c r="AF94" s="304">
        <v>2.7401475991455575</v>
      </c>
      <c r="AG94" s="304"/>
      <c r="AH94" s="304">
        <v>1.4066943904218994</v>
      </c>
      <c r="AI94" s="304">
        <v>1.3268100322047971</v>
      </c>
      <c r="AJ94" s="304">
        <v>0.73914392340599422</v>
      </c>
      <c r="AK94" s="304"/>
      <c r="AL94" s="304">
        <v>0.19195289741968097</v>
      </c>
      <c r="AM94" s="304">
        <v>0.23340231366141975</v>
      </c>
      <c r="AN94" s="304">
        <v>0.25746134717246416</v>
      </c>
    </row>
    <row r="95" spans="1:40" x14ac:dyDescent="0.2">
      <c r="A95" s="13" t="str">
        <f t="shared" si="80"/>
        <v>Associate professional occupations</v>
      </c>
      <c r="B95" s="305">
        <f t="shared" si="82"/>
        <v>22.046427765500322</v>
      </c>
      <c r="C95" s="305">
        <f t="shared" si="83"/>
        <v>22.079348146934823</v>
      </c>
      <c r="D95" s="305">
        <f t="shared" si="84"/>
        <v>23.49497312269547</v>
      </c>
      <c r="E95" s="305"/>
      <c r="F95" s="304">
        <v>0.14002802677850978</v>
      </c>
      <c r="G95" s="304">
        <v>0.16150618977513501</v>
      </c>
      <c r="H95" s="304">
        <v>0.20704926113858493</v>
      </c>
      <c r="I95" s="304"/>
      <c r="J95" s="304">
        <v>2.2458815277127608</v>
      </c>
      <c r="K95" s="304">
        <v>2.4888266679861002</v>
      </c>
      <c r="L95" s="304">
        <v>3.0001934793517724</v>
      </c>
      <c r="M95" s="304"/>
      <c r="N95" s="304">
        <v>6.1237222159951941</v>
      </c>
      <c r="O95" s="304">
        <v>6.8920171461972819</v>
      </c>
      <c r="P95" s="304">
        <v>8.9567509299236754</v>
      </c>
      <c r="Q95" s="304"/>
      <c r="R95" s="304">
        <v>2.5518819243376312</v>
      </c>
      <c r="S95" s="304">
        <v>2.1903210989975079</v>
      </c>
      <c r="T95" s="304">
        <v>1.8469277550524326</v>
      </c>
      <c r="U95" s="304"/>
      <c r="V95" s="304">
        <v>1.02559644074023</v>
      </c>
      <c r="W95" s="304">
        <v>0.97433291196515237</v>
      </c>
      <c r="X95" s="304">
        <v>1.1109647704741841</v>
      </c>
      <c r="Y95" s="304"/>
      <c r="Z95" s="304">
        <v>5.0840215948296255</v>
      </c>
      <c r="AA95" s="304">
        <v>4.8703138790776119</v>
      </c>
      <c r="AB95" s="304">
        <v>5.0854320720706205</v>
      </c>
      <c r="AC95" s="304"/>
      <c r="AD95" s="304">
        <v>3.4872257343074411</v>
      </c>
      <c r="AE95" s="304">
        <v>3.2028899927521177</v>
      </c>
      <c r="AF95" s="304">
        <v>2.5677839681780474</v>
      </c>
      <c r="AG95" s="304"/>
      <c r="AH95" s="304">
        <v>1.2464201554163696</v>
      </c>
      <c r="AI95" s="304">
        <v>1.1805097955583945</v>
      </c>
      <c r="AJ95" s="304">
        <v>0.58735278434722404</v>
      </c>
      <c r="AK95" s="304"/>
      <c r="AL95" s="304">
        <v>0.14165014538255799</v>
      </c>
      <c r="AM95" s="304">
        <v>0.11863046462552089</v>
      </c>
      <c r="AN95" s="304">
        <v>0.13251810215892684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16.33925787862864</v>
      </c>
      <c r="C96" s="305">
        <f t="shared" si="83"/>
        <v>14.316307571272592</v>
      </c>
      <c r="D96" s="305">
        <f t="shared" si="84"/>
        <v>10.960095195206483</v>
      </c>
      <c r="E96" s="305"/>
      <c r="F96" s="304">
        <v>9.0936188474987939E-2</v>
      </c>
      <c r="G96" s="304">
        <v>9.9443710692697723E-2</v>
      </c>
      <c r="H96" s="304">
        <v>0.11642281111406734</v>
      </c>
      <c r="I96" s="304"/>
      <c r="J96" s="304">
        <v>0.94529733924895187</v>
      </c>
      <c r="K96" s="304">
        <v>1.0279852108709062</v>
      </c>
      <c r="L96" s="304">
        <v>1.0082099175559585</v>
      </c>
      <c r="M96" s="304"/>
      <c r="N96" s="304">
        <v>2.8556211221135501</v>
      </c>
      <c r="O96" s="304">
        <v>2.9286092218236108</v>
      </c>
      <c r="P96" s="304">
        <v>3.1450405703133812</v>
      </c>
      <c r="Q96" s="304"/>
      <c r="R96" s="304">
        <v>1.6425854149357999</v>
      </c>
      <c r="S96" s="304">
        <v>1.7167581155518692</v>
      </c>
      <c r="T96" s="304">
        <v>1.8041142860795312</v>
      </c>
      <c r="U96" s="304"/>
      <c r="V96" s="304">
        <v>1.1434323580827253</v>
      </c>
      <c r="W96" s="304">
        <v>1.1230576841685704</v>
      </c>
      <c r="X96" s="304">
        <v>1.1414743594151773</v>
      </c>
      <c r="Y96" s="304"/>
      <c r="Z96" s="304">
        <v>4.1537252003762166</v>
      </c>
      <c r="AA96" s="304">
        <v>4.1480788701525784</v>
      </c>
      <c r="AB96" s="304">
        <v>3.1438910202718158</v>
      </c>
      <c r="AC96" s="304"/>
      <c r="AD96" s="304">
        <v>3.5361388830526259</v>
      </c>
      <c r="AE96" s="304">
        <v>2.2295147085324274</v>
      </c>
      <c r="AF96" s="304">
        <v>0.5158284250818459</v>
      </c>
      <c r="AG96" s="304"/>
      <c r="AH96" s="304">
        <v>1.7772790444261444</v>
      </c>
      <c r="AI96" s="304">
        <v>0.91418324249660976</v>
      </c>
      <c r="AJ96" s="304">
        <v>5.3742504255182053E-2</v>
      </c>
      <c r="AK96" s="304"/>
      <c r="AL96" s="304">
        <v>0.19424232791763793</v>
      </c>
      <c r="AM96" s="304">
        <v>0.12867680698332079</v>
      </c>
      <c r="AN96" s="304">
        <v>3.1371301119524596E-2</v>
      </c>
    </row>
    <row r="97" spans="1:40" x14ac:dyDescent="0.2">
      <c r="A97" s="13" t="str">
        <f t="shared" si="80"/>
        <v>Skilled trades occupations</v>
      </c>
      <c r="B97" s="305">
        <f t="shared" si="82"/>
        <v>1.8394391506727683</v>
      </c>
      <c r="C97" s="305">
        <f t="shared" si="83"/>
        <v>1.8404622420366616</v>
      </c>
      <c r="D97" s="305">
        <f t="shared" si="84"/>
        <v>1.7052898618409782</v>
      </c>
      <c r="E97" s="304"/>
      <c r="F97" s="304">
        <v>1.0508893067913095E-2</v>
      </c>
      <c r="G97" s="304">
        <v>1.1293260813024578E-2</v>
      </c>
      <c r="H97" s="304">
        <v>1.1219640840559321E-2</v>
      </c>
      <c r="I97" s="304"/>
      <c r="J97" s="304">
        <v>3.1914947388089927E-2</v>
      </c>
      <c r="K97" s="304">
        <v>4.3777169844477631E-2</v>
      </c>
      <c r="L97" s="304">
        <v>5.7699428602850565E-2</v>
      </c>
      <c r="M97" s="304"/>
      <c r="N97" s="304">
        <v>0.19274830434797746</v>
      </c>
      <c r="O97" s="304">
        <v>0.25184805250835435</v>
      </c>
      <c r="P97" s="304">
        <v>0.2941681287068405</v>
      </c>
      <c r="Q97" s="304"/>
      <c r="R97" s="304">
        <v>0.11485111128766386</v>
      </c>
      <c r="S97" s="304">
        <v>0.13707753852650212</v>
      </c>
      <c r="T97" s="304">
        <v>0.15974914994406472</v>
      </c>
      <c r="U97" s="304"/>
      <c r="V97" s="304">
        <v>6.1286847088375271E-2</v>
      </c>
      <c r="W97" s="304">
        <v>6.2802800606776052E-2</v>
      </c>
      <c r="X97" s="304">
        <v>6.8069878091810226E-2</v>
      </c>
      <c r="Y97" s="304"/>
      <c r="Z97" s="304">
        <v>0.43078558888569168</v>
      </c>
      <c r="AA97" s="304">
        <v>0.38794121018839273</v>
      </c>
      <c r="AB97" s="304">
        <v>0.35126169010294434</v>
      </c>
      <c r="AC97" s="304"/>
      <c r="AD97" s="304">
        <v>0.64362383476943041</v>
      </c>
      <c r="AE97" s="304">
        <v>0.58676597341642545</v>
      </c>
      <c r="AF97" s="304">
        <v>0.47247864192043404</v>
      </c>
      <c r="AG97" s="304"/>
      <c r="AH97" s="304">
        <v>0.25678541422269813</v>
      </c>
      <c r="AI97" s="304">
        <v>0.26734304865406694</v>
      </c>
      <c r="AJ97" s="304">
        <v>0.21935072829874686</v>
      </c>
      <c r="AK97" s="304"/>
      <c r="AL97" s="304">
        <v>9.6934209614928449E-2</v>
      </c>
      <c r="AM97" s="304">
        <v>9.1613187478641889E-2</v>
      </c>
      <c r="AN97" s="304">
        <v>7.1292575332727481E-2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29.264812910909527</v>
      </c>
      <c r="C98" s="305">
        <f t="shared" si="83"/>
        <v>31.181218810577477</v>
      </c>
      <c r="D98" s="305">
        <f t="shared" si="84"/>
        <v>31.907172872607955</v>
      </c>
      <c r="E98" s="304"/>
      <c r="F98" s="304">
        <v>1.2327376587382435E-2</v>
      </c>
      <c r="G98" s="304">
        <v>1.5862489873718685E-2</v>
      </c>
      <c r="H98" s="304">
        <v>1.9470041729723921E-2</v>
      </c>
      <c r="I98" s="304"/>
      <c r="J98" s="304">
        <v>0.81287809088988816</v>
      </c>
      <c r="K98" s="304">
        <v>0.98966785371038979</v>
      </c>
      <c r="L98" s="304">
        <v>1.1569353474619006</v>
      </c>
      <c r="M98" s="304"/>
      <c r="N98" s="304">
        <v>3.1165909898466566</v>
      </c>
      <c r="O98" s="304">
        <v>3.7444687397726222</v>
      </c>
      <c r="P98" s="304">
        <v>4.7300232863327798</v>
      </c>
      <c r="Q98" s="304"/>
      <c r="R98" s="304">
        <v>2.5770842290324838</v>
      </c>
      <c r="S98" s="304">
        <v>2.616265195358856</v>
      </c>
      <c r="T98" s="304">
        <v>2.7048167987196536</v>
      </c>
      <c r="U98" s="304"/>
      <c r="V98" s="304">
        <v>1.5376166933622655</v>
      </c>
      <c r="W98" s="304">
        <v>1.6190294079817622</v>
      </c>
      <c r="X98" s="304">
        <v>1.772031793965968</v>
      </c>
      <c r="Y98" s="304"/>
      <c r="Z98" s="304">
        <v>11.977079180973252</v>
      </c>
      <c r="AA98" s="304">
        <v>14.055096390994743</v>
      </c>
      <c r="AB98" s="304">
        <v>15.882527609520912</v>
      </c>
      <c r="AC98" s="304"/>
      <c r="AD98" s="304">
        <v>8.1249703963837483</v>
      </c>
      <c r="AE98" s="304">
        <v>7.3508644798729286</v>
      </c>
      <c r="AF98" s="304">
        <v>5.1305048236538253</v>
      </c>
      <c r="AG98" s="304"/>
      <c r="AH98" s="304">
        <v>0.94610448509784995</v>
      </c>
      <c r="AI98" s="304">
        <v>0.65217616858414407</v>
      </c>
      <c r="AJ98" s="304">
        <v>0.41994996919244931</v>
      </c>
      <c r="AK98" s="304"/>
      <c r="AL98" s="304">
        <v>0.16016146873600021</v>
      </c>
      <c r="AM98" s="304">
        <v>0.137788084428313</v>
      </c>
      <c r="AN98" s="304">
        <v>9.0913202030742851E-2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2.1120332192917273</v>
      </c>
      <c r="C99" s="305">
        <f t="shared" si="83"/>
        <v>2.3348507094207509</v>
      </c>
      <c r="D99" s="305">
        <f>SUM(H99,L99,P99,T99,X99,AB99,AF99,AJ99,AN99)</f>
        <v>2.3159484306685156</v>
      </c>
      <c r="E99" s="304"/>
      <c r="F99" s="304">
        <v>1.2374877860913125E-2</v>
      </c>
      <c r="G99" s="304">
        <v>1.4592134391725147E-2</v>
      </c>
      <c r="H99" s="304">
        <v>1.5401708864091784E-2</v>
      </c>
      <c r="I99" s="304"/>
      <c r="J99" s="304">
        <v>0.18487992060823347</v>
      </c>
      <c r="K99" s="304">
        <v>0.23918733602435346</v>
      </c>
      <c r="L99" s="304">
        <v>0.25726677131951292</v>
      </c>
      <c r="M99" s="304"/>
      <c r="N99" s="304">
        <v>0.42991389372135169</v>
      </c>
      <c r="O99" s="304">
        <v>0.50020679938888624</v>
      </c>
      <c r="P99" s="304">
        <v>0.58083171218074781</v>
      </c>
      <c r="Q99" s="304"/>
      <c r="R99" s="304">
        <v>0.25223005802044057</v>
      </c>
      <c r="S99" s="304">
        <v>0.24896691525532208</v>
      </c>
      <c r="T99" s="304">
        <v>0.25317378664926166</v>
      </c>
      <c r="U99" s="304"/>
      <c r="V99" s="304">
        <v>0.16217805507426647</v>
      </c>
      <c r="W99" s="304">
        <v>0.18517727809021325</v>
      </c>
      <c r="X99" s="304">
        <v>0.20970657767104145</v>
      </c>
      <c r="Y99" s="304"/>
      <c r="Z99" s="304">
        <v>0.52363860771724446</v>
      </c>
      <c r="AA99" s="304">
        <v>0.60992012776977866</v>
      </c>
      <c r="AB99" s="304">
        <v>0.65536532361135402</v>
      </c>
      <c r="AC99" s="304"/>
      <c r="AD99" s="304">
        <v>0.38097640822783568</v>
      </c>
      <c r="AE99" s="304">
        <v>0.36171675170171713</v>
      </c>
      <c r="AF99" s="304">
        <v>0.2144030650575928</v>
      </c>
      <c r="AG99" s="304"/>
      <c r="AH99" s="304">
        <v>0.12308399895545724</v>
      </c>
      <c r="AI99" s="304">
        <v>0.11792867039822684</v>
      </c>
      <c r="AJ99" s="304">
        <v>5.782539237836179E-2</v>
      </c>
      <c r="AK99" s="304"/>
      <c r="AL99" s="304">
        <v>4.2757399105984535E-2</v>
      </c>
      <c r="AM99" s="304">
        <v>5.7154696400528136E-2</v>
      </c>
      <c r="AN99" s="304">
        <v>7.1974092936551354E-2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1.6501489375000995</v>
      </c>
      <c r="C100" s="305">
        <f t="shared" si="83"/>
        <v>1.8010451883497904</v>
      </c>
      <c r="D100" s="305">
        <f t="shared" si="84"/>
        <v>1.5574178516691382</v>
      </c>
      <c r="E100" s="304"/>
      <c r="F100" s="304">
        <v>2.294703222545226E-2</v>
      </c>
      <c r="G100" s="304">
        <v>3.5409919270851783E-2</v>
      </c>
      <c r="H100" s="304">
        <v>5.352820879463862E-2</v>
      </c>
      <c r="I100" s="304"/>
      <c r="J100" s="304">
        <v>2.7981487948389856E-2</v>
      </c>
      <c r="K100" s="304">
        <v>4.7290333352345088E-2</v>
      </c>
      <c r="L100" s="304">
        <v>6.8294714344286994E-2</v>
      </c>
      <c r="M100" s="304"/>
      <c r="N100" s="304">
        <v>0.12990811141299299</v>
      </c>
      <c r="O100" s="304">
        <v>0.15913335869364012</v>
      </c>
      <c r="P100" s="304">
        <v>0.19202833430736466</v>
      </c>
      <c r="Q100" s="304"/>
      <c r="R100" s="304">
        <v>0.10311135911335158</v>
      </c>
      <c r="S100" s="304">
        <v>0.14708058210134672</v>
      </c>
      <c r="T100" s="304">
        <v>0.19704484597227809</v>
      </c>
      <c r="U100" s="304"/>
      <c r="V100" s="304">
        <v>0.10579888649760105</v>
      </c>
      <c r="W100" s="304">
        <v>0.12859403068886438</v>
      </c>
      <c r="X100" s="304">
        <v>0.14389056435850306</v>
      </c>
      <c r="Y100" s="304"/>
      <c r="Z100" s="304">
        <v>0.49078588466459278</v>
      </c>
      <c r="AA100" s="304">
        <v>0.46728045152370767</v>
      </c>
      <c r="AB100" s="304">
        <v>0.46619122480604736</v>
      </c>
      <c r="AC100" s="304"/>
      <c r="AD100" s="304">
        <v>0.36365920682572994</v>
      </c>
      <c r="AE100" s="304">
        <v>0.41521515825285654</v>
      </c>
      <c r="AF100" s="304">
        <v>0.21718333867337675</v>
      </c>
      <c r="AG100" s="304"/>
      <c r="AH100" s="304">
        <v>0.34217308115305184</v>
      </c>
      <c r="AI100" s="304">
        <v>0.34163019654603388</v>
      </c>
      <c r="AJ100" s="304">
        <v>0.17559981223132273</v>
      </c>
      <c r="AK100" s="304"/>
      <c r="AL100" s="304">
        <v>6.3783887658937125E-2</v>
      </c>
      <c r="AM100" s="304">
        <v>5.941115792014421E-2</v>
      </c>
      <c r="AN100" s="304">
        <v>4.3656808181319694E-2</v>
      </c>
    </row>
    <row r="101" spans="1:40" x14ac:dyDescent="0.2">
      <c r="A101" s="39" t="str">
        <f t="shared" si="80"/>
        <v>Elementary occupations</v>
      </c>
      <c r="B101" s="307">
        <f t="shared" si="82"/>
        <v>5.2344876928551676</v>
      </c>
      <c r="C101" s="307">
        <f t="shared" si="83"/>
        <v>4.2191667045660175</v>
      </c>
      <c r="D101" s="307">
        <f t="shared" si="84"/>
        <v>4.422758425592626</v>
      </c>
      <c r="E101" s="307"/>
      <c r="F101" s="307">
        <v>3.4132069556201609E-3</v>
      </c>
      <c r="G101" s="307">
        <v>5.0695479555856815E-3</v>
      </c>
      <c r="H101" s="307">
        <v>6.0871183203445043E-3</v>
      </c>
      <c r="I101" s="307"/>
      <c r="J101" s="307">
        <v>3.6696596530284106E-2</v>
      </c>
      <c r="K101" s="307">
        <v>3.2274401217949701E-2</v>
      </c>
      <c r="L101" s="307">
        <v>2.5068189789494582E-2</v>
      </c>
      <c r="M101" s="307"/>
      <c r="N101" s="307">
        <v>0.2241301585834034</v>
      </c>
      <c r="O101" s="307">
        <v>0.23820722911813574</v>
      </c>
      <c r="P101" s="307">
        <v>0.40524987587003175</v>
      </c>
      <c r="Q101" s="307"/>
      <c r="R101" s="307">
        <v>0.20891532713702235</v>
      </c>
      <c r="S101" s="307">
        <v>0.21047271753691468</v>
      </c>
      <c r="T101" s="307">
        <v>0.32716274990296668</v>
      </c>
      <c r="U101" s="307"/>
      <c r="V101" s="307">
        <v>0.13171150499475057</v>
      </c>
      <c r="W101" s="307">
        <v>0.11717245272862407</v>
      </c>
      <c r="X101" s="307">
        <v>0.14435114562512261</v>
      </c>
      <c r="Y101" s="307"/>
      <c r="Z101" s="307">
        <v>0.86828803124431764</v>
      </c>
      <c r="AA101" s="307">
        <v>0.5905139463620378</v>
      </c>
      <c r="AB101" s="307">
        <v>0.51767118047273564</v>
      </c>
      <c r="AC101" s="307"/>
      <c r="AD101" s="307">
        <v>2.0916965294546164</v>
      </c>
      <c r="AE101" s="307">
        <v>1.7489981587791725</v>
      </c>
      <c r="AF101" s="307">
        <v>2.0418021779745721</v>
      </c>
      <c r="AG101" s="307"/>
      <c r="AH101" s="307">
        <v>1.3082232571416212</v>
      </c>
      <c r="AI101" s="307">
        <v>1.0109451076123745</v>
      </c>
      <c r="AJ101" s="307">
        <v>0.68014604643363574</v>
      </c>
      <c r="AK101" s="307"/>
      <c r="AL101" s="307">
        <v>0.36141308081353157</v>
      </c>
      <c r="AM101" s="307">
        <v>0.26551314325522246</v>
      </c>
      <c r="AN101" s="307">
        <v>0.27521994120372306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North East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North East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North East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North East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North East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North East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North East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North East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North East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0.20761146140223843</v>
      </c>
      <c r="C8" s="69">
        <v>0.30642313230885704</v>
      </c>
      <c r="D8" s="69">
        <v>0.25633936175461808</v>
      </c>
      <c r="E8" s="69">
        <v>0.28371986323755344</v>
      </c>
      <c r="F8" s="69">
        <v>0.36834201917674209</v>
      </c>
      <c r="G8" s="10"/>
      <c r="H8" s="69">
        <f>F8-D8</f>
        <v>0.11200265742212401</v>
      </c>
      <c r="I8" s="69">
        <f>'RD T1'!E36</f>
        <v>0.17480933757361117</v>
      </c>
      <c r="J8" s="69">
        <f>SUM(H8:I8)</f>
        <v>0.28681199499573518</v>
      </c>
      <c r="L8" t="str">
        <f>A8</f>
        <v>11 Corporate managers and directors</v>
      </c>
      <c r="M8" s="69">
        <v>1.999368918459574</v>
      </c>
      <c r="N8" s="69">
        <v>3.0755047336215409</v>
      </c>
      <c r="O8" s="69">
        <v>2.569040569662135</v>
      </c>
      <c r="P8" s="69">
        <v>2.7486446466642391</v>
      </c>
      <c r="Q8" s="69">
        <v>3.3957445390073122</v>
      </c>
      <c r="R8" s="10"/>
      <c r="S8" s="69">
        <f>Q8-O8</f>
        <v>0.8267039693451772</v>
      </c>
      <c r="T8" s="69">
        <f>'RD T1'!E65</f>
        <v>1.7169681624754534</v>
      </c>
      <c r="U8" s="69">
        <f>SUM(S8:T8)</f>
        <v>2.5436721318206308</v>
      </c>
      <c r="W8" t="str">
        <f>A8</f>
        <v>11 Corporate managers and directors</v>
      </c>
      <c r="X8" s="69">
        <v>5.6829512769188888</v>
      </c>
      <c r="Y8" s="69">
        <v>5.9671720077179042</v>
      </c>
      <c r="Z8" s="69">
        <v>6.3712933706108608</v>
      </c>
      <c r="AA8" s="69">
        <v>6.3929361969659571</v>
      </c>
      <c r="AB8" s="69">
        <v>7.7068067079335627</v>
      </c>
      <c r="AC8" s="69"/>
      <c r="AD8" s="69">
        <f>AB8-Z8</f>
        <v>1.3355133373227019</v>
      </c>
      <c r="AE8" s="69">
        <f>'RD T1'!E94</f>
        <v>4.0207808986668168</v>
      </c>
      <c r="AF8" s="69">
        <f>SUM(AD8:AE8)</f>
        <v>5.3562942359895187</v>
      </c>
      <c r="AH8" t="str">
        <f>L8</f>
        <v>11 Corporate managers and directors</v>
      </c>
      <c r="AI8" s="69">
        <v>1.3689060265527209</v>
      </c>
      <c r="AJ8" s="69">
        <v>1.3246173290970409</v>
      </c>
      <c r="AK8" s="69">
        <v>1.5369042361668519</v>
      </c>
      <c r="AL8" s="69">
        <v>1.4373302166244977</v>
      </c>
      <c r="AM8" s="69">
        <v>1.6277460406260269</v>
      </c>
      <c r="AN8" s="69"/>
      <c r="AO8" s="69">
        <f>AM8-AK8</f>
        <v>9.0841804459175002E-2</v>
      </c>
      <c r="AP8" s="69">
        <f>'RD T1'!E123</f>
        <v>0.81656399740205909</v>
      </c>
      <c r="AQ8" s="69">
        <f>SUM(AO8:AP8)</f>
        <v>0.9074058018612341</v>
      </c>
      <c r="AS8" t="str">
        <f>W8</f>
        <v>11 Corporate managers and directors</v>
      </c>
      <c r="AT8" s="69">
        <v>1.6918458601010566</v>
      </c>
      <c r="AU8" s="69">
        <v>1.6156959179321047</v>
      </c>
      <c r="AV8" s="69">
        <v>1.7406009651163175</v>
      </c>
      <c r="AW8" s="69">
        <v>1.5986701213824115</v>
      </c>
      <c r="AX8" s="69">
        <v>1.7287426729093587</v>
      </c>
      <c r="AY8" s="69"/>
      <c r="AZ8" s="69">
        <f>AX8-AV8</f>
        <v>-1.1858292206958776E-2</v>
      </c>
      <c r="BA8" s="69">
        <f>'RD T1'!E152</f>
        <v>0.88534187654708474</v>
      </c>
      <c r="BB8" s="69">
        <f>SUM(AZ8:BA8)</f>
        <v>0.87348358434012596</v>
      </c>
      <c r="BD8" t="str">
        <f>AH8</f>
        <v>11 Corporate managers and directors</v>
      </c>
      <c r="BE8" s="69">
        <v>4.6459798106340857</v>
      </c>
      <c r="BF8" s="69">
        <v>5.0720293436408044</v>
      </c>
      <c r="BG8" s="69">
        <v>6.2098407990820288</v>
      </c>
      <c r="BH8" s="69">
        <v>4.897408343864984</v>
      </c>
      <c r="BI8" s="69">
        <v>5.3384770329177931</v>
      </c>
      <c r="BJ8" s="69"/>
      <c r="BK8" s="69">
        <f>BI8-BG8</f>
        <v>-0.87136376616423572</v>
      </c>
      <c r="BL8" s="69">
        <f>'RD T1'!E181</f>
        <v>2.2847175726554112</v>
      </c>
      <c r="BM8" s="69">
        <f>SUM(BK8:BL8)</f>
        <v>1.4133538064911755</v>
      </c>
      <c r="BO8" t="str">
        <f>AS8</f>
        <v>11 Corporate managers and directors</v>
      </c>
      <c r="BP8" s="69">
        <v>3.7616865009838163</v>
      </c>
      <c r="BQ8" s="69">
        <v>4.0765455725024466</v>
      </c>
      <c r="BR8" s="69">
        <v>4.1527579111068924</v>
      </c>
      <c r="BS8" s="69">
        <v>3.5022775646793658</v>
      </c>
      <c r="BT8" s="69">
        <v>3.2395572957065761</v>
      </c>
      <c r="BU8" s="69"/>
      <c r="BV8" s="69">
        <f>BT8-BR8</f>
        <v>-0.91320061540031627</v>
      </c>
      <c r="BW8" s="69">
        <f>'RD T1'!E210</f>
        <v>1.5230899997788063</v>
      </c>
      <c r="BX8" s="69">
        <f>SUM(BV8:BW8)</f>
        <v>0.60988938437849005</v>
      </c>
      <c r="BZ8" t="str">
        <f>BD8</f>
        <v>11 Corporate managers and directors</v>
      </c>
      <c r="CA8" s="69">
        <v>1.7877767094824435</v>
      </c>
      <c r="CB8" s="69">
        <v>2.5518733742169477</v>
      </c>
      <c r="CC8" s="69">
        <v>2.0291642224238133</v>
      </c>
      <c r="CD8" s="69">
        <v>1.8640371437864909</v>
      </c>
      <c r="CE8" s="69">
        <v>1.3127876611024298</v>
      </c>
      <c r="CF8" s="69"/>
      <c r="CG8" s="69">
        <f>CE8-CC8</f>
        <v>-0.7163765613213835</v>
      </c>
      <c r="CH8" s="69">
        <f>'RD T1'!E239</f>
        <v>0.72616515362260781</v>
      </c>
      <c r="CI8" s="69">
        <f>SUM(CG8:CH8)</f>
        <v>9.7885923012243081E-3</v>
      </c>
      <c r="CK8" t="str">
        <f>BO8</f>
        <v>11 Corporate managers and directors</v>
      </c>
      <c r="CL8" s="69">
        <v>0.58661956378060653</v>
      </c>
      <c r="CM8" s="69">
        <v>0.69373750529754252</v>
      </c>
      <c r="CN8" s="69">
        <v>0.54661260737156048</v>
      </c>
      <c r="CO8" s="69">
        <v>0.46066093012663961</v>
      </c>
      <c r="CP8" s="69">
        <v>0.51536551563924482</v>
      </c>
      <c r="CQ8" s="69"/>
      <c r="CR8" s="69">
        <f>CP8-CN8</f>
        <v>-3.1247091732315657E-2</v>
      </c>
      <c r="CS8" s="69">
        <f>'RD T1'!E268</f>
        <v>0.18808229990053243</v>
      </c>
      <c r="CT8" s="69">
        <f>SUM(CR8:CS8)</f>
        <v>0.15683520816821678</v>
      </c>
    </row>
    <row r="9" spans="1:98" x14ac:dyDescent="0.2">
      <c r="A9" s="10" t="str">
        <f>name!D5</f>
        <v>12 Other managers and proprietors</v>
      </c>
      <c r="B9" s="69">
        <v>0.10608120912632282</v>
      </c>
      <c r="C9" s="69">
        <v>0.17158491262065728</v>
      </c>
      <c r="D9" s="69">
        <v>0.12837415541613581</v>
      </c>
      <c r="E9" s="69">
        <v>0.19031952978639688</v>
      </c>
      <c r="F9" s="69">
        <v>0.28958989345034758</v>
      </c>
      <c r="H9" s="69">
        <f t="shared" ref="H9:H32" si="26">F9-D9</f>
        <v>0.16121573803421177</v>
      </c>
      <c r="I9" s="69">
        <f>'RD T1'!E37</f>
        <v>0.14090997128977381</v>
      </c>
      <c r="J9" s="69">
        <f t="shared" ref="J9:J32" si="27">SUM(H9:I9)</f>
        <v>0.30212570932398558</v>
      </c>
      <c r="L9" t="str">
        <f t="shared" ref="L9:L32" si="28">A9</f>
        <v>12 Other managers and proprietors</v>
      </c>
      <c r="M9" s="69">
        <v>0.91453672743183068</v>
      </c>
      <c r="N9" s="69">
        <v>1.3626766021683503</v>
      </c>
      <c r="O9" s="69">
        <v>1.1626563556477134</v>
      </c>
      <c r="P9" s="69">
        <v>1.6788839849780142</v>
      </c>
      <c r="Q9" s="69">
        <v>2.517719837869715</v>
      </c>
      <c r="S9" s="69">
        <f t="shared" ref="S9:S35" si="29">Q9-O9</f>
        <v>1.3550634822220016</v>
      </c>
      <c r="T9" s="69">
        <f>'RD T1'!E66</f>
        <v>1.2470975795274974</v>
      </c>
      <c r="U9" s="69">
        <f t="shared" ref="U9:U32" si="30">SUM(S9:T9)</f>
        <v>2.602161061749499</v>
      </c>
      <c r="W9" t="str">
        <f t="shared" ref="W9:W32" si="31">A9</f>
        <v>12 Other managers and proprietors</v>
      </c>
      <c r="X9" s="69">
        <v>2.7145961800560738</v>
      </c>
      <c r="Y9" s="69">
        <v>2.865480024213158</v>
      </c>
      <c r="Z9" s="69">
        <v>2.9449296746509379</v>
      </c>
      <c r="AA9" s="69">
        <v>3.9235671964308274</v>
      </c>
      <c r="AB9" s="69">
        <v>5.0090788563205626</v>
      </c>
      <c r="AC9" s="69"/>
      <c r="AD9" s="69">
        <f t="shared" ref="AD9:AD32" si="32">AB9-Z9</f>
        <v>2.0641491816696247</v>
      </c>
      <c r="AE9" s="69">
        <f>'RD T1'!E95</f>
        <v>2.8326377755915249</v>
      </c>
      <c r="AF9" s="69">
        <f t="shared" ref="AF9:AF32" si="33">SUM(AD9:AE9)</f>
        <v>4.8967869572611491</v>
      </c>
      <c r="AH9" t="str">
        <f t="shared" ref="AH9:AH32" si="34">L9</f>
        <v>12 Other managers and proprietors</v>
      </c>
      <c r="AI9" s="69">
        <v>0.89149928756499408</v>
      </c>
      <c r="AJ9" s="69">
        <v>0.91744282262941035</v>
      </c>
      <c r="AK9" s="69">
        <v>1.05964617324944</v>
      </c>
      <c r="AL9" s="69">
        <v>1.2785257891737938</v>
      </c>
      <c r="AM9" s="69">
        <v>1.666263977301518</v>
      </c>
      <c r="AN9" s="69"/>
      <c r="AO9" s="69">
        <f t="shared" ref="AO9:AO32" si="35">AM9-AK9</f>
        <v>0.60661780405207799</v>
      </c>
      <c r="AP9" s="69">
        <f>'RD T1'!E124</f>
        <v>0.91070738150528596</v>
      </c>
      <c r="AQ9" s="69">
        <f t="shared" ref="AQ9:AQ32" si="36">SUM(AO9:AP9)</f>
        <v>1.517325185557364</v>
      </c>
      <c r="AS9" t="str">
        <f t="shared" ref="AS9:AS32" si="37">W9</f>
        <v>12 Other managers and proprietors</v>
      </c>
      <c r="AT9" s="69">
        <v>0.91048063287228354</v>
      </c>
      <c r="AU9" s="69">
        <v>0.91396887037030838</v>
      </c>
      <c r="AV9" s="69">
        <v>0.90030027668145984</v>
      </c>
      <c r="AW9" s="69">
        <v>1.1266237841668787</v>
      </c>
      <c r="AX9" s="69">
        <v>1.301054763782951</v>
      </c>
      <c r="AY9" s="69"/>
      <c r="AZ9" s="69">
        <f t="shared" ref="AZ9:AZ32" si="38">AX9-AV9</f>
        <v>0.4007544871014912</v>
      </c>
      <c r="BA9" s="69">
        <f>'RD T1'!E153</f>
        <v>0.71032795774387136</v>
      </c>
      <c r="BB9" s="69">
        <f t="shared" ref="BB9:BB32" si="39">SUM(AZ9:BA9)</f>
        <v>1.1110824448453624</v>
      </c>
      <c r="BD9" t="str">
        <f t="shared" ref="BD9:BD32" si="40">AH9</f>
        <v>12 Other managers and proprietors</v>
      </c>
      <c r="BE9" s="69">
        <v>3.1146641293017354</v>
      </c>
      <c r="BF9" s="69">
        <v>2.8448454456759911</v>
      </c>
      <c r="BG9" s="69">
        <v>3.2033363056455406</v>
      </c>
      <c r="BH9" s="69">
        <v>3.2827311431702064</v>
      </c>
      <c r="BI9" s="69">
        <v>3.7330631163983776</v>
      </c>
      <c r="BJ9" s="69"/>
      <c r="BK9" s="69">
        <f t="shared" ref="BK9:BK32" si="41">BI9-BG9</f>
        <v>0.52972681075283701</v>
      </c>
      <c r="BL9" s="69">
        <f>'RD T1'!E182</f>
        <v>1.6442221941760411</v>
      </c>
      <c r="BM9" s="69">
        <f t="shared" ref="BM9:BM32" si="42">SUM(BK9:BL9)</f>
        <v>2.1739490049288781</v>
      </c>
      <c r="BO9" t="str">
        <f t="shared" ref="BO9:BO32" si="43">AS9</f>
        <v>12 Other managers and proprietors</v>
      </c>
      <c r="BP9" s="69">
        <v>3.111943633421844</v>
      </c>
      <c r="BQ9" s="69">
        <v>3.2762209251155974</v>
      </c>
      <c r="BR9" s="69">
        <v>3.198474681053356</v>
      </c>
      <c r="BS9" s="69">
        <v>3.6524359176853274</v>
      </c>
      <c r="BT9" s="69">
        <v>3.8745600950612489</v>
      </c>
      <c r="BU9" s="69"/>
      <c r="BV9" s="69">
        <f t="shared" ref="BV9:BV32" si="44">BT9-BR9</f>
        <v>0.6760854140078929</v>
      </c>
      <c r="BW9" s="69">
        <f>'RD T1'!E211</f>
        <v>1.8987756871766115</v>
      </c>
      <c r="BX9" s="69">
        <f t="shared" ref="BX9:BX32" si="45">SUM(BV9:BW9)</f>
        <v>2.5748611011845046</v>
      </c>
      <c r="BZ9" t="str">
        <f t="shared" ref="BZ9:BZ32" si="46">BD9</f>
        <v>12 Other managers and proprietors</v>
      </c>
      <c r="CA9" s="69">
        <v>1.7297725820148673</v>
      </c>
      <c r="CB9" s="69">
        <v>2.2253370172149078</v>
      </c>
      <c r="CC9" s="69">
        <v>1.6756043408706491</v>
      </c>
      <c r="CD9" s="69">
        <v>1.8893952128703857</v>
      </c>
      <c r="CE9" s="69">
        <v>1.4372022170921739</v>
      </c>
      <c r="CF9" s="69"/>
      <c r="CG9" s="69">
        <f t="shared" ref="CG9:CG32" si="47">CE9-CC9</f>
        <v>-0.23840212377847525</v>
      </c>
      <c r="CH9" s="69">
        <f>'RD T1'!E240</f>
        <v>0.80786979914348755</v>
      </c>
      <c r="CI9" s="69">
        <f t="shared" ref="CI9:CI32" si="48">SUM(CG9:CH9)</f>
        <v>0.5694676753650123</v>
      </c>
      <c r="CK9" t="str">
        <f t="shared" ref="CK9:CK32" si="49">BO9</f>
        <v>12 Other managers and proprietors</v>
      </c>
      <c r="CL9" s="69">
        <v>0.77988545216180372</v>
      </c>
      <c r="CM9" s="69">
        <v>0.70651313595201082</v>
      </c>
      <c r="CN9" s="69">
        <v>0.55920271825084833</v>
      </c>
      <c r="CO9" s="69">
        <v>0.65435309792512686</v>
      </c>
      <c r="CP9" s="69">
        <v>0.62703557362000883</v>
      </c>
      <c r="CQ9" s="69"/>
      <c r="CR9" s="69">
        <f t="shared" ref="CR9:CR32" si="50">CP9-CN9</f>
        <v>6.7832855369160505E-2</v>
      </c>
      <c r="CS9" s="69">
        <f>'RD T1'!E269</f>
        <v>0.22954978214813093</v>
      </c>
      <c r="CT9" s="69">
        <f t="shared" ref="CT9:CT32" si="51">SUM(CR9:CS9)</f>
        <v>0.29738263751729144</v>
      </c>
    </row>
    <row r="10" spans="1:98" x14ac:dyDescent="0.2">
      <c r="A10" s="10" t="str">
        <f>name!D6</f>
        <v>21 Science, research, engineering and technology professionals</v>
      </c>
      <c r="B10" s="69">
        <v>0.80679356050706452</v>
      </c>
      <c r="C10" s="69">
        <v>1.140890349685469</v>
      </c>
      <c r="D10" s="69">
        <v>0.98888910909566008</v>
      </c>
      <c r="E10" s="69">
        <v>1.2306190470939677</v>
      </c>
      <c r="F10" s="69">
        <v>1.6325783739637476</v>
      </c>
      <c r="G10" s="11"/>
      <c r="H10" s="69">
        <f t="shared" si="26"/>
        <v>0.64368926486808753</v>
      </c>
      <c r="I10" s="69">
        <f>'RD T1'!E38</f>
        <v>0.5264238454892437</v>
      </c>
      <c r="J10" s="69">
        <f t="shared" si="27"/>
        <v>1.1701131103573312</v>
      </c>
      <c r="L10" t="str">
        <f t="shared" si="28"/>
        <v>21 Science, research, engineering and technology professionals</v>
      </c>
      <c r="M10" s="69">
        <v>2.8735013907766729</v>
      </c>
      <c r="N10" s="69">
        <v>4.2173470226110039</v>
      </c>
      <c r="O10" s="69">
        <v>3.729205386268108</v>
      </c>
      <c r="P10" s="69">
        <v>4.7668091171865328</v>
      </c>
      <c r="Q10" s="69">
        <v>6.5027235305038413</v>
      </c>
      <c r="R10" s="11"/>
      <c r="S10" s="69">
        <f t="shared" si="29"/>
        <v>2.7735181442357333</v>
      </c>
      <c r="T10" s="69">
        <f>'RD T1'!E67</f>
        <v>2.2265076942270556</v>
      </c>
      <c r="U10" s="69">
        <f t="shared" si="30"/>
        <v>5.0000258384627889</v>
      </c>
      <c r="W10" t="str">
        <f t="shared" si="31"/>
        <v>21 Science, research, engineering and technology professionals</v>
      </c>
      <c r="X10" s="69">
        <v>7.0357472386733422</v>
      </c>
      <c r="Y10" s="69">
        <v>6.1701415685561329</v>
      </c>
      <c r="Z10" s="69">
        <v>6.6766108042637304</v>
      </c>
      <c r="AA10" s="69">
        <v>7.1546977627775119</v>
      </c>
      <c r="AB10" s="69">
        <v>7.6491362634317932</v>
      </c>
      <c r="AC10" s="69"/>
      <c r="AD10" s="69">
        <f t="shared" si="32"/>
        <v>0.97252545916806277</v>
      </c>
      <c r="AE10" s="69">
        <f>'RD T1'!E96</f>
        <v>2.8614791205614649</v>
      </c>
      <c r="AF10" s="69">
        <f t="shared" si="33"/>
        <v>3.8340045797295277</v>
      </c>
      <c r="AH10" t="str">
        <f t="shared" si="34"/>
        <v>21 Science, research, engineering and technology professionals</v>
      </c>
      <c r="AI10" s="69">
        <v>0.71476537306428056</v>
      </c>
      <c r="AJ10" s="69">
        <v>0.62711867803711963</v>
      </c>
      <c r="AK10" s="69">
        <v>0.7181086021728843</v>
      </c>
      <c r="AL10" s="69">
        <v>0.75902590242285473</v>
      </c>
      <c r="AM10" s="69">
        <v>0.8472407279358074</v>
      </c>
      <c r="AN10" s="69"/>
      <c r="AO10" s="69">
        <f t="shared" si="35"/>
        <v>0.1291321257629231</v>
      </c>
      <c r="AP10" s="69">
        <f>'RD T1'!E125</f>
        <v>0.30067104534235767</v>
      </c>
      <c r="AQ10" s="69">
        <f t="shared" si="36"/>
        <v>0.42980317110528077</v>
      </c>
      <c r="AS10" t="str">
        <f t="shared" si="37"/>
        <v>21 Science, research, engineering and technology professionals</v>
      </c>
      <c r="AT10" s="69">
        <v>2.3416529195198823</v>
      </c>
      <c r="AU10" s="69">
        <v>2.0475807216813093</v>
      </c>
      <c r="AV10" s="69">
        <v>2.187399490309522</v>
      </c>
      <c r="AW10" s="69">
        <v>2.1650983439671241</v>
      </c>
      <c r="AX10" s="69">
        <v>2.1048119134685188</v>
      </c>
      <c r="AY10" s="69"/>
      <c r="AZ10" s="69">
        <f t="shared" si="38"/>
        <v>-8.2587576841003152E-2</v>
      </c>
      <c r="BA10" s="69">
        <f>'RD T1'!E154</f>
        <v>0.73753590082653753</v>
      </c>
      <c r="BB10" s="69">
        <f t="shared" si="39"/>
        <v>0.65494832398553438</v>
      </c>
      <c r="BD10" t="str">
        <f t="shared" si="40"/>
        <v>21 Science, research, engineering and technology professionals</v>
      </c>
      <c r="BE10" s="69">
        <v>3.7873952594701503</v>
      </c>
      <c r="BF10" s="69">
        <v>3.7276718929655193</v>
      </c>
      <c r="BG10" s="69">
        <v>4.8727131843911176</v>
      </c>
      <c r="BH10" s="69">
        <v>3.9696195148725177</v>
      </c>
      <c r="BI10" s="69">
        <v>3.7842448295288356</v>
      </c>
      <c r="BJ10" s="69"/>
      <c r="BK10" s="69">
        <f t="shared" si="41"/>
        <v>-1.088468354862282</v>
      </c>
      <c r="BL10" s="69">
        <f>'RD T1'!E183</f>
        <v>1.1469218541043937</v>
      </c>
      <c r="BM10" s="69">
        <f t="shared" si="42"/>
        <v>5.8453499242111739E-2</v>
      </c>
      <c r="BO10" t="str">
        <f t="shared" si="43"/>
        <v>21 Science, research, engineering and technology professionals</v>
      </c>
      <c r="BP10" s="69">
        <v>2.5072813534473029</v>
      </c>
      <c r="BQ10" s="69">
        <v>2.5174435523994814</v>
      </c>
      <c r="BR10" s="69">
        <v>2.7747518143948176</v>
      </c>
      <c r="BS10" s="69">
        <v>2.6298937231432569</v>
      </c>
      <c r="BT10" s="69">
        <v>2.5714289638957437</v>
      </c>
      <c r="BU10" s="69"/>
      <c r="BV10" s="69">
        <f t="shared" si="44"/>
        <v>-0.20332285049907384</v>
      </c>
      <c r="BW10" s="69">
        <f>'RD T1'!E212</f>
        <v>0.81620563967726623</v>
      </c>
      <c r="BX10" s="69">
        <f t="shared" si="45"/>
        <v>0.61288278917819239</v>
      </c>
      <c r="BZ10" t="str">
        <f t="shared" si="46"/>
        <v>21 Science, research, engineering and technology professionals</v>
      </c>
      <c r="CA10" s="69">
        <v>1.0899657766376574</v>
      </c>
      <c r="CB10" s="69">
        <v>1.6285681388972018</v>
      </c>
      <c r="CC10" s="69">
        <v>1.2446303958247051</v>
      </c>
      <c r="CD10" s="69">
        <v>1.3283931465081675</v>
      </c>
      <c r="CE10" s="69">
        <v>1.0923053278951242</v>
      </c>
      <c r="CF10" s="69"/>
      <c r="CG10" s="69">
        <f t="shared" si="47"/>
        <v>-0.15232506792958089</v>
      </c>
      <c r="CH10" s="69">
        <f>'RD T1'!E241</f>
        <v>0.36593964820172559</v>
      </c>
      <c r="CI10" s="69">
        <f t="shared" si="48"/>
        <v>0.21361458027214469</v>
      </c>
      <c r="CK10" t="str">
        <f t="shared" si="49"/>
        <v>21 Science, research, engineering and technology professionals</v>
      </c>
      <c r="CL10" s="69">
        <v>0.26891857725383844</v>
      </c>
      <c r="CM10" s="69">
        <v>0.29892347484735143</v>
      </c>
      <c r="CN10" s="69">
        <v>0.27733029223187555</v>
      </c>
      <c r="CO10" s="69">
        <v>0.31023721885102234</v>
      </c>
      <c r="CP10" s="69">
        <v>0.29034720576545742</v>
      </c>
      <c r="CQ10" s="69"/>
      <c r="CR10" s="69">
        <f t="shared" si="50"/>
        <v>1.3016913533581864E-2</v>
      </c>
      <c r="CS10" s="69">
        <f>'RD T1'!E270</f>
        <v>9.8502987951029755E-2</v>
      </c>
      <c r="CT10" s="69">
        <f t="shared" si="51"/>
        <v>0.11151990148461162</v>
      </c>
    </row>
    <row r="11" spans="1:98" x14ac:dyDescent="0.2">
      <c r="A11" s="10" t="str">
        <f>name!D7</f>
        <v>22 Health professionals</v>
      </c>
      <c r="B11" s="69">
        <v>1.3653182299983713</v>
      </c>
      <c r="C11" s="69">
        <v>1.8146667656019166</v>
      </c>
      <c r="D11" s="69">
        <v>1.616687241985107</v>
      </c>
      <c r="E11" s="69">
        <v>2.0417618382710452</v>
      </c>
      <c r="F11" s="69">
        <v>2.5186166021083514</v>
      </c>
      <c r="G11" s="11"/>
      <c r="H11" s="69">
        <f t="shared" si="26"/>
        <v>0.90192936012324432</v>
      </c>
      <c r="I11" s="69">
        <f>'RD T1'!E39</f>
        <v>1.1576009492403505</v>
      </c>
      <c r="J11" s="69">
        <f t="shared" si="27"/>
        <v>2.0595303093635948</v>
      </c>
      <c r="L11" t="str">
        <f t="shared" si="28"/>
        <v>22 Health professionals</v>
      </c>
      <c r="M11" s="69">
        <v>4.1014931253145948</v>
      </c>
      <c r="N11" s="69">
        <v>5.2469099336653837</v>
      </c>
      <c r="O11" s="69">
        <v>4.6307719294245233</v>
      </c>
      <c r="P11" s="69">
        <v>5.4698430293403444</v>
      </c>
      <c r="Q11" s="69">
        <v>6.0665896168683853</v>
      </c>
      <c r="R11" s="11"/>
      <c r="S11" s="69">
        <f t="shared" si="29"/>
        <v>1.435817687443862</v>
      </c>
      <c r="T11" s="69">
        <f>'RD T1'!E68</f>
        <v>3.1413291418174696</v>
      </c>
      <c r="U11" s="69">
        <f t="shared" si="30"/>
        <v>4.5771468292613315</v>
      </c>
      <c r="W11" t="str">
        <f t="shared" si="31"/>
        <v>22 Health professionals</v>
      </c>
      <c r="X11" s="69">
        <v>9.8705609116556658</v>
      </c>
      <c r="Y11" s="69">
        <v>9.9064769262263397</v>
      </c>
      <c r="Z11" s="69">
        <v>11.112079028146676</v>
      </c>
      <c r="AA11" s="69">
        <v>13.162840477331812</v>
      </c>
      <c r="AB11" s="69">
        <v>16.401795969882755</v>
      </c>
      <c r="AC11" s="69"/>
      <c r="AD11" s="69">
        <f t="shared" si="32"/>
        <v>5.2897169417360796</v>
      </c>
      <c r="AE11" s="69">
        <f>'RD T1'!E97</f>
        <v>8.2820393139929447</v>
      </c>
      <c r="AF11" s="69">
        <f t="shared" si="33"/>
        <v>13.571756255729024</v>
      </c>
      <c r="AH11" t="str">
        <f t="shared" si="34"/>
        <v>22 Health professionals</v>
      </c>
      <c r="AI11" s="69">
        <v>5.3663211438621694</v>
      </c>
      <c r="AJ11" s="69">
        <v>3.5399624953618272</v>
      </c>
      <c r="AK11" s="69">
        <v>3.6320713019309983</v>
      </c>
      <c r="AL11" s="69">
        <v>2.1535172254320583</v>
      </c>
      <c r="AM11" s="69">
        <v>0.62821499143130211</v>
      </c>
      <c r="AN11" s="69"/>
      <c r="AO11" s="69">
        <f t="shared" si="35"/>
        <v>-3.003856310499696</v>
      </c>
      <c r="AP11" s="69">
        <f>'RD T1'!E126</f>
        <v>0.70647533451224409</v>
      </c>
      <c r="AQ11" s="69">
        <f t="shared" si="36"/>
        <v>-2.2973809759874522</v>
      </c>
      <c r="AS11" t="str">
        <f t="shared" si="37"/>
        <v>22 Health professionals</v>
      </c>
      <c r="AT11" s="69">
        <v>0.59555108073937402</v>
      </c>
      <c r="AU11" s="69">
        <v>0.5989181024165674</v>
      </c>
      <c r="AV11" s="69">
        <v>0.75323454067515094</v>
      </c>
      <c r="AW11" s="69">
        <v>0.8410536132246943</v>
      </c>
      <c r="AX11" s="69">
        <v>0.98614017530046427</v>
      </c>
      <c r="AY11" s="69"/>
      <c r="AZ11" s="69">
        <f t="shared" si="38"/>
        <v>0.23290563462531333</v>
      </c>
      <c r="BA11" s="69">
        <f>'RD T1'!E155</f>
        <v>0.44795733534111248</v>
      </c>
      <c r="BB11" s="69">
        <f t="shared" si="39"/>
        <v>0.68086296996642581</v>
      </c>
      <c r="BD11" t="str">
        <f t="shared" si="40"/>
        <v>22 Health professionals</v>
      </c>
      <c r="BE11" s="69">
        <v>2.7592619766441127</v>
      </c>
      <c r="BF11" s="69">
        <v>3.1690391835249851</v>
      </c>
      <c r="BG11" s="69">
        <v>3.6029747214039158</v>
      </c>
      <c r="BH11" s="69">
        <v>4.1948621070939049</v>
      </c>
      <c r="BI11" s="69">
        <v>4.8816439043339139</v>
      </c>
      <c r="BJ11" s="69"/>
      <c r="BK11" s="69">
        <f t="shared" si="41"/>
        <v>1.2786691829299981</v>
      </c>
      <c r="BL11" s="69">
        <f>'RD T1'!E184</f>
        <v>2.4374998205486067</v>
      </c>
      <c r="BM11" s="69">
        <f t="shared" si="42"/>
        <v>3.7161690034786048</v>
      </c>
      <c r="BO11" t="str">
        <f t="shared" si="43"/>
        <v>22 Health professionals</v>
      </c>
      <c r="BP11" s="69">
        <v>2.1822981681547162</v>
      </c>
      <c r="BQ11" s="69">
        <v>2.320977681647848</v>
      </c>
      <c r="BR11" s="69">
        <v>2.5063487909959856</v>
      </c>
      <c r="BS11" s="69">
        <v>2.5103863000442845</v>
      </c>
      <c r="BT11" s="69">
        <v>2.1847614049129316</v>
      </c>
      <c r="BU11" s="69"/>
      <c r="BV11" s="69">
        <f t="shared" si="44"/>
        <v>-0.32158738608305404</v>
      </c>
      <c r="BW11" s="69">
        <f>'RD T1'!E213</f>
        <v>1.0542440756353597</v>
      </c>
      <c r="BX11" s="69">
        <f t="shared" si="45"/>
        <v>0.73265668955230567</v>
      </c>
      <c r="BZ11" t="str">
        <f t="shared" si="46"/>
        <v>22 Health professionals</v>
      </c>
      <c r="CA11" s="69">
        <v>1.164681852063725</v>
      </c>
      <c r="CB11" s="69">
        <v>1.0580596865898777</v>
      </c>
      <c r="CC11" s="69">
        <v>1.0068364295744432</v>
      </c>
      <c r="CD11" s="69">
        <v>0.91593751017301761</v>
      </c>
      <c r="CE11" s="69">
        <v>0.44727478416687</v>
      </c>
      <c r="CF11" s="69"/>
      <c r="CG11" s="69">
        <f t="shared" si="47"/>
        <v>-0.55956164540757314</v>
      </c>
      <c r="CH11" s="69">
        <f>'RD T1'!E242</f>
        <v>0.29810490792121863</v>
      </c>
      <c r="CI11" s="69">
        <f t="shared" si="48"/>
        <v>-0.26145673748635451</v>
      </c>
      <c r="CK11" t="str">
        <f t="shared" si="49"/>
        <v>22 Health professionals</v>
      </c>
      <c r="CL11" s="69">
        <v>0.16720086465582287</v>
      </c>
      <c r="CM11" s="69">
        <v>0.19033428567185329</v>
      </c>
      <c r="CN11" s="69">
        <v>0.16676797871926174</v>
      </c>
      <c r="CO11" s="69">
        <v>0.19382590438742331</v>
      </c>
      <c r="CP11" s="69">
        <v>0.21090505649431895</v>
      </c>
      <c r="CQ11" s="69"/>
      <c r="CR11" s="69">
        <f t="shared" si="50"/>
        <v>4.413707777505721E-2</v>
      </c>
      <c r="CS11" s="69">
        <f>'RD T1'!E271</f>
        <v>7.5196946745585455E-2</v>
      </c>
      <c r="CT11" s="69">
        <f t="shared" si="51"/>
        <v>0.11933402452064266</v>
      </c>
    </row>
    <row r="12" spans="1:98" x14ac:dyDescent="0.2">
      <c r="A12" s="10" t="str">
        <f>name!D8</f>
        <v>23 Teaching and other educational professionals</v>
      </c>
      <c r="B12" s="69">
        <v>1.7800808775707857</v>
      </c>
      <c r="C12" s="69">
        <v>2.0256415304051045</v>
      </c>
      <c r="D12" s="69">
        <v>1.9022170503426141</v>
      </c>
      <c r="E12" s="69">
        <v>2.2816969018711259</v>
      </c>
      <c r="F12" s="69">
        <v>2.566093747790255</v>
      </c>
      <c r="G12" s="11"/>
      <c r="H12" s="69">
        <f t="shared" si="26"/>
        <v>0.66387669744764088</v>
      </c>
      <c r="I12" s="69">
        <f>'RD T1'!E40</f>
        <v>1.1871841036665423</v>
      </c>
      <c r="J12" s="69">
        <f t="shared" si="27"/>
        <v>1.8510608011141831</v>
      </c>
      <c r="L12" t="str">
        <f t="shared" si="28"/>
        <v>23 Teaching and other educational professionals</v>
      </c>
      <c r="M12" s="69">
        <v>9.4901301912594</v>
      </c>
      <c r="N12" s="69">
        <v>11.426195104946391</v>
      </c>
      <c r="O12" s="69">
        <v>10.804223848789942</v>
      </c>
      <c r="P12" s="69">
        <v>12.757555280438098</v>
      </c>
      <c r="Q12" s="69">
        <v>14.099339303205774</v>
      </c>
      <c r="R12" s="11"/>
      <c r="S12" s="69">
        <f t="shared" si="29"/>
        <v>3.2951154544158321</v>
      </c>
      <c r="T12" s="69">
        <f>'RD T1'!E69</f>
        <v>6.8513767237878662</v>
      </c>
      <c r="U12" s="69">
        <f t="shared" si="30"/>
        <v>10.146492178203697</v>
      </c>
      <c r="W12" t="str">
        <f t="shared" si="31"/>
        <v>23 Teaching and other educational professionals</v>
      </c>
      <c r="X12" s="69">
        <v>6.3488953929175551</v>
      </c>
      <c r="Y12" s="69">
        <v>5.0011485525927037</v>
      </c>
      <c r="Z12" s="69">
        <v>6.245637640337617</v>
      </c>
      <c r="AA12" s="69">
        <v>6.0906353088944778</v>
      </c>
      <c r="AB12" s="69">
        <v>6.3421299106088114</v>
      </c>
      <c r="AC12" s="69"/>
      <c r="AD12" s="69">
        <f t="shared" si="32"/>
        <v>9.6492270271194336E-2</v>
      </c>
      <c r="AE12" s="69">
        <f>'RD T1'!E98</f>
        <v>3.0107289091972205</v>
      </c>
      <c r="AF12" s="69">
        <f t="shared" si="33"/>
        <v>3.1072211794684148</v>
      </c>
      <c r="AH12" t="str">
        <f t="shared" si="34"/>
        <v>23 Teaching and other educational professionals</v>
      </c>
      <c r="AI12" s="69">
        <v>0.85665047435777841</v>
      </c>
      <c r="AJ12" s="69">
        <v>0.3413666433891106</v>
      </c>
      <c r="AK12" s="69">
        <v>0.33275615305349032</v>
      </c>
      <c r="AL12" s="69">
        <v>0.17881148454426696</v>
      </c>
      <c r="AM12" s="69">
        <v>0.17868643445342031</v>
      </c>
      <c r="AN12" s="69"/>
      <c r="AO12" s="69">
        <f t="shared" si="35"/>
        <v>-0.15406971860007002</v>
      </c>
      <c r="AP12" s="69">
        <f>'RD T1'!E127</f>
        <v>5.0939135816229206E-2</v>
      </c>
      <c r="AQ12" s="69">
        <f t="shared" si="36"/>
        <v>-0.10313058278384081</v>
      </c>
      <c r="AS12" t="str">
        <f t="shared" si="37"/>
        <v>23 Teaching and other educational professionals</v>
      </c>
      <c r="AT12" s="69">
        <v>0.21696297878922124</v>
      </c>
      <c r="AU12" s="69">
        <v>0.13684715074866161</v>
      </c>
      <c r="AV12" s="69">
        <v>0.1537319955427176</v>
      </c>
      <c r="AW12" s="69">
        <v>0.12958673871636162</v>
      </c>
      <c r="AX12" s="69">
        <v>0.10455866108472442</v>
      </c>
      <c r="AY12" s="69"/>
      <c r="AZ12" s="69">
        <f t="shared" si="38"/>
        <v>-4.9173334457993184E-2</v>
      </c>
      <c r="BA12" s="69">
        <f>'RD T1'!E156</f>
        <v>4.9044402263313303E-2</v>
      </c>
      <c r="BB12" s="69">
        <f t="shared" si="39"/>
        <v>-1.289321946798816E-4</v>
      </c>
      <c r="BD12" t="str">
        <f t="shared" si="40"/>
        <v>23 Teaching and other educational professionals</v>
      </c>
      <c r="BE12" s="69">
        <v>0.96119054009901062</v>
      </c>
      <c r="BF12" s="69">
        <v>0.82152567081516747</v>
      </c>
      <c r="BG12" s="69">
        <v>1.1634296043237597</v>
      </c>
      <c r="BH12" s="69">
        <v>1.1971477818030298</v>
      </c>
      <c r="BI12" s="69">
        <v>1.338269308065215</v>
      </c>
      <c r="BJ12" s="69"/>
      <c r="BK12" s="69">
        <f t="shared" si="41"/>
        <v>0.1748397037414553</v>
      </c>
      <c r="BL12" s="69">
        <f>'RD T1'!E185</f>
        <v>0.49101384764154477</v>
      </c>
      <c r="BM12" s="69">
        <f t="shared" si="42"/>
        <v>0.66585355138300006</v>
      </c>
      <c r="BO12" t="str">
        <f t="shared" si="43"/>
        <v>23 Teaching and other educational professionals</v>
      </c>
      <c r="BP12" s="69">
        <v>0.75665380943964555</v>
      </c>
      <c r="BQ12" s="69">
        <v>0.67336100991613446</v>
      </c>
      <c r="BR12" s="69">
        <v>0.83717414822925029</v>
      </c>
      <c r="BS12" s="69">
        <v>0.78915595680751993</v>
      </c>
      <c r="BT12" s="69">
        <v>0.67310634718283779</v>
      </c>
      <c r="BU12" s="69"/>
      <c r="BV12" s="69">
        <f t="shared" si="44"/>
        <v>-0.1640678010464125</v>
      </c>
      <c r="BW12" s="69">
        <f>'RD T1'!E214</f>
        <v>0.3335874961394435</v>
      </c>
      <c r="BX12" s="69">
        <f t="shared" si="45"/>
        <v>0.169519695093031</v>
      </c>
      <c r="BZ12" t="str">
        <f t="shared" si="46"/>
        <v>23 Teaching and other educational professionals</v>
      </c>
      <c r="CA12" s="69">
        <v>0.54025367222660647</v>
      </c>
      <c r="CB12" s="69">
        <v>0.50496084985007761</v>
      </c>
      <c r="CC12" s="69">
        <v>0.51494349283777352</v>
      </c>
      <c r="CD12" s="69">
        <v>0.49724599261875618</v>
      </c>
      <c r="CE12" s="69">
        <v>0.34116609981990825</v>
      </c>
      <c r="CF12" s="69"/>
      <c r="CG12" s="69">
        <f t="shared" si="47"/>
        <v>-0.17377739301786527</v>
      </c>
      <c r="CH12" s="69">
        <f>'RD T1'!E243</f>
        <v>0.1796515971620864</v>
      </c>
      <c r="CI12" s="69">
        <f t="shared" si="48"/>
        <v>5.874204144221129E-3</v>
      </c>
      <c r="CK12" t="str">
        <f t="shared" si="49"/>
        <v>23 Teaching and other educational professionals</v>
      </c>
      <c r="CL12" s="69">
        <v>0.12238845681367476</v>
      </c>
      <c r="CM12" s="69">
        <v>0.13361669971220602</v>
      </c>
      <c r="CN12" s="69">
        <v>0.12863133376919597</v>
      </c>
      <c r="CO12" s="69">
        <v>0.15293556546789783</v>
      </c>
      <c r="CP12" s="69">
        <v>0.16102889204868279</v>
      </c>
      <c r="CQ12" s="69"/>
      <c r="CR12" s="69">
        <f t="shared" si="50"/>
        <v>3.2397558279486816E-2</v>
      </c>
      <c r="CS12" s="69">
        <f>'RD T1'!E272</f>
        <v>5.9215978838985564E-2</v>
      </c>
      <c r="CT12" s="69">
        <f t="shared" si="51"/>
        <v>9.161353711847238E-2</v>
      </c>
    </row>
    <row r="13" spans="1:98" x14ac:dyDescent="0.2">
      <c r="A13" s="10" t="str">
        <f>name!D9</f>
        <v>24 Business, media and public service professionals</v>
      </c>
      <c r="B13" s="69">
        <v>0.27224240882313894</v>
      </c>
      <c r="C13" s="69">
        <v>0.39326872632269688</v>
      </c>
      <c r="D13" s="69">
        <v>0.36356844855145315</v>
      </c>
      <c r="E13" s="69">
        <v>0.46923139317086404</v>
      </c>
      <c r="F13" s="69">
        <v>0.63660037506899514</v>
      </c>
      <c r="G13" s="11"/>
      <c r="H13" s="69">
        <f t="shared" si="26"/>
        <v>0.27303192651754199</v>
      </c>
      <c r="I13" s="69">
        <f>'RD T1'!E41</f>
        <v>0.278594027563007</v>
      </c>
      <c r="J13" s="69">
        <f t="shared" si="27"/>
        <v>0.55162595408054904</v>
      </c>
      <c r="L13" t="str">
        <f t="shared" si="28"/>
        <v>24 Business, media and public service professionals</v>
      </c>
      <c r="M13" s="69">
        <v>3.6437663075464282</v>
      </c>
      <c r="N13" s="69">
        <v>4.9979272891915363</v>
      </c>
      <c r="O13" s="69">
        <v>4.6227471089691639</v>
      </c>
      <c r="P13" s="69">
        <v>5.5323068580165007</v>
      </c>
      <c r="Q13" s="69">
        <v>6.6476507973719361</v>
      </c>
      <c r="R13" s="11"/>
      <c r="S13" s="69">
        <f t="shared" si="29"/>
        <v>2.0249036884027722</v>
      </c>
      <c r="T13" s="69">
        <f>'RD T1'!E70</f>
        <v>3.1763000341085479</v>
      </c>
      <c r="U13" s="69">
        <f t="shared" si="30"/>
        <v>5.2012037225113197</v>
      </c>
      <c r="W13" t="str">
        <f t="shared" si="31"/>
        <v>24 Business, media and public service professionals</v>
      </c>
      <c r="X13" s="69">
        <v>7.1317345323265195</v>
      </c>
      <c r="Y13" s="69">
        <v>7.0092315014124589</v>
      </c>
      <c r="Z13" s="69">
        <v>8.6243320178964673</v>
      </c>
      <c r="AA13" s="69">
        <v>9.6894216972938807</v>
      </c>
      <c r="AB13" s="69">
        <v>11.715674045176943</v>
      </c>
      <c r="AC13" s="69"/>
      <c r="AD13" s="69">
        <f t="shared" si="32"/>
        <v>3.0913420272804757</v>
      </c>
      <c r="AE13" s="69">
        <f>'RD T1'!E99</f>
        <v>5.4600516667286998</v>
      </c>
      <c r="AF13" s="69">
        <f t="shared" si="33"/>
        <v>8.5513936940091746</v>
      </c>
      <c r="AH13" t="str">
        <f t="shared" si="34"/>
        <v>24 Business, media and public service professionals</v>
      </c>
      <c r="AI13" s="69">
        <v>0.83850624063865309</v>
      </c>
      <c r="AJ13" s="69">
        <v>0.69630851053320286</v>
      </c>
      <c r="AK13" s="69">
        <v>0.82820521505361333</v>
      </c>
      <c r="AL13" s="69">
        <v>0.77934101417403123</v>
      </c>
      <c r="AM13" s="69">
        <v>0.86394161073102027</v>
      </c>
      <c r="AN13" s="69"/>
      <c r="AO13" s="69">
        <f t="shared" si="35"/>
        <v>3.573639567740694E-2</v>
      </c>
      <c r="AP13" s="69">
        <f>'RD T1'!E128</f>
        <v>0.31038116967179619</v>
      </c>
      <c r="AQ13" s="69">
        <f t="shared" si="36"/>
        <v>0.34611756534920313</v>
      </c>
      <c r="AS13" t="str">
        <f t="shared" si="37"/>
        <v>24 Business, media and public service professionals</v>
      </c>
      <c r="AT13" s="69">
        <v>1.1825198729749484</v>
      </c>
      <c r="AU13" s="69">
        <v>1.0678076798651861</v>
      </c>
      <c r="AV13" s="69">
        <v>1.2652302798954553</v>
      </c>
      <c r="AW13" s="69">
        <v>1.4183824848295883</v>
      </c>
      <c r="AX13" s="69">
        <v>1.6498660833002665</v>
      </c>
      <c r="AY13" s="69"/>
      <c r="AZ13" s="69">
        <f t="shared" si="38"/>
        <v>0.38463580340481118</v>
      </c>
      <c r="BA13" s="69">
        <f>'RD T1'!E157</f>
        <v>0.70999242291738929</v>
      </c>
      <c r="BB13" s="69">
        <f t="shared" si="39"/>
        <v>1.0946282263222005</v>
      </c>
      <c r="BD13" t="str">
        <f t="shared" si="40"/>
        <v>24 Business, media and public service professionals</v>
      </c>
      <c r="BE13" s="69">
        <v>3.2365392035557838</v>
      </c>
      <c r="BF13" s="69">
        <v>3.3764506142067909</v>
      </c>
      <c r="BG13" s="69">
        <v>4.5131550638916096</v>
      </c>
      <c r="BH13" s="69">
        <v>4.4404176824518133</v>
      </c>
      <c r="BI13" s="69">
        <v>4.918816677061546</v>
      </c>
      <c r="BJ13" s="69"/>
      <c r="BK13" s="69">
        <f t="shared" si="41"/>
        <v>0.40566161316993643</v>
      </c>
      <c r="BL13" s="69">
        <f>'RD T1'!E186</f>
        <v>1.9563746219117299</v>
      </c>
      <c r="BM13" s="69">
        <f t="shared" si="42"/>
        <v>2.3620362350816664</v>
      </c>
      <c r="BO13" t="str">
        <f t="shared" si="43"/>
        <v>24 Business, media and public service professionals</v>
      </c>
      <c r="BP13" s="69">
        <v>2.3484156583232578</v>
      </c>
      <c r="BQ13" s="69">
        <v>2.3258594423147128</v>
      </c>
      <c r="BR13" s="69">
        <v>2.6887170987274036</v>
      </c>
      <c r="BS13" s="69">
        <v>2.6624211377336748</v>
      </c>
      <c r="BT13" s="69">
        <v>2.5372422566600745</v>
      </c>
      <c r="BU13" s="69"/>
      <c r="BV13" s="69">
        <f t="shared" si="44"/>
        <v>-0.15147484206732909</v>
      </c>
      <c r="BW13" s="69">
        <f>'RD T1'!E215</f>
        <v>1.0483703923757417</v>
      </c>
      <c r="BX13" s="69">
        <f t="shared" si="45"/>
        <v>0.89689555030841261</v>
      </c>
      <c r="BZ13" t="str">
        <f t="shared" si="46"/>
        <v>24 Business, media and public service professionals</v>
      </c>
      <c r="CA13" s="69">
        <v>1.0577031921398388</v>
      </c>
      <c r="CB13" s="69">
        <v>1.32696548123451</v>
      </c>
      <c r="CC13" s="69">
        <v>1.2104142142840084</v>
      </c>
      <c r="CD13" s="69">
        <v>1.2234557248763056</v>
      </c>
      <c r="CE13" s="69">
        <v>0.77207275350683691</v>
      </c>
      <c r="CF13" s="69"/>
      <c r="CG13" s="69">
        <f t="shared" si="47"/>
        <v>-0.43834146077717151</v>
      </c>
      <c r="CH13" s="69">
        <f>'RD T1'!E244</f>
        <v>0.40467450923023057</v>
      </c>
      <c r="CI13" s="69">
        <f t="shared" si="48"/>
        <v>-3.3666951546940938E-2</v>
      </c>
      <c r="CK13" t="str">
        <f t="shared" si="49"/>
        <v>24 Business, media and public service professionals</v>
      </c>
      <c r="CL13" s="69">
        <v>0.34193402307964538</v>
      </c>
      <c r="CM13" s="69">
        <v>0.39919262861608451</v>
      </c>
      <c r="CN13" s="69">
        <v>0.37100520215712196</v>
      </c>
      <c r="CO13" s="69">
        <v>0.40833095314866813</v>
      </c>
      <c r="CP13" s="69">
        <v>0.45689818767531298</v>
      </c>
      <c r="CQ13" s="69"/>
      <c r="CR13" s="69">
        <f t="shared" si="50"/>
        <v>8.5892985518191023E-2</v>
      </c>
      <c r="CS13" s="69">
        <f>'RD T1'!E273</f>
        <v>0.16358609184031822</v>
      </c>
      <c r="CT13" s="69">
        <f t="shared" si="51"/>
        <v>0.24947907735850924</v>
      </c>
    </row>
    <row r="14" spans="1:98" x14ac:dyDescent="0.2">
      <c r="A14" s="10" t="str">
        <f>name!D10</f>
        <v>31 Science, engineering and technology associate professionals</v>
      </c>
      <c r="B14" s="69">
        <v>0.10763978604299126</v>
      </c>
      <c r="C14" s="69">
        <v>0.16139363867507497</v>
      </c>
      <c r="D14" s="69">
        <v>0.14184704883985894</v>
      </c>
      <c r="E14" s="69">
        <v>0.16394027204290115</v>
      </c>
      <c r="F14" s="69">
        <v>0.23633657580930767</v>
      </c>
      <c r="G14" s="11"/>
      <c r="H14" s="69">
        <f t="shared" si="26"/>
        <v>9.4489526969448734E-2</v>
      </c>
      <c r="I14" s="69">
        <f>'RD T1'!E42</f>
        <v>9.2436359789175165E-2</v>
      </c>
      <c r="J14" s="69">
        <f t="shared" si="27"/>
        <v>0.1869258867586239</v>
      </c>
      <c r="L14" t="str">
        <f t="shared" si="28"/>
        <v>31 Science, engineering and technology associate professionals</v>
      </c>
      <c r="M14" s="69">
        <v>0.63322088547721322</v>
      </c>
      <c r="N14" s="69">
        <v>0.93254798239023473</v>
      </c>
      <c r="O14" s="69">
        <v>0.85264982246806098</v>
      </c>
      <c r="P14" s="69">
        <v>0.9067266429971218</v>
      </c>
      <c r="Q14" s="69">
        <v>1.2250491590643637</v>
      </c>
      <c r="R14" s="11"/>
      <c r="S14" s="69">
        <f t="shared" si="29"/>
        <v>0.37239933659630275</v>
      </c>
      <c r="T14" s="69">
        <f>'RD T1'!E71</f>
        <v>0.47307782303449908</v>
      </c>
      <c r="U14" s="69">
        <f t="shared" si="30"/>
        <v>0.84547715963080183</v>
      </c>
      <c r="W14" t="str">
        <f t="shared" si="31"/>
        <v>31 Science, engineering and technology associate professionals</v>
      </c>
      <c r="X14" s="69">
        <v>2.0096843166859539</v>
      </c>
      <c r="Y14" s="69">
        <v>1.9029245812360402</v>
      </c>
      <c r="Z14" s="69">
        <v>2.120484128241769</v>
      </c>
      <c r="AA14" s="69">
        <v>2.0012315936898983</v>
      </c>
      <c r="AB14" s="69">
        <v>2.1998673184629953</v>
      </c>
      <c r="AC14" s="69"/>
      <c r="AD14" s="69">
        <f t="shared" si="32"/>
        <v>7.9383190221226307E-2</v>
      </c>
      <c r="AE14" s="69">
        <f>'RD T1'!E100</f>
        <v>0.92924702786846514</v>
      </c>
      <c r="AF14" s="69">
        <f t="shared" si="33"/>
        <v>1.0086302180896913</v>
      </c>
      <c r="AH14" t="str">
        <f t="shared" si="34"/>
        <v>31 Science, engineering and technology associate professionals</v>
      </c>
      <c r="AI14" s="69">
        <v>0.37328777169573235</v>
      </c>
      <c r="AJ14" s="69">
        <v>0.37572620074096208</v>
      </c>
      <c r="AK14" s="69">
        <v>0.43451630475624969</v>
      </c>
      <c r="AL14" s="69">
        <v>0.44216856120442599</v>
      </c>
      <c r="AM14" s="69">
        <v>0.56596282255445218</v>
      </c>
      <c r="AN14" s="69"/>
      <c r="AO14" s="69">
        <f t="shared" si="35"/>
        <v>0.13144651779820249</v>
      </c>
      <c r="AP14" s="69">
        <f>'RD T1'!E129</f>
        <v>0.22458402842186381</v>
      </c>
      <c r="AQ14" s="69">
        <f t="shared" si="36"/>
        <v>0.3560305462200663</v>
      </c>
      <c r="AS14" t="str">
        <f t="shared" si="37"/>
        <v>31 Science, engineering and technology associate professionals</v>
      </c>
      <c r="AT14" s="69">
        <v>1.0866070619710744</v>
      </c>
      <c r="AU14" s="69">
        <v>0.92435715606307101</v>
      </c>
      <c r="AV14" s="69">
        <v>0.9996171180070722</v>
      </c>
      <c r="AW14" s="69">
        <v>0.83347777272108903</v>
      </c>
      <c r="AX14" s="69">
        <v>0.79477089630433873</v>
      </c>
      <c r="AY14" s="69"/>
      <c r="AZ14" s="69">
        <f t="shared" si="38"/>
        <v>-0.20484622170273348</v>
      </c>
      <c r="BA14" s="69">
        <f>'RD T1'!E158</f>
        <v>0.31524559458199908</v>
      </c>
      <c r="BB14" s="69">
        <f t="shared" si="39"/>
        <v>0.1103993728792656</v>
      </c>
      <c r="BD14" t="str">
        <f t="shared" si="40"/>
        <v>31 Science, engineering and technology associate professionals</v>
      </c>
      <c r="BE14" s="69">
        <v>2.2214244056437202</v>
      </c>
      <c r="BF14" s="69">
        <v>2.3383322065383707</v>
      </c>
      <c r="BG14" s="69">
        <v>2.994096612824821</v>
      </c>
      <c r="BH14" s="69">
        <v>2.08574695404945</v>
      </c>
      <c r="BI14" s="69">
        <v>1.8232969103883219</v>
      </c>
      <c r="BJ14" s="69"/>
      <c r="BK14" s="69">
        <f t="shared" si="41"/>
        <v>-1.1707997024364991</v>
      </c>
      <c r="BL14" s="69">
        <f>'RD T1'!E187</f>
        <v>0.69566904779226968</v>
      </c>
      <c r="BM14" s="69">
        <f t="shared" si="42"/>
        <v>-0.47513065464422943</v>
      </c>
      <c r="BO14" t="str">
        <f t="shared" si="43"/>
        <v>31 Science, engineering and technology associate professionals</v>
      </c>
      <c r="BP14" s="69">
        <v>1.6318506865874283</v>
      </c>
      <c r="BQ14" s="69">
        <v>1.7423008646081626</v>
      </c>
      <c r="BR14" s="69">
        <v>1.9423501448343408</v>
      </c>
      <c r="BS14" s="69">
        <v>1.5858236342583922</v>
      </c>
      <c r="BT14" s="69">
        <v>1.5401417009002809</v>
      </c>
      <c r="BU14" s="69"/>
      <c r="BV14" s="69">
        <f t="shared" si="44"/>
        <v>-0.40220844393405986</v>
      </c>
      <c r="BW14" s="69">
        <f>'RD T1'!E216</f>
        <v>0.54961224402387221</v>
      </c>
      <c r="BX14" s="69">
        <f t="shared" si="45"/>
        <v>0.14740380008981235</v>
      </c>
      <c r="BZ14" t="str">
        <f t="shared" si="46"/>
        <v>31 Science, engineering and technology associate professionals</v>
      </c>
      <c r="CA14" s="69">
        <v>0.82130318121918067</v>
      </c>
      <c r="CB14" s="69">
        <v>1.2863512950522538</v>
      </c>
      <c r="CC14" s="69">
        <v>1.0285630477896444</v>
      </c>
      <c r="CD14" s="69">
        <v>0.92263603494536706</v>
      </c>
      <c r="CE14" s="69">
        <v>0.76521514479412256</v>
      </c>
      <c r="CF14" s="69"/>
      <c r="CG14" s="69">
        <f t="shared" si="47"/>
        <v>-0.2633479029955218</v>
      </c>
      <c r="CH14" s="69">
        <f>'RD T1'!E245</f>
        <v>0.30418177722528089</v>
      </c>
      <c r="CI14" s="69">
        <f t="shared" si="48"/>
        <v>4.0833874229759093E-2</v>
      </c>
      <c r="CK14" t="str">
        <f t="shared" si="49"/>
        <v>31 Science, engineering and technology associate professionals</v>
      </c>
      <c r="CL14" s="69">
        <v>0.17043859534727493</v>
      </c>
      <c r="CM14" s="69">
        <v>0.20809259350168968</v>
      </c>
      <c r="CN14" s="69">
        <v>0.19571628307944552</v>
      </c>
      <c r="CO14" s="69">
        <v>0.19145543049875732</v>
      </c>
      <c r="CP14" s="69">
        <v>0.21624037014545908</v>
      </c>
      <c r="CQ14" s="69"/>
      <c r="CR14" s="69">
        <f t="shared" si="50"/>
        <v>2.0524087066013552E-2</v>
      </c>
      <c r="CS14" s="69">
        <f>'RD T1'!E274</f>
        <v>7.7111267441301867E-2</v>
      </c>
      <c r="CT14" s="69">
        <f t="shared" si="51"/>
        <v>9.7635354507315419E-2</v>
      </c>
    </row>
    <row r="15" spans="1:98" x14ac:dyDescent="0.2">
      <c r="A15" s="10" t="str">
        <f>name!D11</f>
        <v>32 Health and social care associate professionals</v>
      </c>
      <c r="B15" s="69">
        <v>2.9203444865472543E-2</v>
      </c>
      <c r="C15" s="69">
        <v>4.6131488267988498E-2</v>
      </c>
      <c r="D15" s="69">
        <v>3.274030309596928E-2</v>
      </c>
      <c r="E15" s="69">
        <v>3.8542274229724921E-2</v>
      </c>
      <c r="F15" s="69">
        <v>4.774009806208826E-2</v>
      </c>
      <c r="G15" s="11"/>
      <c r="H15" s="69">
        <f t="shared" si="26"/>
        <v>1.499979496611898E-2</v>
      </c>
      <c r="I15" s="69">
        <f>'RD T1'!E43</f>
        <v>2.7374805867108082E-2</v>
      </c>
      <c r="J15" s="69">
        <f t="shared" si="27"/>
        <v>4.2374600833227062E-2</v>
      </c>
      <c r="L15" t="str">
        <f t="shared" si="28"/>
        <v>32 Health and social care associate professionals</v>
      </c>
      <c r="M15" s="69">
        <v>0.85629902005551195</v>
      </c>
      <c r="N15" s="69">
        <v>1.1427191323501984</v>
      </c>
      <c r="O15" s="69">
        <v>0.97080852256156736</v>
      </c>
      <c r="P15" s="69">
        <v>1.0961963171123699</v>
      </c>
      <c r="Q15" s="69">
        <v>1.2727443843437105</v>
      </c>
      <c r="R15" s="11"/>
      <c r="S15" s="69">
        <f t="shared" si="29"/>
        <v>0.30193586178214316</v>
      </c>
      <c r="T15" s="69">
        <f>'RD T1'!E72</f>
        <v>0.73664034307505322</v>
      </c>
      <c r="U15" s="69">
        <f t="shared" si="30"/>
        <v>1.0385762048571965</v>
      </c>
      <c r="W15" t="str">
        <f t="shared" si="31"/>
        <v>32 Health and social care associate professionals</v>
      </c>
      <c r="X15" s="69">
        <v>2.7595775174113339</v>
      </c>
      <c r="Y15" s="69">
        <v>2.8688323949310788</v>
      </c>
      <c r="Z15" s="69">
        <v>3.225121531157614</v>
      </c>
      <c r="AA15" s="69">
        <v>3.6731228588457623</v>
      </c>
      <c r="AB15" s="69">
        <v>4.7754375133278328</v>
      </c>
      <c r="AC15" s="69"/>
      <c r="AD15" s="69">
        <f t="shared" si="32"/>
        <v>1.5503159821702188</v>
      </c>
      <c r="AE15" s="69">
        <f>'RD T1'!E101</f>
        <v>2.5799340646220026</v>
      </c>
      <c r="AF15" s="69">
        <f t="shared" si="33"/>
        <v>4.1302500467922219</v>
      </c>
      <c r="AH15" t="str">
        <f t="shared" si="34"/>
        <v>32 Health and social care associate professionals</v>
      </c>
      <c r="AI15" s="69">
        <v>2.0566175879587085</v>
      </c>
      <c r="AJ15" s="69">
        <v>1.5159696812415604</v>
      </c>
      <c r="AK15" s="69">
        <v>1.6275398861975479</v>
      </c>
      <c r="AL15" s="69">
        <v>1.1953189777541096</v>
      </c>
      <c r="AM15" s="69">
        <v>0.64421976039209727</v>
      </c>
      <c r="AN15" s="69"/>
      <c r="AO15" s="69">
        <f t="shared" si="35"/>
        <v>-0.98332012580545058</v>
      </c>
      <c r="AP15" s="69">
        <f>'RD T1'!E130</f>
        <v>0.47065072923254803</v>
      </c>
      <c r="AQ15" s="69">
        <f t="shared" si="36"/>
        <v>-0.51266939657290256</v>
      </c>
      <c r="AS15" t="str">
        <f t="shared" si="37"/>
        <v>32 Health and social care associate professionals</v>
      </c>
      <c r="AT15" s="69">
        <v>0.35909071831424871</v>
      </c>
      <c r="AU15" s="69">
        <v>0.36993969620478412</v>
      </c>
      <c r="AV15" s="69">
        <v>0.44090483827789567</v>
      </c>
      <c r="AW15" s="69">
        <v>0.4307718359026258</v>
      </c>
      <c r="AX15" s="69">
        <v>0.48471938867241732</v>
      </c>
      <c r="AY15" s="69"/>
      <c r="AZ15" s="69">
        <f t="shared" si="38"/>
        <v>4.3814550394521645E-2</v>
      </c>
      <c r="BA15" s="69">
        <f>'RD T1'!E159</f>
        <v>0.2576477353230654</v>
      </c>
      <c r="BB15" s="69">
        <f t="shared" si="39"/>
        <v>0.30146228571758704</v>
      </c>
      <c r="BD15" t="str">
        <f t="shared" si="40"/>
        <v>32 Health and social care associate professionals</v>
      </c>
      <c r="BE15" s="69">
        <v>1.6270285396234827</v>
      </c>
      <c r="BF15" s="69">
        <v>1.8702368801621492</v>
      </c>
      <c r="BG15" s="69">
        <v>2.1218456166019086</v>
      </c>
      <c r="BH15" s="69">
        <v>2.2489020089091243</v>
      </c>
      <c r="BI15" s="69">
        <v>2.6205764046343289</v>
      </c>
      <c r="BJ15" s="69"/>
      <c r="BK15" s="69">
        <f t="shared" si="41"/>
        <v>0.49873078803242032</v>
      </c>
      <c r="BL15" s="69">
        <f>'RD T1'!E188</f>
        <v>1.3981006396188123</v>
      </c>
      <c r="BM15" s="69">
        <f t="shared" si="42"/>
        <v>1.8968314276512326</v>
      </c>
      <c r="BO15" t="str">
        <f t="shared" si="43"/>
        <v>32 Health and social care associate professionals</v>
      </c>
      <c r="BP15" s="69">
        <v>1.358413873680657</v>
      </c>
      <c r="BQ15" s="69">
        <v>1.4080676541739545</v>
      </c>
      <c r="BR15" s="69">
        <v>1.5036898040463855</v>
      </c>
      <c r="BS15" s="69">
        <v>1.3318541030592237</v>
      </c>
      <c r="BT15" s="69">
        <v>1.07968830439645</v>
      </c>
      <c r="BU15" s="69"/>
      <c r="BV15" s="69">
        <f t="shared" si="44"/>
        <v>-0.4240014996499355</v>
      </c>
      <c r="BW15" s="69">
        <f>'RD T1'!E217</f>
        <v>0.62252011349594816</v>
      </c>
      <c r="BX15" s="69">
        <f t="shared" si="45"/>
        <v>0.19851861384601266</v>
      </c>
      <c r="BZ15" t="str">
        <f t="shared" si="46"/>
        <v>32 Health and social care associate professionals</v>
      </c>
      <c r="CA15" s="69">
        <v>0.52942540875920163</v>
      </c>
      <c r="CB15" s="69">
        <v>0.43198924671673317</v>
      </c>
      <c r="CC15" s="69">
        <v>0.40396691963046338</v>
      </c>
      <c r="CD15" s="69">
        <v>0.3208226843367154</v>
      </c>
      <c r="CE15" s="69">
        <v>0.15728659326959724</v>
      </c>
      <c r="CF15" s="69"/>
      <c r="CG15" s="69">
        <f t="shared" si="47"/>
        <v>-0.24668032636086615</v>
      </c>
      <c r="CH15" s="69">
        <f>'RD T1'!E246</f>
        <v>0.1112695268755983</v>
      </c>
      <c r="CI15" s="69">
        <f t="shared" si="48"/>
        <v>-0.13541079948526785</v>
      </c>
      <c r="CK15" t="str">
        <f t="shared" si="49"/>
        <v>32 Health and social care associate professionals</v>
      </c>
      <c r="CL15" s="69">
        <v>8.6571368872778484E-2</v>
      </c>
      <c r="CM15" s="69">
        <v>8.7901835806206405E-2</v>
      </c>
      <c r="CN15" s="69">
        <v>7.653489064252314E-2</v>
      </c>
      <c r="CO15" s="69">
        <v>7.9393452353126309E-2</v>
      </c>
      <c r="CP15" s="69">
        <v>8.4694096915339787E-2</v>
      </c>
      <c r="CQ15" s="69"/>
      <c r="CR15" s="69">
        <f t="shared" si="50"/>
        <v>8.1592062728166465E-3</v>
      </c>
      <c r="CS15" s="69">
        <f>'RD T1'!E275</f>
        <v>3.2350491746854462E-2</v>
      </c>
      <c r="CT15" s="69">
        <f t="shared" si="51"/>
        <v>4.0509698019671109E-2</v>
      </c>
    </row>
    <row r="16" spans="1:98" x14ac:dyDescent="0.2">
      <c r="A16" s="10" t="str">
        <f>name!D12</f>
        <v>33 Protective service occupations</v>
      </c>
      <c r="B16" s="69">
        <v>1.1588689955715619E-2</v>
      </c>
      <c r="C16" s="69">
        <v>1.9395936352537144E-2</v>
      </c>
      <c r="D16" s="69">
        <v>1.5508814454848157E-2</v>
      </c>
      <c r="E16" s="69">
        <v>2.3664313080042288E-2</v>
      </c>
      <c r="F16" s="69">
        <v>3.5956785463334286E-2</v>
      </c>
      <c r="G16" s="11"/>
      <c r="H16" s="69">
        <f t="shared" si="26"/>
        <v>2.0447971008486131E-2</v>
      </c>
      <c r="I16" s="69">
        <f>'RD T1'!E44</f>
        <v>1.0991753560711659E-2</v>
      </c>
      <c r="J16" s="69">
        <f t="shared" si="27"/>
        <v>3.1439724569197788E-2</v>
      </c>
      <c r="L16" t="str">
        <f t="shared" si="28"/>
        <v>33 Protective service occupations</v>
      </c>
      <c r="M16" s="69">
        <v>0.20055298885822542</v>
      </c>
      <c r="N16" s="69">
        <v>0.32850350121068428</v>
      </c>
      <c r="O16" s="69">
        <v>0.27251433974476058</v>
      </c>
      <c r="P16" s="69">
        <v>0.40788162089498858</v>
      </c>
      <c r="Q16" s="69">
        <v>0.6616437339621396</v>
      </c>
      <c r="R16" s="11"/>
      <c r="S16" s="69">
        <f t="shared" si="29"/>
        <v>0.38912939421737902</v>
      </c>
      <c r="T16" s="69">
        <f>'RD T1'!E73</f>
        <v>0.17368105727220051</v>
      </c>
      <c r="U16" s="69">
        <f t="shared" si="30"/>
        <v>0.56281045148957953</v>
      </c>
      <c r="W16" t="str">
        <f t="shared" si="31"/>
        <v>33 Protective service occupations</v>
      </c>
      <c r="X16" s="69">
        <v>1.3111377835383671</v>
      </c>
      <c r="Y16" s="69">
        <v>1.4246794775491127</v>
      </c>
      <c r="Z16" s="69">
        <v>1.5779468230751523</v>
      </c>
      <c r="AA16" s="69">
        <v>2.0752185500010505</v>
      </c>
      <c r="AB16" s="69">
        <v>3.0726625106010861</v>
      </c>
      <c r="AC16" s="69"/>
      <c r="AD16" s="69">
        <f t="shared" si="32"/>
        <v>1.4947156875259338</v>
      </c>
      <c r="AE16" s="69">
        <f>'RD T1'!E102</f>
        <v>1.0875872518403902</v>
      </c>
      <c r="AF16" s="69">
        <f t="shared" si="33"/>
        <v>2.5823029393663237</v>
      </c>
      <c r="AH16" t="str">
        <f t="shared" si="34"/>
        <v>33 Protective service occupations</v>
      </c>
      <c r="AI16" s="69">
        <v>0.36318357718922956</v>
      </c>
      <c r="AJ16" s="69">
        <v>0.38065455992644165</v>
      </c>
      <c r="AK16" s="69">
        <v>0.42035571903908375</v>
      </c>
      <c r="AL16" s="69">
        <v>0.5417791928995902</v>
      </c>
      <c r="AM16" s="69">
        <v>0.74425028376313662</v>
      </c>
      <c r="AN16" s="69"/>
      <c r="AO16" s="69">
        <f t="shared" si="35"/>
        <v>0.32389456472405287</v>
      </c>
      <c r="AP16" s="69">
        <f>'RD T1'!E131</f>
        <v>0.23986832997209145</v>
      </c>
      <c r="AQ16" s="69">
        <f t="shared" si="36"/>
        <v>0.56376289469614438</v>
      </c>
      <c r="AS16" t="str">
        <f t="shared" si="37"/>
        <v>33 Protective service occupations</v>
      </c>
      <c r="AT16" s="69">
        <v>0.33529616851886068</v>
      </c>
      <c r="AU16" s="69">
        <v>0.31636221315058094</v>
      </c>
      <c r="AV16" s="69">
        <v>0.33883245045524879</v>
      </c>
      <c r="AW16" s="69">
        <v>0.38010427145576003</v>
      </c>
      <c r="AX16" s="69">
        <v>0.46226219693798343</v>
      </c>
      <c r="AY16" s="69"/>
      <c r="AZ16" s="69">
        <f t="shared" si="38"/>
        <v>0.12342974648273464</v>
      </c>
      <c r="BA16" s="69">
        <f>'RD T1'!E160</f>
        <v>0.17840617302586495</v>
      </c>
      <c r="BB16" s="69">
        <f t="shared" si="39"/>
        <v>0.30183591950859956</v>
      </c>
      <c r="BD16" t="str">
        <f t="shared" si="40"/>
        <v>33 Protective service occupations</v>
      </c>
      <c r="BE16" s="69">
        <v>1.537685881580326</v>
      </c>
      <c r="BF16" s="69">
        <v>1.4337605911153064</v>
      </c>
      <c r="BG16" s="69">
        <v>1.7713248318182044</v>
      </c>
      <c r="BH16" s="69">
        <v>1.6581504171554999</v>
      </c>
      <c r="BI16" s="69">
        <v>1.632520976562746</v>
      </c>
      <c r="BJ16" s="69"/>
      <c r="BK16" s="69">
        <f t="shared" si="41"/>
        <v>-0.13880385525545846</v>
      </c>
      <c r="BL16" s="69">
        <f>'RD T1'!E189</f>
        <v>0.42134197867649942</v>
      </c>
      <c r="BM16" s="69">
        <f t="shared" si="42"/>
        <v>0.28253812342104095</v>
      </c>
      <c r="BO16" t="str">
        <f t="shared" si="43"/>
        <v>33 Protective service occupations</v>
      </c>
      <c r="BP16" s="69">
        <v>1.7212127139172335</v>
      </c>
      <c r="BQ16" s="69">
        <v>1.7555346137040533</v>
      </c>
      <c r="BR16" s="69">
        <v>1.7754291652312735</v>
      </c>
      <c r="BS16" s="69">
        <v>1.9325146340087236</v>
      </c>
      <c r="BT16" s="69">
        <v>1.8264921086818093</v>
      </c>
      <c r="BU16" s="69"/>
      <c r="BV16" s="69">
        <f t="shared" si="44"/>
        <v>5.1062943450535858E-2</v>
      </c>
      <c r="BW16" s="69">
        <f>'RD T1'!E218</f>
        <v>0.54083098559457321</v>
      </c>
      <c r="BX16" s="69">
        <f t="shared" si="45"/>
        <v>0.59189392904510907</v>
      </c>
      <c r="BZ16" t="str">
        <f t="shared" si="46"/>
        <v>33 Protective service occupations</v>
      </c>
      <c r="CA16" s="69">
        <v>0.72904303965314132</v>
      </c>
      <c r="CB16" s="69">
        <v>0.9167197920446728</v>
      </c>
      <c r="CC16" s="69">
        <v>0.76422203440992065</v>
      </c>
      <c r="CD16" s="69">
        <v>0.88146977371933932</v>
      </c>
      <c r="CE16" s="69">
        <v>0.51139601996230488</v>
      </c>
      <c r="CF16" s="69"/>
      <c r="CG16" s="69">
        <f t="shared" si="47"/>
        <v>-0.25282601444761577</v>
      </c>
      <c r="CH16" s="69">
        <f>'RD T1'!E247</f>
        <v>0.26934409765778317</v>
      </c>
      <c r="CI16" s="69">
        <f t="shared" si="48"/>
        <v>1.65180832101674E-2</v>
      </c>
      <c r="CK16" t="str">
        <f t="shared" si="49"/>
        <v>33 Protective service occupations</v>
      </c>
      <c r="CL16" s="69">
        <v>0.14757510046954569</v>
      </c>
      <c r="CM16" s="69">
        <v>0.13332386168368873</v>
      </c>
      <c r="CN16" s="69">
        <v>0.11335893604988947</v>
      </c>
      <c r="CO16" s="69">
        <v>9.4407623757734357E-2</v>
      </c>
      <c r="CP16" s="69">
        <v>8.6510457337601765E-2</v>
      </c>
      <c r="CQ16" s="69"/>
      <c r="CR16" s="69">
        <f t="shared" si="50"/>
        <v>-2.684847871228771E-2</v>
      </c>
      <c r="CS16" s="69">
        <f>'RD T1'!E276</f>
        <v>2.3154761401531606E-2</v>
      </c>
      <c r="CT16" s="69">
        <f t="shared" si="51"/>
        <v>-3.693717310756104E-3</v>
      </c>
    </row>
    <row r="17" spans="1:98" x14ac:dyDescent="0.2">
      <c r="A17" s="10" t="str">
        <f>name!D13</f>
        <v>34 Culture, media and sports occupations</v>
      </c>
      <c r="B17" s="69">
        <v>6.3716693809075617E-2</v>
      </c>
      <c r="C17" s="69">
        <v>9.1159849338279253E-2</v>
      </c>
      <c r="D17" s="69">
        <v>9.3877996986253723E-2</v>
      </c>
      <c r="E17" s="69">
        <v>9.2951015823237948E-2</v>
      </c>
      <c r="F17" s="69">
        <v>0.10897951935060946</v>
      </c>
      <c r="G17" s="11"/>
      <c r="H17" s="69">
        <f t="shared" si="26"/>
        <v>1.5101522364355732E-2</v>
      </c>
      <c r="I17" s="69">
        <f>'RD T1'!E45</f>
        <v>5.9031874854446387E-2</v>
      </c>
      <c r="J17" s="69">
        <f t="shared" si="27"/>
        <v>7.4133397218802119E-2</v>
      </c>
      <c r="L17" t="str">
        <f t="shared" si="28"/>
        <v>34 Culture, media and sports occupations</v>
      </c>
      <c r="M17" s="69">
        <v>0.99370996414229218</v>
      </c>
      <c r="N17" s="69">
        <v>1.2417510185311358</v>
      </c>
      <c r="O17" s="69">
        <v>1.0325343607436983</v>
      </c>
      <c r="P17" s="69">
        <v>1.0394703374097143</v>
      </c>
      <c r="Q17" s="69">
        <v>1.1906415584307097</v>
      </c>
      <c r="R17" s="11"/>
      <c r="S17" s="69">
        <f t="shared" si="29"/>
        <v>0.15810719768701142</v>
      </c>
      <c r="T17" s="69">
        <f>'RD T1'!E74</f>
        <v>0.64873884183713548</v>
      </c>
      <c r="U17" s="69">
        <f t="shared" si="30"/>
        <v>0.80684603952414691</v>
      </c>
      <c r="W17" t="str">
        <f t="shared" si="31"/>
        <v>34 Culture, media and sports occupations</v>
      </c>
      <c r="X17" s="69">
        <v>2.1854531014776954</v>
      </c>
      <c r="Y17" s="69">
        <v>2.1602322429981609</v>
      </c>
      <c r="Z17" s="69">
        <v>2.0976654405811703</v>
      </c>
      <c r="AA17" s="69">
        <v>2.0061464303964214</v>
      </c>
      <c r="AB17" s="69">
        <v>2.2940111361861466</v>
      </c>
      <c r="AC17" s="69"/>
      <c r="AD17" s="69">
        <f t="shared" si="32"/>
        <v>0.19634569560497628</v>
      </c>
      <c r="AE17" s="69">
        <f>'RD T1'!E103</f>
        <v>1.0750368880560226</v>
      </c>
      <c r="AF17" s="69">
        <f t="shared" si="33"/>
        <v>1.2713825836609989</v>
      </c>
      <c r="AH17" t="str">
        <f t="shared" si="34"/>
        <v>34 Culture, media and sports occupations</v>
      </c>
      <c r="AI17" s="69">
        <v>0.228397530408221</v>
      </c>
      <c r="AJ17" s="69">
        <v>0.19674458572929437</v>
      </c>
      <c r="AK17" s="69">
        <v>0.28172557959455002</v>
      </c>
      <c r="AL17" s="69">
        <v>0.27797164235048499</v>
      </c>
      <c r="AM17" s="69">
        <v>0.37038593610080128</v>
      </c>
      <c r="AN17" s="69"/>
      <c r="AO17" s="69">
        <f t="shared" si="35"/>
        <v>8.8660356506251259E-2</v>
      </c>
      <c r="AP17" s="69">
        <f>'RD T1'!E132</f>
        <v>0.15478836716372002</v>
      </c>
      <c r="AQ17" s="69">
        <f t="shared" si="36"/>
        <v>0.24344872366997128</v>
      </c>
      <c r="AS17" t="str">
        <f t="shared" si="37"/>
        <v>34 Culture, media and sports occupations</v>
      </c>
      <c r="AT17" s="69">
        <v>0.33237162719073238</v>
      </c>
      <c r="AU17" s="69">
        <v>0.31147319478117608</v>
      </c>
      <c r="AV17" s="69">
        <v>0.32107833930914448</v>
      </c>
      <c r="AW17" s="69">
        <v>0.30702540280925406</v>
      </c>
      <c r="AX17" s="69">
        <v>0.36369478087865459</v>
      </c>
      <c r="AY17" s="69"/>
      <c r="AZ17" s="69">
        <f t="shared" si="38"/>
        <v>4.2616441569510111E-2</v>
      </c>
      <c r="BA17" s="69">
        <f>'RD T1'!E161</f>
        <v>0.16054621902453994</v>
      </c>
      <c r="BB17" s="69">
        <f t="shared" si="39"/>
        <v>0.20316266059405005</v>
      </c>
      <c r="BD17" t="str">
        <f t="shared" si="40"/>
        <v>34 Culture, media and sports occupations</v>
      </c>
      <c r="BE17" s="69">
        <v>1.0135919296848952</v>
      </c>
      <c r="BF17" s="69">
        <v>1.0412521621640591</v>
      </c>
      <c r="BG17" s="69">
        <v>1.0611962584370773</v>
      </c>
      <c r="BH17" s="69">
        <v>0.93377326879458489</v>
      </c>
      <c r="BI17" s="69">
        <v>1.124794920386061</v>
      </c>
      <c r="BJ17" s="69"/>
      <c r="BK17" s="69">
        <f t="shared" si="41"/>
        <v>6.359866194898367E-2</v>
      </c>
      <c r="BL17" s="69">
        <f>'RD T1'!E190</f>
        <v>0.41536995616404093</v>
      </c>
      <c r="BM17" s="69">
        <f t="shared" si="42"/>
        <v>0.4789686181130246</v>
      </c>
      <c r="BO17" t="str">
        <f t="shared" si="43"/>
        <v>34 Culture, media and sports occupations</v>
      </c>
      <c r="BP17" s="69">
        <v>0.59062464568867723</v>
      </c>
      <c r="BQ17" s="69">
        <v>0.51587326044003468</v>
      </c>
      <c r="BR17" s="69">
        <v>0.40532660683845295</v>
      </c>
      <c r="BS17" s="69">
        <v>0.31365154292713454</v>
      </c>
      <c r="BT17" s="69">
        <v>0.20939563600767389</v>
      </c>
      <c r="BU17" s="69"/>
      <c r="BV17" s="69">
        <f t="shared" si="44"/>
        <v>-0.19593097083077907</v>
      </c>
      <c r="BW17" s="69">
        <f>'RD T1'!E219</f>
        <v>0.10868352340894108</v>
      </c>
      <c r="BX17" s="69">
        <f t="shared" si="45"/>
        <v>-8.7247447421837987E-2</v>
      </c>
      <c r="BZ17" t="str">
        <f t="shared" si="46"/>
        <v>34 Culture, media and sports occupations</v>
      </c>
      <c r="CA17" s="69">
        <v>0.36546723549451604</v>
      </c>
      <c r="CB17" s="69">
        <v>0.39642577888519331</v>
      </c>
      <c r="CC17" s="69">
        <v>0.29802571026515823</v>
      </c>
      <c r="CD17" s="69">
        <v>0.22991629516474626</v>
      </c>
      <c r="CE17" s="69">
        <v>0.11921586892339972</v>
      </c>
      <c r="CF17" s="69"/>
      <c r="CG17" s="69">
        <f t="shared" si="47"/>
        <v>-0.17880984134175851</v>
      </c>
      <c r="CH17" s="69">
        <f>'RD T1'!E248</f>
        <v>6.8766197159272346E-2</v>
      </c>
      <c r="CI17" s="69">
        <f t="shared" si="48"/>
        <v>-0.11004364418248616</v>
      </c>
      <c r="CK17" t="str">
        <f t="shared" si="49"/>
        <v>34 Culture, media and sports occupations</v>
      </c>
      <c r="CL17" s="69">
        <v>0.12328299977230775</v>
      </c>
      <c r="CM17" s="69">
        <v>0.15819675060512925</v>
      </c>
      <c r="CN17" s="69">
        <v>0.12943598380104196</v>
      </c>
      <c r="CO17" s="69">
        <v>0.13359910389711449</v>
      </c>
      <c r="CP17" s="69">
        <v>0.20328727877938838</v>
      </c>
      <c r="CQ17" s="69"/>
      <c r="CR17" s="69">
        <f t="shared" si="50"/>
        <v>7.3851294978346416E-2</v>
      </c>
      <c r="CS17" s="69">
        <f>'RD T1'!E277</f>
        <v>5.5015398069763126E-2</v>
      </c>
      <c r="CT17" s="69">
        <f t="shared" si="51"/>
        <v>0.12886669304810955</v>
      </c>
    </row>
    <row r="18" spans="1:98" x14ac:dyDescent="0.2">
      <c r="A18" s="10" t="str">
        <f>name!D14</f>
        <v>35 Business and public service associate professionals</v>
      </c>
      <c r="B18" s="69">
        <v>0.18349838606406554</v>
      </c>
      <c r="C18" s="69">
        <v>0.2518796043260329</v>
      </c>
      <c r="D18" s="69">
        <v>0.20542198776651316</v>
      </c>
      <c r="E18" s="69">
        <v>0.2359735360960048</v>
      </c>
      <c r="F18" s="69">
        <v>0.30526564573802611</v>
      </c>
      <c r="G18" s="11"/>
      <c r="H18" s="69">
        <f t="shared" si="26"/>
        <v>9.9843657971512956E-2</v>
      </c>
      <c r="I18" s="69">
        <f>'RD T1'!E46</f>
        <v>0.133216768009329</v>
      </c>
      <c r="J18" s="69">
        <f t="shared" si="27"/>
        <v>0.23306042598084195</v>
      </c>
      <c r="L18" t="str">
        <f t="shared" si="28"/>
        <v>35 Business and public service associate professionals</v>
      </c>
      <c r="M18" s="69">
        <v>2.0793073293557587</v>
      </c>
      <c r="N18" s="69">
        <v>2.8505815137002672</v>
      </c>
      <c r="O18" s="69">
        <v>2.4391233400422716</v>
      </c>
      <c r="P18" s="69">
        <v>2.6545544980917821</v>
      </c>
      <c r="Q18" s="69">
        <v>3.1297387842745858</v>
      </c>
      <c r="R18" s="11"/>
      <c r="S18" s="69">
        <f t="shared" si="29"/>
        <v>0.69061544423231425</v>
      </c>
      <c r="T18" s="69">
        <f>'RD T1'!E75</f>
        <v>1.525916854121641</v>
      </c>
      <c r="U18" s="69">
        <f t="shared" si="30"/>
        <v>2.2165322983539553</v>
      </c>
      <c r="W18" t="str">
        <f t="shared" si="31"/>
        <v>35 Business and public service associate professionals</v>
      </c>
      <c r="X18" s="69">
        <v>4.9369291264565911</v>
      </c>
      <c r="Y18" s="69">
        <v>4.7785484722205336</v>
      </c>
      <c r="Z18" s="69">
        <v>5.2019289272298934</v>
      </c>
      <c r="AA18" s="69">
        <v>5.2202090860495822</v>
      </c>
      <c r="AB18" s="69">
        <v>5.9188689090003752</v>
      </c>
      <c r="AC18" s="69"/>
      <c r="AD18" s="69">
        <f t="shared" si="32"/>
        <v>0.71693998177048179</v>
      </c>
      <c r="AE18" s="69">
        <f>'RD T1'!E104</f>
        <v>2.8488281222354686</v>
      </c>
      <c r="AF18" s="69">
        <f t="shared" si="33"/>
        <v>3.5657681040059503</v>
      </c>
      <c r="AH18" t="str">
        <f t="shared" si="34"/>
        <v>35 Business and public service associate professionals</v>
      </c>
      <c r="AI18" s="69">
        <v>1.4878634255565011</v>
      </c>
      <c r="AJ18" s="69">
        <v>1.410996089509944</v>
      </c>
      <c r="AK18" s="69">
        <v>1.5929346413790735</v>
      </c>
      <c r="AL18" s="69">
        <v>1.5768836199138723</v>
      </c>
      <c r="AM18" s="69">
        <v>1.7916832431907481</v>
      </c>
      <c r="AN18" s="69"/>
      <c r="AO18" s="69">
        <f t="shared" si="35"/>
        <v>0.19874860181167464</v>
      </c>
      <c r="AP18" s="69">
        <f>'RD T1'!E133</f>
        <v>0.81252739125331219</v>
      </c>
      <c r="AQ18" s="69">
        <f t="shared" si="36"/>
        <v>1.0112759930649868</v>
      </c>
      <c r="AS18" t="str">
        <f t="shared" si="37"/>
        <v>35 Business and public service associate professionals</v>
      </c>
      <c r="AT18" s="69">
        <v>1.2509602981209322</v>
      </c>
      <c r="AU18" s="69">
        <v>1.1661476987654635</v>
      </c>
      <c r="AV18" s="69">
        <v>1.3126705730824084</v>
      </c>
      <c r="AW18" s="69">
        <v>1.2953680022572271</v>
      </c>
      <c r="AX18" s="69">
        <v>1.493231549505188</v>
      </c>
      <c r="AY18" s="69"/>
      <c r="AZ18" s="69">
        <f t="shared" si="38"/>
        <v>0.18056097642277957</v>
      </c>
      <c r="BA18" s="69">
        <f>'RD T1'!E162</f>
        <v>0.66782647712169774</v>
      </c>
      <c r="BB18" s="69">
        <f t="shared" si="39"/>
        <v>0.84838745354447731</v>
      </c>
      <c r="BD18" t="str">
        <f t="shared" si="40"/>
        <v>35 Business and public service associate professionals</v>
      </c>
      <c r="BE18" s="69">
        <v>4.7241376589687967</v>
      </c>
      <c r="BF18" s="69">
        <v>4.6156342013484979</v>
      </c>
      <c r="BG18" s="69">
        <v>5.6013774597483419</v>
      </c>
      <c r="BH18" s="69">
        <v>4.8602815698371016</v>
      </c>
      <c r="BI18" s="69">
        <v>4.9678112881439489</v>
      </c>
      <c r="BJ18" s="69"/>
      <c r="BK18" s="69">
        <f t="shared" si="41"/>
        <v>-0.63356617160439299</v>
      </c>
      <c r="BL18" s="69">
        <f>'RD T1'!E191</f>
        <v>2.1328135652434814</v>
      </c>
      <c r="BM18" s="69">
        <f t="shared" si="42"/>
        <v>1.4992473936390884</v>
      </c>
      <c r="BO18" t="str">
        <f t="shared" si="43"/>
        <v>35 Business and public service associate professionals</v>
      </c>
      <c r="BP18" s="69">
        <v>3.6566888154257771</v>
      </c>
      <c r="BQ18" s="69">
        <v>3.5233725795062352</v>
      </c>
      <c r="BR18" s="69">
        <v>3.7664599828221679</v>
      </c>
      <c r="BS18" s="69">
        <v>3.2823982055850189</v>
      </c>
      <c r="BT18" s="69">
        <v>2.9932665238968075</v>
      </c>
      <c r="BU18" s="69"/>
      <c r="BV18" s="69">
        <f t="shared" si="44"/>
        <v>-0.7731934589253604</v>
      </c>
      <c r="BW18" s="69">
        <f>'RD T1'!E220</f>
        <v>1.228261085321831</v>
      </c>
      <c r="BX18" s="69">
        <f t="shared" si="45"/>
        <v>0.45506762639647058</v>
      </c>
      <c r="BZ18" t="str">
        <f t="shared" si="46"/>
        <v>35 Business and public service associate professionals</v>
      </c>
      <c r="CA18" s="69">
        <v>1.7397009364457401</v>
      </c>
      <c r="CB18" s="69">
        <v>1.97157086358362</v>
      </c>
      <c r="CC18" s="69">
        <v>1.6621036205748383</v>
      </c>
      <c r="CD18" s="69">
        <v>1.4018291210786271</v>
      </c>
      <c r="CE18" s="69">
        <v>0.82781184259721441</v>
      </c>
      <c r="CF18" s="69"/>
      <c r="CG18" s="69">
        <f t="shared" si="47"/>
        <v>-0.83429177797762388</v>
      </c>
      <c r="CH18" s="69">
        <f>'RD T1'!E249</f>
        <v>0.43423329702638336</v>
      </c>
      <c r="CI18" s="69">
        <f t="shared" si="48"/>
        <v>-0.40005848095124052</v>
      </c>
      <c r="CK18" t="str">
        <f t="shared" si="49"/>
        <v>35 Business and public service associate professionals</v>
      </c>
      <c r="CL18" s="69">
        <v>0.51626310642675355</v>
      </c>
      <c r="CM18" s="69">
        <v>0.52505209604278857</v>
      </c>
      <c r="CN18" s="69">
        <v>0.41168348638679236</v>
      </c>
      <c r="CO18" s="69">
        <v>0.38677641981315558</v>
      </c>
      <c r="CP18" s="69">
        <v>0.43930585362542923</v>
      </c>
      <c r="CQ18" s="69"/>
      <c r="CR18" s="69">
        <f t="shared" si="50"/>
        <v>2.7622367238636869E-2</v>
      </c>
      <c r="CS18" s="69">
        <f>'RD T1'!E278</f>
        <v>0.14851972093089247</v>
      </c>
      <c r="CT18" s="69">
        <f t="shared" si="51"/>
        <v>0.17614208816952934</v>
      </c>
    </row>
    <row r="19" spans="1:98" x14ac:dyDescent="0.2">
      <c r="A19" s="10" t="str">
        <f>name!D15</f>
        <v>41 Administrative occupations</v>
      </c>
      <c r="B19" s="69">
        <v>0.20533941388041116</v>
      </c>
      <c r="C19" s="69">
        <v>0.25170518004670378</v>
      </c>
      <c r="D19" s="69">
        <v>0.21078532861078525</v>
      </c>
      <c r="E19" s="69">
        <v>0.23313455918961493</v>
      </c>
      <c r="F19" s="69">
        <v>0.28362917228126805</v>
      </c>
      <c r="G19" s="11"/>
      <c r="H19" s="69">
        <f t="shared" si="26"/>
        <v>7.28438436704828E-2</v>
      </c>
      <c r="I19" s="69">
        <f>'RD T1'!E47</f>
        <v>0.13734760419310427</v>
      </c>
      <c r="J19" s="69">
        <f t="shared" si="27"/>
        <v>0.21019144786358707</v>
      </c>
      <c r="L19" t="str">
        <f t="shared" si="28"/>
        <v>41 Administrative occupations</v>
      </c>
      <c r="M19" s="69">
        <v>2.1738816351202792</v>
      </c>
      <c r="N19" s="69">
        <v>2.7869498178084049</v>
      </c>
      <c r="O19" s="69">
        <v>2.3441503794486467</v>
      </c>
      <c r="P19" s="69">
        <v>2.6099127130718647</v>
      </c>
      <c r="Q19" s="69">
        <v>3.1039720954300827</v>
      </c>
      <c r="R19" s="11"/>
      <c r="S19" s="69">
        <f t="shared" si="29"/>
        <v>0.759821715981436</v>
      </c>
      <c r="T19" s="69">
        <f>'RD T1'!E76</f>
        <v>1.626177275501929</v>
      </c>
      <c r="U19" s="69">
        <f t="shared" si="30"/>
        <v>2.385998991483365</v>
      </c>
      <c r="W19" t="str">
        <f t="shared" si="31"/>
        <v>41 Administrative occupations</v>
      </c>
      <c r="X19" s="69">
        <v>7.7284670947680718</v>
      </c>
      <c r="Y19" s="69">
        <v>7.3435490272899981</v>
      </c>
      <c r="Z19" s="69">
        <v>8.1921356181683276</v>
      </c>
      <c r="AA19" s="69">
        <v>8.5300387647598406</v>
      </c>
      <c r="AB19" s="69">
        <v>9.9828689290081254</v>
      </c>
      <c r="AC19" s="69"/>
      <c r="AD19" s="69">
        <f t="shared" si="32"/>
        <v>1.7907333108397978</v>
      </c>
      <c r="AE19" s="69">
        <f>'RD T1'!E105</f>
        <v>5.2323294208847173</v>
      </c>
      <c r="AF19" s="69">
        <f t="shared" si="33"/>
        <v>7.0230627317245151</v>
      </c>
      <c r="AH19" t="str">
        <f t="shared" si="34"/>
        <v>41 Administrative occupations</v>
      </c>
      <c r="AI19" s="69">
        <v>2.8275237890720275</v>
      </c>
      <c r="AJ19" s="69">
        <v>2.8400331624331803</v>
      </c>
      <c r="AK19" s="69">
        <v>3.1610445425570743</v>
      </c>
      <c r="AL19" s="69">
        <v>3.169992477040585</v>
      </c>
      <c r="AM19" s="69">
        <v>3.6792302089183688</v>
      </c>
      <c r="AN19" s="69"/>
      <c r="AO19" s="69">
        <f t="shared" si="35"/>
        <v>0.51818566636129448</v>
      </c>
      <c r="AP19" s="69">
        <f>'RD T1'!E134</f>
        <v>2.0216633692234893</v>
      </c>
      <c r="AQ19" s="69">
        <f t="shared" si="36"/>
        <v>2.5398490355847838</v>
      </c>
      <c r="AS19" t="str">
        <f t="shared" si="37"/>
        <v>41 Administrative occupations</v>
      </c>
      <c r="AT19" s="69">
        <v>2.6738908770449763</v>
      </c>
      <c r="AU19" s="69">
        <v>2.5362752350816713</v>
      </c>
      <c r="AV19" s="69">
        <v>2.8794539668624419</v>
      </c>
      <c r="AW19" s="69">
        <v>2.863334999296542</v>
      </c>
      <c r="AX19" s="69">
        <v>3.3294368152681155</v>
      </c>
      <c r="AY19" s="69"/>
      <c r="AZ19" s="69">
        <f t="shared" si="38"/>
        <v>0.4499828484056736</v>
      </c>
      <c r="BA19" s="69">
        <f>'RD T1'!E163</f>
        <v>1.7484896787139981</v>
      </c>
      <c r="BB19" s="69">
        <f t="shared" si="39"/>
        <v>2.1984725271196717</v>
      </c>
      <c r="BD19" t="str">
        <f t="shared" si="40"/>
        <v>41 Administrative occupations</v>
      </c>
      <c r="BE19" s="69">
        <v>10.12163310981625</v>
      </c>
      <c r="BF19" s="69">
        <v>9.4591685406649191</v>
      </c>
      <c r="BG19" s="69">
        <v>10.778413058241584</v>
      </c>
      <c r="BH19" s="69">
        <v>9.4698656929630047</v>
      </c>
      <c r="BI19" s="69">
        <v>8.5987682335941162</v>
      </c>
      <c r="BJ19" s="69"/>
      <c r="BK19" s="69">
        <f t="shared" si="41"/>
        <v>-2.1796448246474682</v>
      </c>
      <c r="BL19" s="69">
        <f>'RD T1'!E192</f>
        <v>4.5084868928723001</v>
      </c>
      <c r="BM19" s="69">
        <f t="shared" si="42"/>
        <v>2.3288420682248319</v>
      </c>
      <c r="BO19" t="str">
        <f t="shared" si="43"/>
        <v>41 Administrative occupations</v>
      </c>
      <c r="BP19" s="69">
        <v>12.115672061517376</v>
      </c>
      <c r="BQ19" s="69">
        <v>10.830906765017653</v>
      </c>
      <c r="BR19" s="69">
        <v>11.272895009653755</v>
      </c>
      <c r="BS19" s="69">
        <v>9.2050907979264753</v>
      </c>
      <c r="BT19" s="69">
        <v>6.8372471447730234</v>
      </c>
      <c r="BU19" s="69"/>
      <c r="BV19" s="69">
        <f t="shared" si="44"/>
        <v>-4.4356478648807318</v>
      </c>
      <c r="BW19" s="69">
        <f>'RD T1'!E221</f>
        <v>3.5289050803986131</v>
      </c>
      <c r="BX19" s="69">
        <f t="shared" si="45"/>
        <v>-0.90674278448211876</v>
      </c>
      <c r="BZ19" t="str">
        <f t="shared" si="46"/>
        <v>41 Administrative occupations</v>
      </c>
      <c r="CA19" s="69">
        <v>5.7938998716386445</v>
      </c>
      <c r="CB19" s="69">
        <v>4.5222498386012582</v>
      </c>
      <c r="CC19" s="69">
        <v>4.0763821658184796</v>
      </c>
      <c r="CD19" s="69">
        <v>2.8469628502840467</v>
      </c>
      <c r="CE19" s="69">
        <v>1.0322596421697885</v>
      </c>
      <c r="CF19" s="69"/>
      <c r="CG19" s="69">
        <f t="shared" si="47"/>
        <v>-3.0441225236486913</v>
      </c>
      <c r="CH19" s="69">
        <f>'RD T1'!E250</f>
        <v>0.83136732159301963</v>
      </c>
      <c r="CI19" s="69">
        <f t="shared" si="48"/>
        <v>-2.2127552020556718</v>
      </c>
      <c r="CK19" t="str">
        <f t="shared" si="49"/>
        <v>41 Administrative occupations</v>
      </c>
      <c r="CL19" s="69">
        <v>1.941025108235795</v>
      </c>
      <c r="CM19" s="69">
        <v>1.5567134520441575</v>
      </c>
      <c r="CN19" s="69">
        <v>1.2384000719676183</v>
      </c>
      <c r="CO19" s="69">
        <v>1.1946388144904883</v>
      </c>
      <c r="CP19" s="69">
        <v>1.1493817598071303</v>
      </c>
      <c r="CQ19" s="69"/>
      <c r="CR19" s="69">
        <f t="shared" si="50"/>
        <v>-8.9018312160487945E-2</v>
      </c>
      <c r="CS19" s="69">
        <f>'RD T1'!E279</f>
        <v>0.41798684646564443</v>
      </c>
      <c r="CT19" s="69">
        <f t="shared" si="51"/>
        <v>0.32896853430515649</v>
      </c>
    </row>
    <row r="20" spans="1:98" x14ac:dyDescent="0.2">
      <c r="A20" s="10" t="str">
        <f>name!D16</f>
        <v>42 Secretarial and related occupations</v>
      </c>
      <c r="B20" s="69">
        <v>1.0410874996424933E-2</v>
      </c>
      <c r="C20" s="69">
        <v>1.3647913757951628E-2</v>
      </c>
      <c r="D20" s="69">
        <v>1.208102891013252E-2</v>
      </c>
      <c r="E20" s="69">
        <v>1.843344456219121E-2</v>
      </c>
      <c r="F20" s="69">
        <v>2.7420482854318553E-2</v>
      </c>
      <c r="G20" s="11"/>
      <c r="H20" s="69">
        <f t="shared" si="26"/>
        <v>1.5339453944186033E-2</v>
      </c>
      <c r="I20" s="69">
        <f>'RD T1'!E48</f>
        <v>1.4065141039167029E-2</v>
      </c>
      <c r="J20" s="69">
        <f t="shared" si="27"/>
        <v>2.9404594983353061E-2</v>
      </c>
      <c r="L20" t="str">
        <f t="shared" si="28"/>
        <v>42 Secretarial and related occupations</v>
      </c>
      <c r="M20" s="69">
        <v>0.32567467225232843</v>
      </c>
      <c r="N20" s="69">
        <v>0.39139311744658595</v>
      </c>
      <c r="O20" s="69">
        <v>0.32554539433944385</v>
      </c>
      <c r="P20" s="69">
        <v>0.4682359459927416</v>
      </c>
      <c r="Q20" s="69">
        <v>0.5457141738281216</v>
      </c>
      <c r="R20" s="11"/>
      <c r="S20" s="69">
        <f t="shared" si="29"/>
        <v>0.22016877948867775</v>
      </c>
      <c r="T20" s="69">
        <f>'RD T1'!E77</f>
        <v>0.31240809214852577</v>
      </c>
      <c r="U20" s="69">
        <f t="shared" si="30"/>
        <v>0.53257687163720346</v>
      </c>
      <c r="W20" t="str">
        <f t="shared" si="31"/>
        <v>42 Secretarial and related occupations</v>
      </c>
      <c r="X20" s="69">
        <v>1.1470605233715592</v>
      </c>
      <c r="Y20" s="69">
        <v>1.1218839824057572</v>
      </c>
      <c r="Z20" s="69">
        <v>1.2330948776737376</v>
      </c>
      <c r="AA20" s="69">
        <v>1.7542912841879745</v>
      </c>
      <c r="AB20" s="69">
        <v>2.9892557356484861</v>
      </c>
      <c r="AC20" s="69"/>
      <c r="AD20" s="69">
        <f t="shared" si="32"/>
        <v>1.7561608579747485</v>
      </c>
      <c r="AE20" s="69">
        <f>'RD T1'!E106</f>
        <v>1.2756617746657981</v>
      </c>
      <c r="AF20" s="69">
        <f t="shared" si="33"/>
        <v>3.0318226326405466</v>
      </c>
      <c r="AH20" t="str">
        <f t="shared" si="34"/>
        <v>42 Secretarial and related occupations</v>
      </c>
      <c r="AI20" s="69">
        <v>0.50706820162420907</v>
      </c>
      <c r="AJ20" s="69">
        <v>0.47982678736405154</v>
      </c>
      <c r="AK20" s="69">
        <v>0.53937999597702635</v>
      </c>
      <c r="AL20" s="69">
        <v>0.67923301925583224</v>
      </c>
      <c r="AM20" s="69">
        <v>0.70759555469413882</v>
      </c>
      <c r="AN20" s="69"/>
      <c r="AO20" s="69">
        <f t="shared" si="35"/>
        <v>0.16821555871711247</v>
      </c>
      <c r="AP20" s="69">
        <f>'RD T1'!E135</f>
        <v>0.42416329448261192</v>
      </c>
      <c r="AQ20" s="69">
        <f t="shared" si="36"/>
        <v>0.59237885319972439</v>
      </c>
      <c r="AS20" t="str">
        <f t="shared" si="37"/>
        <v>42 Secretarial and related occupations</v>
      </c>
      <c r="AT20" s="69">
        <v>0.44865285222847395</v>
      </c>
      <c r="AU20" s="69">
        <v>0.41367114193833865</v>
      </c>
      <c r="AV20" s="69">
        <v>0.45481796845397038</v>
      </c>
      <c r="AW20" s="69">
        <v>0.57181483455468973</v>
      </c>
      <c r="AX20" s="69">
        <v>0.76805187465026092</v>
      </c>
      <c r="AY20" s="69"/>
      <c r="AZ20" s="69">
        <f t="shared" si="38"/>
        <v>0.31323390619629055</v>
      </c>
      <c r="BA20" s="69">
        <f>'RD T1'!E164</f>
        <v>0.35328821066352212</v>
      </c>
      <c r="BB20" s="69">
        <f t="shared" si="39"/>
        <v>0.66652211685981266</v>
      </c>
      <c r="BD20" t="str">
        <f t="shared" si="40"/>
        <v>42 Secretarial and related occupations</v>
      </c>
      <c r="BE20" s="69">
        <v>1.9346742925213287</v>
      </c>
      <c r="BF20" s="69">
        <v>1.8180082458185207</v>
      </c>
      <c r="BG20" s="69">
        <v>1.8685602008362978</v>
      </c>
      <c r="BH20" s="69">
        <v>2.4152888636133611</v>
      </c>
      <c r="BI20" s="69">
        <v>1.6662019130719021</v>
      </c>
      <c r="BJ20" s="69"/>
      <c r="BK20" s="69">
        <f t="shared" si="41"/>
        <v>-0.20235828776439568</v>
      </c>
      <c r="BL20" s="69">
        <f>'RD T1'!E193</f>
        <v>1.1512162903810355</v>
      </c>
      <c r="BM20" s="69">
        <f t="shared" si="42"/>
        <v>0.94885800261663977</v>
      </c>
      <c r="BO20" t="str">
        <f t="shared" si="43"/>
        <v>42 Secretarial and related occupations</v>
      </c>
      <c r="BP20" s="69">
        <v>2.4005655327313336</v>
      </c>
      <c r="BQ20" s="69">
        <v>1.8392601960371797</v>
      </c>
      <c r="BR20" s="69">
        <v>1.8472679742692513</v>
      </c>
      <c r="BS20" s="69">
        <v>1.3945837000535848</v>
      </c>
      <c r="BT20" s="69">
        <v>0.36893378922441861</v>
      </c>
      <c r="BU20" s="69"/>
      <c r="BV20" s="69">
        <f t="shared" si="44"/>
        <v>-1.4783341850448326</v>
      </c>
      <c r="BW20" s="69">
        <f>'RD T1'!E222</f>
        <v>0.47191679508027923</v>
      </c>
      <c r="BX20" s="69">
        <f t="shared" si="45"/>
        <v>-1.0064173899645534</v>
      </c>
      <c r="BZ20" t="str">
        <f t="shared" si="46"/>
        <v>42 Secretarial and related occupations</v>
      </c>
      <c r="CA20" s="69">
        <v>2.2031071617844478</v>
      </c>
      <c r="CB20" s="69">
        <v>1.5762238537055779</v>
      </c>
      <c r="CC20" s="69">
        <v>1.5944872953321207</v>
      </c>
      <c r="CD20" s="69">
        <v>1.1048843744535721</v>
      </c>
      <c r="CE20" s="69">
        <v>0.22978250689487362</v>
      </c>
      <c r="CF20" s="69"/>
      <c r="CG20" s="69">
        <f t="shared" si="47"/>
        <v>-1.3647047884372472</v>
      </c>
      <c r="CH20" s="69">
        <f>'RD T1'!E251</f>
        <v>0.35001273529564397</v>
      </c>
      <c r="CI20" s="69">
        <f t="shared" si="48"/>
        <v>-1.0146920531416033</v>
      </c>
      <c r="CK20" t="str">
        <f t="shared" si="49"/>
        <v>42 Secretarial and related occupations</v>
      </c>
      <c r="CL20" s="69">
        <v>0.72707912257613483</v>
      </c>
      <c r="CM20" s="69">
        <v>0.6499456749831628</v>
      </c>
      <c r="CN20" s="69">
        <v>0.47420093793176832</v>
      </c>
      <c r="CO20" s="69">
        <v>0.66689764135098373</v>
      </c>
      <c r="CP20" s="69">
        <v>0.56884598464309877</v>
      </c>
      <c r="CQ20" s="69"/>
      <c r="CR20" s="69">
        <f t="shared" si="50"/>
        <v>9.4645046711330449E-2</v>
      </c>
      <c r="CS20" s="69">
        <f>'RD T1'!E280</f>
        <v>0.28508961879703215</v>
      </c>
      <c r="CT20" s="69">
        <f t="shared" si="51"/>
        <v>0.3797346655083626</v>
      </c>
    </row>
    <row r="21" spans="1:98" x14ac:dyDescent="0.2">
      <c r="A21" s="10" t="str">
        <f>name!D17</f>
        <v>51 Skilled agricultural and related trades</v>
      </c>
      <c r="B21" s="69">
        <v>2.3358940155822861E-3</v>
      </c>
      <c r="C21" s="69">
        <v>4.9534473455763086E-3</v>
      </c>
      <c r="D21" s="69">
        <v>7.5907199553756311E-3</v>
      </c>
      <c r="E21" s="69">
        <v>8.1643254822507255E-3</v>
      </c>
      <c r="F21" s="69">
        <v>9.9708103660917664E-3</v>
      </c>
      <c r="G21" s="11"/>
      <c r="H21" s="69">
        <f t="shared" si="26"/>
        <v>2.3800904107161352E-3</v>
      </c>
      <c r="I21" s="69">
        <f>'RD T1'!E49</f>
        <v>5.9784917211354507E-3</v>
      </c>
      <c r="J21" s="69">
        <f t="shared" si="27"/>
        <v>8.358582131851585E-3</v>
      </c>
      <c r="L21" t="str">
        <f t="shared" si="28"/>
        <v>51 Skilled agricultural and related trades</v>
      </c>
      <c r="M21" s="69">
        <v>4.3612152030123717E-2</v>
      </c>
      <c r="N21" s="69">
        <v>4.5801717017295768E-2</v>
      </c>
      <c r="O21" s="69">
        <v>4.4243454581404607E-2</v>
      </c>
      <c r="P21" s="69">
        <v>4.7645134569328285E-2</v>
      </c>
      <c r="Q21" s="69">
        <v>6.4049058890569888E-2</v>
      </c>
      <c r="R21" s="11"/>
      <c r="S21" s="69">
        <f t="shared" si="29"/>
        <v>1.9805604309165281E-2</v>
      </c>
      <c r="T21" s="69">
        <f>'RD T1'!E78</f>
        <v>3.1550214037597717E-2</v>
      </c>
      <c r="U21" s="69">
        <f t="shared" si="30"/>
        <v>5.1355818346762998E-2</v>
      </c>
      <c r="W21" t="str">
        <f t="shared" si="31"/>
        <v>51 Skilled agricultural and related trades</v>
      </c>
      <c r="X21" s="69">
        <v>0.43135469958478018</v>
      </c>
      <c r="Y21" s="69">
        <v>0.32402382541447244</v>
      </c>
      <c r="Z21" s="69">
        <v>0.40426748144108549</v>
      </c>
      <c r="AA21" s="69">
        <v>0.47049617741053096</v>
      </c>
      <c r="AB21" s="69">
        <v>0.63360119242274426</v>
      </c>
      <c r="AC21" s="69"/>
      <c r="AD21" s="69">
        <f t="shared" si="32"/>
        <v>0.22933371098165878</v>
      </c>
      <c r="AE21" s="69">
        <f>'RD T1'!E107</f>
        <v>0.36495369639326591</v>
      </c>
      <c r="AF21" s="69">
        <f t="shared" si="33"/>
        <v>0.59428740737492469</v>
      </c>
      <c r="AH21" t="str">
        <f t="shared" si="34"/>
        <v>51 Skilled agricultural and related trades</v>
      </c>
      <c r="AI21" s="69">
        <v>0.24784600417257474</v>
      </c>
      <c r="AJ21" s="69">
        <v>0.21673522363861575</v>
      </c>
      <c r="AK21" s="69">
        <v>0.24127622910531069</v>
      </c>
      <c r="AL21" s="69">
        <v>0.27340324948775885</v>
      </c>
      <c r="AM21" s="69">
        <v>0.33117139872388102</v>
      </c>
      <c r="AN21" s="69"/>
      <c r="AO21" s="69">
        <f t="shared" si="35"/>
        <v>8.9895169618570331E-2</v>
      </c>
      <c r="AP21" s="69">
        <f>'RD T1'!E136</f>
        <v>0.20580065902239436</v>
      </c>
      <c r="AQ21" s="69">
        <f t="shared" si="36"/>
        <v>0.29569582864096466</v>
      </c>
      <c r="AS21" t="str">
        <f t="shared" si="37"/>
        <v>51 Skilled agricultural and related trades</v>
      </c>
      <c r="AT21" s="69">
        <v>0.33528164265067234</v>
      </c>
      <c r="AU21" s="69">
        <v>0.26803146318658516</v>
      </c>
      <c r="AV21" s="69">
        <v>0.32799438583931956</v>
      </c>
      <c r="AW21" s="69">
        <v>0.36112217494673832</v>
      </c>
      <c r="AX21" s="69">
        <v>0.47495397531472072</v>
      </c>
      <c r="AY21" s="69"/>
      <c r="AZ21" s="69">
        <f t="shared" si="38"/>
        <v>0.14695958947540116</v>
      </c>
      <c r="BA21" s="69">
        <f>'RD T1'!E165</f>
        <v>0.25817120386735243</v>
      </c>
      <c r="BB21" s="69">
        <f t="shared" si="39"/>
        <v>0.40513079334275359</v>
      </c>
      <c r="BD21" t="str">
        <f t="shared" si="40"/>
        <v>51 Skilled agricultural and related trades</v>
      </c>
      <c r="BE21" s="69">
        <v>0.8226620215838667</v>
      </c>
      <c r="BF21" s="69">
        <v>0.58992761930727111</v>
      </c>
      <c r="BG21" s="69">
        <v>0.69782140930513803</v>
      </c>
      <c r="BH21" s="69">
        <v>0.61663775211494221</v>
      </c>
      <c r="BI21" s="69">
        <v>0.67577489078230157</v>
      </c>
      <c r="BJ21" s="69"/>
      <c r="BK21" s="69">
        <f t="shared" si="41"/>
        <v>-2.2046518522836456E-2</v>
      </c>
      <c r="BL21" s="69">
        <f>'RD T1'!E194</f>
        <v>0.34618627301745358</v>
      </c>
      <c r="BM21" s="69">
        <f t="shared" si="42"/>
        <v>0.32413975449461713</v>
      </c>
      <c r="BO21" t="str">
        <f t="shared" si="43"/>
        <v>51 Skilled agricultural and related trades</v>
      </c>
      <c r="BP21" s="69">
        <v>1.3504251001146201</v>
      </c>
      <c r="BQ21" s="69">
        <v>1.1364588372420745</v>
      </c>
      <c r="BR21" s="69">
        <v>1.0913691632942735</v>
      </c>
      <c r="BS21" s="69">
        <v>1.1097824201158963</v>
      </c>
      <c r="BT21" s="69">
        <v>1.2348693138231075</v>
      </c>
      <c r="BU21" s="69"/>
      <c r="BV21" s="69">
        <f t="shared" si="44"/>
        <v>0.14350015052883403</v>
      </c>
      <c r="BW21" s="69">
        <f>'RD T1'!E223</f>
        <v>0.60667818247312133</v>
      </c>
      <c r="BX21" s="69">
        <f t="shared" si="45"/>
        <v>0.75017833300195536</v>
      </c>
      <c r="BZ21" t="str">
        <f t="shared" si="46"/>
        <v>51 Skilled agricultural and related trades</v>
      </c>
      <c r="CA21" s="69">
        <v>0.71986540384083642</v>
      </c>
      <c r="CB21" s="69">
        <v>0.84104800297240812</v>
      </c>
      <c r="CC21" s="69">
        <v>0.62529450429837741</v>
      </c>
      <c r="CD21" s="69">
        <v>0.65296456355328747</v>
      </c>
      <c r="CE21" s="69">
        <v>0.749236205313069</v>
      </c>
      <c r="CF21" s="69"/>
      <c r="CG21" s="69">
        <f t="shared" si="47"/>
        <v>0.1239417010146916</v>
      </c>
      <c r="CH21" s="69">
        <f>'RD T1'!E252</f>
        <v>0.32171299914829954</v>
      </c>
      <c r="CI21" s="69">
        <f t="shared" si="48"/>
        <v>0.44565470016299114</v>
      </c>
      <c r="CK21" t="str">
        <f t="shared" si="49"/>
        <v>51 Skilled agricultural and related trades</v>
      </c>
      <c r="CL21" s="69">
        <v>0.69074378370359868</v>
      </c>
      <c r="CM21" s="69">
        <v>0.49068386253851282</v>
      </c>
      <c r="CN21" s="69">
        <v>0.47390901410616548</v>
      </c>
      <c r="CO21" s="69">
        <v>0.41434810300325753</v>
      </c>
      <c r="CP21" s="69">
        <v>0.21459955984913248</v>
      </c>
      <c r="CQ21" s="69"/>
      <c r="CR21" s="69">
        <f t="shared" si="50"/>
        <v>-0.259309454257033</v>
      </c>
      <c r="CS21" s="69">
        <f>'RD T1'!E281</f>
        <v>0.14222307676582166</v>
      </c>
      <c r="CT21" s="69">
        <f t="shared" si="51"/>
        <v>-0.11708637749121134</v>
      </c>
    </row>
    <row r="22" spans="1:98" x14ac:dyDescent="0.2">
      <c r="A22" s="10" t="str">
        <f>name!D18</f>
        <v>52 Skilled metal, electrical and electronic trades</v>
      </c>
      <c r="B22" s="69">
        <v>1.2724933167331462E-2</v>
      </c>
      <c r="C22" s="69">
        <v>1.913146139332577E-2</v>
      </c>
      <c r="D22" s="69">
        <v>1.3623826065581475E-2</v>
      </c>
      <c r="E22" s="69">
        <v>1.6935494900671234E-2</v>
      </c>
      <c r="F22" s="69">
        <v>2.3769075215613583E-2</v>
      </c>
      <c r="G22" s="11"/>
      <c r="H22" s="69">
        <f t="shared" si="26"/>
        <v>1.0145249150032109E-2</v>
      </c>
      <c r="I22" s="69">
        <f>'RD T1'!E50</f>
        <v>9.3935013699284284E-3</v>
      </c>
      <c r="J22" s="69">
        <f t="shared" si="27"/>
        <v>1.9538750519960537E-2</v>
      </c>
      <c r="L22" t="str">
        <f t="shared" si="28"/>
        <v>52 Skilled metal, electrical and electronic trades</v>
      </c>
      <c r="M22" s="69">
        <v>0.22372182428844928</v>
      </c>
      <c r="N22" s="69">
        <v>0.3713621927884439</v>
      </c>
      <c r="O22" s="69">
        <v>0.23561823240535107</v>
      </c>
      <c r="P22" s="69">
        <v>0.35453313837065514</v>
      </c>
      <c r="Q22" s="69">
        <v>0.50724880877528833</v>
      </c>
      <c r="R22" s="11"/>
      <c r="S22" s="69">
        <f t="shared" si="29"/>
        <v>0.27163057636993726</v>
      </c>
      <c r="T22" s="69">
        <f>'RD T1'!E79</f>
        <v>0.20107864933323005</v>
      </c>
      <c r="U22" s="69">
        <f t="shared" si="30"/>
        <v>0.47270922570316731</v>
      </c>
      <c r="W22" t="str">
        <f t="shared" si="31"/>
        <v>52 Skilled metal, electrical and electronic trades</v>
      </c>
      <c r="X22" s="69">
        <v>1.0250711404974204</v>
      </c>
      <c r="Y22" s="69">
        <v>0.9203386700457038</v>
      </c>
      <c r="Z22" s="69">
        <v>0.70543092945908403</v>
      </c>
      <c r="AA22" s="69">
        <v>0.88288600140031215</v>
      </c>
      <c r="AB22" s="69">
        <v>1.0149108162627705</v>
      </c>
      <c r="AC22" s="69"/>
      <c r="AD22" s="69">
        <f t="shared" si="32"/>
        <v>0.30947988680368643</v>
      </c>
      <c r="AE22" s="69">
        <f>'RD T1'!E108</f>
        <v>0.44562976936098503</v>
      </c>
      <c r="AF22" s="69">
        <f t="shared" si="33"/>
        <v>0.75510965616467152</v>
      </c>
      <c r="AH22" t="str">
        <f t="shared" si="34"/>
        <v>52 Skilled metal, electrical and electronic trades</v>
      </c>
      <c r="AI22" s="69">
        <v>0.38627813713304132</v>
      </c>
      <c r="AJ22" s="69">
        <v>0.33008246600380348</v>
      </c>
      <c r="AK22" s="69">
        <v>0.27831850051160739</v>
      </c>
      <c r="AL22" s="69">
        <v>0.32058853860019809</v>
      </c>
      <c r="AM22" s="69">
        <v>0.38416068542150739</v>
      </c>
      <c r="AN22" s="69"/>
      <c r="AO22" s="69">
        <f t="shared" si="35"/>
        <v>0.10584218490989999</v>
      </c>
      <c r="AP22" s="69">
        <f>'RD T1'!E137</f>
        <v>0.15527857684090909</v>
      </c>
      <c r="AQ22" s="69">
        <f t="shared" si="36"/>
        <v>0.26112076175080912</v>
      </c>
      <c r="AS22" t="str">
        <f t="shared" si="37"/>
        <v>52 Skilled metal, electrical and electronic trades</v>
      </c>
      <c r="AT22" s="69">
        <v>1.6548717323368791</v>
      </c>
      <c r="AU22" s="69">
        <v>1.4217205389949457</v>
      </c>
      <c r="AV22" s="69">
        <v>1.1431989310028869</v>
      </c>
      <c r="AW22" s="69">
        <v>1.2542587913052896</v>
      </c>
      <c r="AX22" s="69">
        <v>1.2555270873205469</v>
      </c>
      <c r="AY22" s="69"/>
      <c r="AZ22" s="69">
        <f t="shared" si="38"/>
        <v>0.11232815631765991</v>
      </c>
      <c r="BA22" s="69">
        <f>'RD T1'!E166</f>
        <v>0.54780584841378477</v>
      </c>
      <c r="BB22" s="69">
        <f t="shared" si="39"/>
        <v>0.66013400473144468</v>
      </c>
      <c r="BD22" t="str">
        <f t="shared" si="40"/>
        <v>52 Skilled metal, electrical and electronic trades</v>
      </c>
      <c r="BE22" s="69">
        <v>11.017728242201821</v>
      </c>
      <c r="BF22" s="69">
        <v>10.331093922130478</v>
      </c>
      <c r="BG22" s="69">
        <v>10.380191958519889</v>
      </c>
      <c r="BH22" s="69">
        <v>9.0154919368302124</v>
      </c>
      <c r="BI22" s="69">
        <v>8.2486918974974071</v>
      </c>
      <c r="BJ22" s="69"/>
      <c r="BK22" s="69">
        <f t="shared" si="41"/>
        <v>-2.1315000610224821</v>
      </c>
      <c r="BL22" s="69">
        <f>'RD T1'!E195</f>
        <v>3.1312107376138734</v>
      </c>
      <c r="BM22" s="69">
        <f t="shared" si="42"/>
        <v>0.99971067659139123</v>
      </c>
      <c r="BO22" t="str">
        <f t="shared" si="43"/>
        <v>52 Skilled metal, electrical and electronic trades</v>
      </c>
      <c r="BP22" s="69">
        <v>6.2118278445722845</v>
      </c>
      <c r="BQ22" s="69">
        <v>5.985583902959954</v>
      </c>
      <c r="BR22" s="69">
        <v>4.7895197567496277</v>
      </c>
      <c r="BS22" s="69">
        <v>4.6971206293384382</v>
      </c>
      <c r="BT22" s="69">
        <v>4.1201145622919615</v>
      </c>
      <c r="BU22" s="69"/>
      <c r="BV22" s="69">
        <f t="shared" si="44"/>
        <v>-0.66940519445766622</v>
      </c>
      <c r="BW22" s="69">
        <f>'RD T1'!E224</f>
        <v>1.5990181960075642</v>
      </c>
      <c r="BX22" s="69">
        <f t="shared" si="45"/>
        <v>0.92961300154989801</v>
      </c>
      <c r="BZ22" t="str">
        <f t="shared" si="46"/>
        <v>52 Skilled metal, electrical and electronic trades</v>
      </c>
      <c r="CA22" s="69">
        <v>2.2126749248799022</v>
      </c>
      <c r="CB22" s="69">
        <v>3.0339779599723271</v>
      </c>
      <c r="CC22" s="69">
        <v>1.6444347789505251</v>
      </c>
      <c r="CD22" s="69">
        <v>1.6716804612570622</v>
      </c>
      <c r="CE22" s="69">
        <v>0.83941921043034062</v>
      </c>
      <c r="CF22" s="69"/>
      <c r="CG22" s="69">
        <f t="shared" si="47"/>
        <v>-0.80501556852018452</v>
      </c>
      <c r="CH22" s="69">
        <f>'RD T1'!E253</f>
        <v>0.49919258496059321</v>
      </c>
      <c r="CI22" s="69">
        <f t="shared" si="48"/>
        <v>-0.30582298355959131</v>
      </c>
      <c r="CK22" t="str">
        <f t="shared" si="49"/>
        <v>52 Skilled metal, electrical and electronic trades</v>
      </c>
      <c r="CL22" s="69">
        <v>1.0018405802993662</v>
      </c>
      <c r="CM22" s="69">
        <v>0.87083421705017994</v>
      </c>
      <c r="CN22" s="69">
        <v>0.6250290967893728</v>
      </c>
      <c r="CO22" s="69">
        <v>0.49724224803627215</v>
      </c>
      <c r="CP22" s="69">
        <v>0.35171957669395348</v>
      </c>
      <c r="CQ22" s="69"/>
      <c r="CR22" s="69">
        <f t="shared" si="50"/>
        <v>-0.27330952009541931</v>
      </c>
      <c r="CS22" s="69">
        <f>'RD T1'!E282</f>
        <v>0.17364784915202863</v>
      </c>
      <c r="CT22" s="69">
        <f t="shared" si="51"/>
        <v>-9.9661670943390679E-2</v>
      </c>
    </row>
    <row r="23" spans="1:98" x14ac:dyDescent="0.2">
      <c r="A23" s="10" t="str">
        <f>name!D19</f>
        <v>53 Skilled construction and building trades</v>
      </c>
      <c r="B23" s="69">
        <v>3.9831405223537709E-3</v>
      </c>
      <c r="C23" s="69">
        <v>4.4440708851810661E-3</v>
      </c>
      <c r="D23" s="69">
        <v>2.6085805616357575E-3</v>
      </c>
      <c r="E23" s="69">
        <v>4.3340777453763227E-3</v>
      </c>
      <c r="F23" s="69">
        <v>4.8076679601742655E-3</v>
      </c>
      <c r="G23" s="11"/>
      <c r="H23" s="69">
        <f t="shared" si="26"/>
        <v>2.1990873985385079E-3</v>
      </c>
      <c r="I23" s="69">
        <f>'RD T1'!E51</f>
        <v>2.0963458564131382E-3</v>
      </c>
      <c r="J23" s="69">
        <f t="shared" si="27"/>
        <v>4.2954332549516461E-3</v>
      </c>
      <c r="L23" t="str">
        <f t="shared" si="28"/>
        <v>53 Skilled construction and building trades</v>
      </c>
      <c r="M23" s="69">
        <v>0.11832766404362635</v>
      </c>
      <c r="N23" s="69">
        <v>0.1550970051545249</v>
      </c>
      <c r="O23" s="69">
        <v>9.8620553650703061E-2</v>
      </c>
      <c r="P23" s="69">
        <v>0.13554894275362606</v>
      </c>
      <c r="Q23" s="69">
        <v>0.1800255068464742</v>
      </c>
      <c r="R23" s="11"/>
      <c r="S23" s="69">
        <f t="shared" si="29"/>
        <v>8.1404953195771138E-2</v>
      </c>
      <c r="T23" s="69">
        <f>'RD T1'!E80</f>
        <v>8.0378914915802152E-2</v>
      </c>
      <c r="U23" s="69">
        <f t="shared" si="30"/>
        <v>0.1617838681115733</v>
      </c>
      <c r="W23" t="str">
        <f t="shared" si="31"/>
        <v>53 Skilled construction and building trades</v>
      </c>
      <c r="X23" s="69">
        <v>0.46870934814096066</v>
      </c>
      <c r="Y23" s="69">
        <v>0.42453096160272741</v>
      </c>
      <c r="Z23" s="69">
        <v>0.32705169416069735</v>
      </c>
      <c r="AA23" s="69">
        <v>0.40453323606441083</v>
      </c>
      <c r="AB23" s="69">
        <v>0.41157990859843896</v>
      </c>
      <c r="AC23" s="69"/>
      <c r="AD23" s="69">
        <f t="shared" si="32"/>
        <v>8.4528214437741611E-2</v>
      </c>
      <c r="AE23" s="69">
        <f>'RD T1'!E109</f>
        <v>0.20784688846150884</v>
      </c>
      <c r="AF23" s="69">
        <f t="shared" si="33"/>
        <v>0.29237510289925045</v>
      </c>
      <c r="AH23" t="str">
        <f t="shared" si="34"/>
        <v>53 Skilled construction and building trades</v>
      </c>
      <c r="AI23" s="69">
        <v>0.30875350791380307</v>
      </c>
      <c r="AJ23" s="69">
        <v>0.30220656818167191</v>
      </c>
      <c r="AK23" s="69">
        <v>0.2494820599534138</v>
      </c>
      <c r="AL23" s="69">
        <v>0.29372664863476711</v>
      </c>
      <c r="AM23" s="69">
        <v>0.31453643202216341</v>
      </c>
      <c r="AN23" s="69"/>
      <c r="AO23" s="69">
        <f t="shared" si="35"/>
        <v>6.5054372068749616E-2</v>
      </c>
      <c r="AP23" s="69">
        <f>'RD T1'!E138</f>
        <v>0.16261243329508868</v>
      </c>
      <c r="AQ23" s="69">
        <f t="shared" si="36"/>
        <v>0.22766680536383829</v>
      </c>
      <c r="AS23" t="str">
        <f t="shared" si="37"/>
        <v>53 Skilled construction and building trades</v>
      </c>
      <c r="AT23" s="69">
        <v>0.44675351435772809</v>
      </c>
      <c r="AU23" s="69">
        <v>0.44335275538397451</v>
      </c>
      <c r="AV23" s="69">
        <v>0.36548720675783841</v>
      </c>
      <c r="AW23" s="69">
        <v>0.46063132920723376</v>
      </c>
      <c r="AX23" s="69">
        <v>0.49225975892272178</v>
      </c>
      <c r="AY23" s="69"/>
      <c r="AZ23" s="69">
        <f t="shared" si="38"/>
        <v>0.12677255216488337</v>
      </c>
      <c r="BA23" s="69">
        <f>'RD T1'!E167</f>
        <v>0.2542116102332026</v>
      </c>
      <c r="BB23" s="69">
        <f t="shared" si="39"/>
        <v>0.38098416239808597</v>
      </c>
      <c r="BD23" t="str">
        <f t="shared" si="40"/>
        <v>53 Skilled construction and building trades</v>
      </c>
      <c r="BE23" s="69">
        <v>7.0671673761482738</v>
      </c>
      <c r="BF23" s="69">
        <v>7.0350240531983834</v>
      </c>
      <c r="BG23" s="69">
        <v>6.8205459765480834</v>
      </c>
      <c r="BH23" s="69">
        <v>5.8523844182672127</v>
      </c>
      <c r="BI23" s="69">
        <v>5.0080025632478407</v>
      </c>
      <c r="BJ23" s="69"/>
      <c r="BK23" s="69">
        <f t="shared" si="41"/>
        <v>-1.8125434133002427</v>
      </c>
      <c r="BL23" s="69">
        <f>'RD T1'!E196</f>
        <v>2.1903802622502138</v>
      </c>
      <c r="BM23" s="69">
        <f t="shared" si="42"/>
        <v>0.37783684894997105</v>
      </c>
      <c r="BO23" t="str">
        <f t="shared" si="43"/>
        <v>53 Skilled construction and building trades</v>
      </c>
      <c r="BP23" s="69">
        <v>6.1610791928269473</v>
      </c>
      <c r="BQ23" s="69">
        <v>6.9083994569780351</v>
      </c>
      <c r="BR23" s="69">
        <v>5.5519255494629105</v>
      </c>
      <c r="BS23" s="69">
        <v>6.1927781874082912</v>
      </c>
      <c r="BT23" s="69">
        <v>6.374020846000735</v>
      </c>
      <c r="BU23" s="69"/>
      <c r="BV23" s="69">
        <f t="shared" si="44"/>
        <v>0.82209529653782454</v>
      </c>
      <c r="BW23" s="69">
        <f>'RD T1'!E225</f>
        <v>2.6604266281249886</v>
      </c>
      <c r="BX23" s="69">
        <f t="shared" si="45"/>
        <v>3.4825219246628132</v>
      </c>
      <c r="BZ23" t="str">
        <f t="shared" si="46"/>
        <v>53 Skilled construction and building trades</v>
      </c>
      <c r="CA23" s="69">
        <v>2.1929128016791148</v>
      </c>
      <c r="CB23" s="69">
        <v>3.2939239964070639</v>
      </c>
      <c r="CC23" s="69">
        <v>1.7546091812086089</v>
      </c>
      <c r="CD23" s="69">
        <v>1.8884901843484241</v>
      </c>
      <c r="CE23" s="69">
        <v>1.3225626996364446</v>
      </c>
      <c r="CF23" s="69"/>
      <c r="CG23" s="69">
        <f t="shared" si="47"/>
        <v>-0.4320464815721643</v>
      </c>
      <c r="CH23" s="69">
        <f>'RD T1'!E254</f>
        <v>0.67518286552941376</v>
      </c>
      <c r="CI23" s="69">
        <f t="shared" si="48"/>
        <v>0.24313638395724946</v>
      </c>
      <c r="CK23" t="str">
        <f t="shared" si="49"/>
        <v>53 Skilled construction and building trades</v>
      </c>
      <c r="CL23" s="69">
        <v>1.3074197193186696</v>
      </c>
      <c r="CM23" s="69">
        <v>1.3055943275744628</v>
      </c>
      <c r="CN23" s="69">
        <v>0.91736049705249578</v>
      </c>
      <c r="CO23" s="69">
        <v>0.59101706773027651</v>
      </c>
      <c r="CP23" s="69">
        <v>0.11297749065175056</v>
      </c>
      <c r="CQ23" s="69"/>
      <c r="CR23" s="69">
        <f t="shared" si="50"/>
        <v>-0.80438300640074523</v>
      </c>
      <c r="CS23" s="69">
        <f>'RD T1'!E283</f>
        <v>0.14215641865652459</v>
      </c>
      <c r="CT23" s="69">
        <f t="shared" si="51"/>
        <v>-0.66222658774422061</v>
      </c>
    </row>
    <row r="24" spans="1:98" x14ac:dyDescent="0.2">
      <c r="A24" s="10" t="str">
        <f>name!D20</f>
        <v>54 Textiles, printing and other skilled trades</v>
      </c>
      <c r="B24" s="69">
        <v>2.8749608099234339E-2</v>
      </c>
      <c r="C24" s="69">
        <v>2.6623504317175844E-2</v>
      </c>
      <c r="D24" s="69">
        <v>1.8983834268354753E-2</v>
      </c>
      <c r="E24" s="69">
        <v>2.3490829648797694E-2</v>
      </c>
      <c r="F24" s="69">
        <v>2.9332728298425398E-2</v>
      </c>
      <c r="G24" s="11"/>
      <c r="H24" s="69">
        <f t="shared" si="26"/>
        <v>1.0348894030070645E-2</v>
      </c>
      <c r="I24" s="69">
        <f>'RD T1'!E52</f>
        <v>1.4774057987954418E-2</v>
      </c>
      <c r="J24" s="69">
        <f t="shared" si="27"/>
        <v>2.5122952018025065E-2</v>
      </c>
      <c r="L24" t="str">
        <f t="shared" si="28"/>
        <v>54 Textiles, printing and other skilled trades</v>
      </c>
      <c r="M24" s="69">
        <v>0.19639187799107116</v>
      </c>
      <c r="N24" s="69">
        <v>0.226090147347287</v>
      </c>
      <c r="O24" s="69">
        <v>0.22185059896219969</v>
      </c>
      <c r="P24" s="69">
        <v>0.26962548670769343</v>
      </c>
      <c r="Q24" s="69">
        <v>0.34862591050862368</v>
      </c>
      <c r="R24" s="11"/>
      <c r="S24" s="69">
        <f t="shared" si="29"/>
        <v>0.12677531154642399</v>
      </c>
      <c r="T24" s="69">
        <f>'RD T1'!E81</f>
        <v>0.18018417410435333</v>
      </c>
      <c r="U24" s="69">
        <f t="shared" si="30"/>
        <v>0.30695948565077735</v>
      </c>
      <c r="W24" t="str">
        <f t="shared" si="31"/>
        <v>54 Textiles, printing and other skilled trades</v>
      </c>
      <c r="X24" s="69">
        <v>0.77138489890310191</v>
      </c>
      <c r="Y24" s="69">
        <v>0.69144803510761421</v>
      </c>
      <c r="Z24" s="69">
        <v>0.63922009736794516</v>
      </c>
      <c r="AA24" s="69">
        <v>0.78965962765167041</v>
      </c>
      <c r="AB24" s="69">
        <v>0.95710589090717324</v>
      </c>
      <c r="AC24" s="69"/>
      <c r="AD24" s="69">
        <f t="shared" si="32"/>
        <v>0.31788579353922808</v>
      </c>
      <c r="AE24" s="69">
        <f>'RD T1'!E110</f>
        <v>0.50917548352187003</v>
      </c>
      <c r="AF24" s="69">
        <f t="shared" si="33"/>
        <v>0.82706127706109811</v>
      </c>
      <c r="AH24" t="str">
        <f t="shared" si="34"/>
        <v>54 Textiles, printing and other skilled trades</v>
      </c>
      <c r="AI24" s="69">
        <v>0.30773266572770852</v>
      </c>
      <c r="AJ24" s="69">
        <v>0.26631282988404148</v>
      </c>
      <c r="AK24" s="69">
        <v>0.30933294566510278</v>
      </c>
      <c r="AL24" s="69">
        <v>0.34947084868064798</v>
      </c>
      <c r="AM24" s="69">
        <v>0.4734369725939887</v>
      </c>
      <c r="AN24" s="69"/>
      <c r="AO24" s="69">
        <f t="shared" si="35"/>
        <v>0.16410402692888593</v>
      </c>
      <c r="AP24" s="69">
        <f>'RD T1'!E139</f>
        <v>0.24431311466895295</v>
      </c>
      <c r="AQ24" s="69">
        <f t="shared" si="36"/>
        <v>0.40841714159783887</v>
      </c>
      <c r="AS24" t="str">
        <f t="shared" si="37"/>
        <v>54 Textiles, printing and other skilled trades</v>
      </c>
      <c r="AT24" s="69">
        <v>0.3234444247029552</v>
      </c>
      <c r="AU24" s="69">
        <v>0.25830661165512203</v>
      </c>
      <c r="AV24" s="69">
        <v>0.26271153546926618</v>
      </c>
      <c r="AW24" s="69">
        <v>0.29622380268926674</v>
      </c>
      <c r="AX24" s="69">
        <v>0.30869731530942318</v>
      </c>
      <c r="AY24" s="69"/>
      <c r="AZ24" s="69">
        <f t="shared" si="38"/>
        <v>4.5985779840157004E-2</v>
      </c>
      <c r="BA24" s="69">
        <f>'RD T1'!E168</f>
        <v>0.17241350297331257</v>
      </c>
      <c r="BB24" s="69">
        <f t="shared" si="39"/>
        <v>0.21839928281346957</v>
      </c>
      <c r="BD24" t="str">
        <f t="shared" si="40"/>
        <v>54 Textiles, printing and other skilled trades</v>
      </c>
      <c r="BE24" s="69">
        <v>2.8651265993932116</v>
      </c>
      <c r="BF24" s="69">
        <v>2.2979357235540814</v>
      </c>
      <c r="BG24" s="69">
        <v>2.4049342472892548</v>
      </c>
      <c r="BH24" s="69">
        <v>2.4558142539037688</v>
      </c>
      <c r="BI24" s="69">
        <v>2.6444459690096989</v>
      </c>
      <c r="BJ24" s="69"/>
      <c r="BK24" s="69">
        <f t="shared" si="41"/>
        <v>0.2395117217204441</v>
      </c>
      <c r="BL24" s="69">
        <f>'RD T1'!E197</f>
        <v>1.0965743018780041</v>
      </c>
      <c r="BM24" s="69">
        <f t="shared" si="42"/>
        <v>1.3360860235984482</v>
      </c>
      <c r="BO24" t="str">
        <f t="shared" si="43"/>
        <v>54 Textiles, printing and other skilled trades</v>
      </c>
      <c r="BP24" s="69">
        <v>3.0865587774194529</v>
      </c>
      <c r="BQ24" s="69">
        <v>2.487108466811665</v>
      </c>
      <c r="BR24" s="69">
        <v>2.4364927620676102</v>
      </c>
      <c r="BS24" s="69">
        <v>2.0878513351004639</v>
      </c>
      <c r="BT24" s="69">
        <v>1.7427565229304389</v>
      </c>
      <c r="BU24" s="69"/>
      <c r="BV24" s="69">
        <f t="shared" si="44"/>
        <v>-0.69373623913717131</v>
      </c>
      <c r="BW24" s="69">
        <f>'RD T1'!E226</f>
        <v>0.78295709867242413</v>
      </c>
      <c r="BX24" s="69">
        <f t="shared" si="45"/>
        <v>8.9220859535252828E-2</v>
      </c>
      <c r="BZ24" t="str">
        <f t="shared" si="46"/>
        <v>54 Textiles, printing and other skilled trades</v>
      </c>
      <c r="CA24" s="69">
        <v>1.8309651951109069</v>
      </c>
      <c r="CB24" s="69">
        <v>1.7977066942084441</v>
      </c>
      <c r="CC24" s="69">
        <v>1.41321697811991</v>
      </c>
      <c r="CD24" s="69">
        <v>1.3735601029459361</v>
      </c>
      <c r="CE24" s="69">
        <v>0.86052936841669436</v>
      </c>
      <c r="CF24" s="69"/>
      <c r="CG24" s="69">
        <f t="shared" si="47"/>
        <v>-0.55268760970321562</v>
      </c>
      <c r="CH24" s="69">
        <f>'RD T1'!E255</f>
        <v>0.44224562324716754</v>
      </c>
      <c r="CI24" s="69">
        <f t="shared" si="48"/>
        <v>-0.11044198645604808</v>
      </c>
      <c r="CK24" t="str">
        <f t="shared" si="49"/>
        <v>54 Textiles, printing and other skilled trades</v>
      </c>
      <c r="CL24" s="69">
        <v>1.1459555050003807</v>
      </c>
      <c r="CM24" s="69">
        <v>0.89941484879544042</v>
      </c>
      <c r="CN24" s="69">
        <v>0.72214587838580624</v>
      </c>
      <c r="CO24" s="69">
        <v>0.59830577304777011</v>
      </c>
      <c r="CP24" s="69">
        <v>0.45699584194852783</v>
      </c>
      <c r="CQ24" s="69"/>
      <c r="CR24" s="69">
        <f t="shared" si="50"/>
        <v>-0.26515003643727841</v>
      </c>
      <c r="CS24" s="69">
        <f>'RD T1'!E284</f>
        <v>0.19700993950828088</v>
      </c>
      <c r="CT24" s="69">
        <f t="shared" si="51"/>
        <v>-6.8140096928997529E-2</v>
      </c>
    </row>
    <row r="25" spans="1:98" x14ac:dyDescent="0.2">
      <c r="A25" s="10" t="str">
        <f>name!D21</f>
        <v>61 Caring personal service occupations</v>
      </c>
      <c r="B25" s="69">
        <v>1.7756426384278146E-2</v>
      </c>
      <c r="C25" s="69">
        <v>2.1049472459502814E-2</v>
      </c>
      <c r="D25" s="69">
        <v>1.6867160197326356E-2</v>
      </c>
      <c r="E25" s="69">
        <v>2.1042344776593922E-2</v>
      </c>
      <c r="F25" s="69">
        <v>2.6045380494163019E-2</v>
      </c>
      <c r="G25" s="11"/>
      <c r="H25" s="69">
        <f t="shared" si="26"/>
        <v>9.1782202968366637E-3</v>
      </c>
      <c r="I25" s="69">
        <f>'RD T1'!E53</f>
        <v>1.366081912550135E-2</v>
      </c>
      <c r="J25" s="69">
        <f t="shared" si="27"/>
        <v>2.2839039422338014E-2</v>
      </c>
      <c r="L25" t="str">
        <f t="shared" si="28"/>
        <v>61 Caring personal service occupations</v>
      </c>
      <c r="M25" s="69">
        <v>0.91453535339331515</v>
      </c>
      <c r="N25" s="69">
        <v>1.1954108099547252</v>
      </c>
      <c r="O25" s="69">
        <v>0.96517430013710093</v>
      </c>
      <c r="P25" s="69">
        <v>1.1771292174502768</v>
      </c>
      <c r="Q25" s="69">
        <v>1.4021008932890973</v>
      </c>
      <c r="R25" s="11"/>
      <c r="S25" s="69">
        <f t="shared" si="29"/>
        <v>0.43692659315199633</v>
      </c>
      <c r="T25" s="69">
        <f>'RD T1'!E82</f>
        <v>0.79596346346487989</v>
      </c>
      <c r="U25" s="69">
        <f t="shared" si="30"/>
        <v>1.2328900566168763</v>
      </c>
      <c r="W25" t="str">
        <f t="shared" si="31"/>
        <v>61 Caring personal service occupations</v>
      </c>
      <c r="X25" s="69">
        <v>3.3088893217251902</v>
      </c>
      <c r="Y25" s="69">
        <v>3.5062720512015884</v>
      </c>
      <c r="Z25" s="69">
        <v>3.6181946252889881</v>
      </c>
      <c r="AA25" s="69">
        <v>4.2670073189623965</v>
      </c>
      <c r="AB25" s="69">
        <v>5.3690982192450099</v>
      </c>
      <c r="AC25" s="69"/>
      <c r="AD25" s="69">
        <f t="shared" si="32"/>
        <v>1.7509035939560218</v>
      </c>
      <c r="AE25" s="69">
        <f>'RD T1'!E111</f>
        <v>3.0245518561543987</v>
      </c>
      <c r="AF25" s="69">
        <f t="shared" si="33"/>
        <v>4.7754554501104209</v>
      </c>
      <c r="AH25" t="str">
        <f t="shared" si="34"/>
        <v>61 Caring personal service occupations</v>
      </c>
      <c r="AI25" s="69">
        <v>2.9937453189580334</v>
      </c>
      <c r="AJ25" s="69">
        <v>2.695774971072769</v>
      </c>
      <c r="AK25" s="69">
        <v>2.9435451276554838</v>
      </c>
      <c r="AL25" s="69">
        <v>3.0323181374089563</v>
      </c>
      <c r="AM25" s="69">
        <v>3.2918683563745241</v>
      </c>
      <c r="AN25" s="69"/>
      <c r="AO25" s="69">
        <f t="shared" si="35"/>
        <v>0.34832322871904031</v>
      </c>
      <c r="AP25" s="69">
        <f>'RD T1'!E140</f>
        <v>1.841615694809051</v>
      </c>
      <c r="AQ25" s="69">
        <f t="shared" si="36"/>
        <v>2.1899389235280911</v>
      </c>
      <c r="AS25" t="str">
        <f t="shared" si="37"/>
        <v>61 Caring personal service occupations</v>
      </c>
      <c r="AT25" s="69">
        <v>1.5663251952230368</v>
      </c>
      <c r="AU25" s="69">
        <v>1.5116796366624508</v>
      </c>
      <c r="AV25" s="69">
        <v>1.6228292933725634</v>
      </c>
      <c r="AW25" s="69">
        <v>1.6851485215483626</v>
      </c>
      <c r="AX25" s="69">
        <v>1.8197401696070568</v>
      </c>
      <c r="AY25" s="69"/>
      <c r="AZ25" s="69">
        <f t="shared" si="38"/>
        <v>0.19691087623449333</v>
      </c>
      <c r="BA25" s="69">
        <f>'RD T1'!E169</f>
        <v>1.0584220626124896</v>
      </c>
      <c r="BB25" s="69">
        <f t="shared" si="39"/>
        <v>1.2553329388469829</v>
      </c>
      <c r="BD25" t="str">
        <f t="shared" si="40"/>
        <v>61 Caring personal service occupations</v>
      </c>
      <c r="BE25" s="69">
        <v>11.641090007224129</v>
      </c>
      <c r="BF25" s="69">
        <v>12.076471415603416</v>
      </c>
      <c r="BG25" s="69">
        <v>12.347220709712236</v>
      </c>
      <c r="BH25" s="69">
        <v>14.398809175317863</v>
      </c>
      <c r="BI25" s="69">
        <v>16.253684403565405</v>
      </c>
      <c r="BJ25" s="69"/>
      <c r="BK25" s="69">
        <f t="shared" si="41"/>
        <v>3.9064636938531692</v>
      </c>
      <c r="BL25" s="69">
        <f>'RD T1'!E198</f>
        <v>8.6128197138263385</v>
      </c>
      <c r="BM25" s="69">
        <f t="shared" si="42"/>
        <v>12.519283407679508</v>
      </c>
      <c r="BO25" t="str">
        <f t="shared" si="43"/>
        <v>61 Caring personal service occupations</v>
      </c>
      <c r="BP25" s="69">
        <v>9.8514579513714189</v>
      </c>
      <c r="BQ25" s="69">
        <v>8.3549602580690099</v>
      </c>
      <c r="BR25" s="69">
        <v>8.4657852009768213</v>
      </c>
      <c r="BS25" s="69">
        <v>7.6726884868492222</v>
      </c>
      <c r="BT25" s="69">
        <v>5.5024863440189105</v>
      </c>
      <c r="BU25" s="69"/>
      <c r="BV25" s="69">
        <f t="shared" si="44"/>
        <v>-2.9632988569579108</v>
      </c>
      <c r="BW25" s="69">
        <f>'RD T1'!E227</f>
        <v>3.4078629449138775</v>
      </c>
      <c r="BX25" s="69">
        <f t="shared" si="45"/>
        <v>0.44456408795596669</v>
      </c>
      <c r="BZ25" t="str">
        <f t="shared" si="46"/>
        <v>61 Caring personal service occupations</v>
      </c>
      <c r="CA25" s="69">
        <v>2.8147652693834742</v>
      </c>
      <c r="CB25" s="69">
        <v>1.5219880292961048</v>
      </c>
      <c r="CC25" s="69">
        <v>1.2457354572102439</v>
      </c>
      <c r="CD25" s="69">
        <v>0.95389083676898168</v>
      </c>
      <c r="CE25" s="69">
        <v>0.79094039684653028</v>
      </c>
      <c r="CF25" s="69"/>
      <c r="CG25" s="69">
        <f t="shared" si="47"/>
        <v>-0.45479506036371364</v>
      </c>
      <c r="CH25" s="69">
        <f>'RD T1'!E256</f>
        <v>0.30903867918599343</v>
      </c>
      <c r="CI25" s="69">
        <f t="shared" si="48"/>
        <v>-0.14575638117772022</v>
      </c>
      <c r="CK25" t="str">
        <f t="shared" si="49"/>
        <v>61 Caring personal service occupations</v>
      </c>
      <c r="CL25" s="69">
        <v>0.50335888062846967</v>
      </c>
      <c r="CM25" s="69">
        <v>0.47392544789742447</v>
      </c>
      <c r="CN25" s="69">
        <v>0.38482804697592632</v>
      </c>
      <c r="CO25" s="69">
        <v>0.43059949285396565</v>
      </c>
      <c r="CP25" s="69">
        <v>0.42265183116480171</v>
      </c>
      <c r="CQ25" s="69"/>
      <c r="CR25" s="69">
        <f t="shared" si="50"/>
        <v>3.7823784188875387E-2</v>
      </c>
      <c r="CS25" s="69">
        <f>'RD T1'!E285</f>
        <v>0.12806742198855725</v>
      </c>
      <c r="CT25" s="69">
        <f t="shared" si="51"/>
        <v>0.16589120617743264</v>
      </c>
    </row>
    <row r="26" spans="1:98" x14ac:dyDescent="0.2">
      <c r="A26" s="10" t="str">
        <f>name!D22</f>
        <v>62 Leisure, travel and related personal service occupations</v>
      </c>
      <c r="B26" s="69">
        <v>1.1667426936935666E-2</v>
      </c>
      <c r="C26" s="69">
        <v>9.5931076853784068E-3</v>
      </c>
      <c r="D26" s="69">
        <v>1.2414943327238409E-2</v>
      </c>
      <c r="E26" s="69">
        <v>1.5675943239546099E-2</v>
      </c>
      <c r="F26" s="69">
        <v>2.213045760931806E-2</v>
      </c>
      <c r="G26" s="11"/>
      <c r="H26" s="69">
        <f t="shared" si="26"/>
        <v>9.7155142820796511E-3</v>
      </c>
      <c r="I26" s="69">
        <f>'RD T1'!E54</f>
        <v>1.0395697766419338E-2</v>
      </c>
      <c r="J26" s="69">
        <f t="shared" si="27"/>
        <v>2.0111212048498989E-2</v>
      </c>
      <c r="L26" t="str">
        <f t="shared" si="28"/>
        <v>62 Leisure, travel and related personal service occupations</v>
      </c>
      <c r="M26" s="69">
        <v>0.17386107379615948</v>
      </c>
      <c r="N26" s="69">
        <v>0.2642293007489428</v>
      </c>
      <c r="O26" s="69">
        <v>0.19568076357685518</v>
      </c>
      <c r="P26" s="69">
        <v>0.23089520942611147</v>
      </c>
      <c r="Q26" s="69">
        <v>0.28433058607285577</v>
      </c>
      <c r="R26" s="11"/>
      <c r="S26" s="69">
        <f t="shared" si="29"/>
        <v>8.8649822496000591E-2</v>
      </c>
      <c r="T26" s="69">
        <f>'RD T1'!E83</f>
        <v>0.1533987371488704</v>
      </c>
      <c r="U26" s="69">
        <f t="shared" si="30"/>
        <v>0.24204855964487099</v>
      </c>
      <c r="W26" t="str">
        <f t="shared" si="31"/>
        <v>62 Leisure, travel and related personal service occupations</v>
      </c>
      <c r="X26" s="69">
        <v>0.8206592573211352</v>
      </c>
      <c r="Y26" s="69">
        <v>0.9835065775217694</v>
      </c>
      <c r="Z26" s="69">
        <v>0.99405826061593106</v>
      </c>
      <c r="AA26" s="69">
        <v>1.1908357848339337</v>
      </c>
      <c r="AB26" s="69">
        <v>1.61025598677246</v>
      </c>
      <c r="AC26" s="69"/>
      <c r="AD26" s="69">
        <f t="shared" si="32"/>
        <v>0.6161977261565289</v>
      </c>
      <c r="AE26" s="69">
        <f>'RD T1'!E112</f>
        <v>0.83991523319941741</v>
      </c>
      <c r="AF26" s="69">
        <f t="shared" si="33"/>
        <v>1.4561129593559463</v>
      </c>
      <c r="AH26" t="str">
        <f t="shared" si="34"/>
        <v>62 Leisure, travel and related personal service occupations</v>
      </c>
      <c r="AI26" s="69">
        <v>0.51490848050639737</v>
      </c>
      <c r="AJ26" s="69">
        <v>0.62522891256480084</v>
      </c>
      <c r="AK26" s="69">
        <v>0.65927021827716725</v>
      </c>
      <c r="AL26" s="69">
        <v>0.75079315865239615</v>
      </c>
      <c r="AM26" s="69">
        <v>1.0715533095722769</v>
      </c>
      <c r="AN26" s="69"/>
      <c r="AO26" s="69">
        <f t="shared" si="35"/>
        <v>0.41228309129510965</v>
      </c>
      <c r="AP26" s="69">
        <f>'RD T1'!E141</f>
        <v>0.54883268872338475</v>
      </c>
      <c r="AQ26" s="69">
        <f t="shared" si="36"/>
        <v>0.9611157800184944</v>
      </c>
      <c r="AS26" t="str">
        <f t="shared" si="37"/>
        <v>62 Leisure, travel and related personal service occupations</v>
      </c>
      <c r="AT26" s="69">
        <v>0.6315987431622988</v>
      </c>
      <c r="AU26" s="69">
        <v>0.79352765539964021</v>
      </c>
      <c r="AV26" s="69">
        <v>0.86686385207471839</v>
      </c>
      <c r="AW26" s="69">
        <v>0.9912648848321296</v>
      </c>
      <c r="AX26" s="69">
        <v>1.3895658524813066</v>
      </c>
      <c r="AY26" s="69"/>
      <c r="AZ26" s="69">
        <f t="shared" si="38"/>
        <v>0.52270200040658821</v>
      </c>
      <c r="BA26" s="69">
        <f>'RD T1'!E170</f>
        <v>0.70068179238219963</v>
      </c>
      <c r="BB26" s="69">
        <f t="shared" si="39"/>
        <v>1.2233837927887878</v>
      </c>
      <c r="BD26" t="str">
        <f t="shared" si="40"/>
        <v>62 Leisure, travel and related personal service occupations</v>
      </c>
      <c r="BE26" s="69">
        <v>2.7370448212964162</v>
      </c>
      <c r="BF26" s="69">
        <v>2.9720042289040118</v>
      </c>
      <c r="BG26" s="69">
        <v>2.8843011023289353</v>
      </c>
      <c r="BH26" s="69">
        <v>2.857539215605243</v>
      </c>
      <c r="BI26" s="69">
        <v>3.0213568610562751</v>
      </c>
      <c r="BJ26" s="69"/>
      <c r="BK26" s="69">
        <f t="shared" si="41"/>
        <v>0.13705575872733977</v>
      </c>
      <c r="BL26" s="69">
        <f>'RD T1'!E199</f>
        <v>1.3691407237535009</v>
      </c>
      <c r="BM26" s="69">
        <f t="shared" si="42"/>
        <v>1.5061964824808407</v>
      </c>
      <c r="BO26" t="str">
        <f t="shared" si="43"/>
        <v>62 Leisure, travel and related personal service occupations</v>
      </c>
      <c r="BP26" s="69">
        <v>3.0360828439011929</v>
      </c>
      <c r="BQ26" s="69">
        <v>3.0792077601542975</v>
      </c>
      <c r="BR26" s="69">
        <v>2.8451374314048974</v>
      </c>
      <c r="BS26" s="69">
        <v>2.430124029535309</v>
      </c>
      <c r="BT26" s="69">
        <v>1.9093798730427274</v>
      </c>
      <c r="BU26" s="69"/>
      <c r="BV26" s="69">
        <f t="shared" si="44"/>
        <v>-0.93575755836217001</v>
      </c>
      <c r="BW26" s="69">
        <f>'RD T1'!E228</f>
        <v>1.053757424186776</v>
      </c>
      <c r="BX26" s="69">
        <f t="shared" si="45"/>
        <v>0.11799986582460598</v>
      </c>
      <c r="BZ26" t="str">
        <f t="shared" si="46"/>
        <v>62 Leisure, travel and related personal service occupations</v>
      </c>
      <c r="CA26" s="69">
        <v>1.7802558271144833</v>
      </c>
      <c r="CB26" s="69">
        <v>1.8558876092921599</v>
      </c>
      <c r="CC26" s="69">
        <v>1.5770960339757798</v>
      </c>
      <c r="CD26" s="69">
        <v>1.4767417175896873</v>
      </c>
      <c r="CE26" s="69">
        <v>0.94827977803194807</v>
      </c>
      <c r="CF26" s="69"/>
      <c r="CG26" s="69">
        <f t="shared" si="47"/>
        <v>-0.62881625594383173</v>
      </c>
      <c r="CH26" s="69">
        <f>'RD T1'!E257</f>
        <v>0.53943460312281322</v>
      </c>
      <c r="CI26" s="69">
        <f t="shared" si="48"/>
        <v>-8.9381652821018509E-2</v>
      </c>
      <c r="CK26" t="str">
        <f t="shared" si="49"/>
        <v>62 Leisure, travel and related personal service occupations</v>
      </c>
      <c r="CL26" s="69">
        <v>0.98839120438688188</v>
      </c>
      <c r="CM26" s="69">
        <v>0.76713260116137472</v>
      </c>
      <c r="CN26" s="69">
        <v>0.55529456629512897</v>
      </c>
      <c r="CO26" s="69">
        <v>0.46609535610365865</v>
      </c>
      <c r="CP26" s="69">
        <v>0.35499256202314117</v>
      </c>
      <c r="CQ26" s="69"/>
      <c r="CR26" s="69">
        <f t="shared" si="50"/>
        <v>-0.2003020042719878</v>
      </c>
      <c r="CS26" s="69">
        <f>'RD T1'!E286</f>
        <v>0.14726702747129297</v>
      </c>
      <c r="CT26" s="69">
        <f t="shared" si="51"/>
        <v>-5.3034976800694827E-2</v>
      </c>
    </row>
    <row r="27" spans="1:98" x14ac:dyDescent="0.2">
      <c r="A27" s="10" t="str">
        <f>name!D23</f>
        <v>63 Community and civil enforcement occupations</v>
      </c>
      <c r="B27" s="69">
        <v>7.9219130586344842E-4</v>
      </c>
      <c r="C27" s="69">
        <v>1.2254962386959423E-3</v>
      </c>
      <c r="D27" s="69">
        <v>9.9632809535825611E-4</v>
      </c>
      <c r="E27" s="69">
        <v>1.2676229254457788E-3</v>
      </c>
      <c r="F27" s="69">
        <v>1.7397053863863932E-3</v>
      </c>
      <c r="G27" s="11"/>
      <c r="H27" s="69">
        <f t="shared" si="26"/>
        <v>7.4337729102813706E-4</v>
      </c>
      <c r="I27" s="69">
        <f>'RD T1'!E55</f>
        <v>8.3695162084409375E-4</v>
      </c>
      <c r="J27" s="69">
        <f t="shared" si="27"/>
        <v>1.5803289118722307E-3</v>
      </c>
      <c r="L27" t="str">
        <f t="shared" si="28"/>
        <v>63 Community and civil enforcement occupations</v>
      </c>
      <c r="M27" s="69">
        <v>1.3407113655979941E-2</v>
      </c>
      <c r="N27" s="69">
        <v>1.7443062447402648E-2</v>
      </c>
      <c r="O27" s="69">
        <v>1.7880874970720835E-2</v>
      </c>
      <c r="P27" s="69">
        <v>1.83090931637005E-2</v>
      </c>
      <c r="Q27" s="69">
        <v>2.7744770692157514E-2</v>
      </c>
      <c r="R27" s="11"/>
      <c r="S27" s="69">
        <f t="shared" si="29"/>
        <v>9.8638957214366788E-3</v>
      </c>
      <c r="T27" s="69">
        <f>'RD T1'!E84</f>
        <v>1.2342946632790017E-2</v>
      </c>
      <c r="U27" s="69">
        <f t="shared" si="30"/>
        <v>2.2206842354226694E-2</v>
      </c>
      <c r="W27" t="str">
        <f t="shared" si="31"/>
        <v>63 Community and civil enforcement occupations</v>
      </c>
      <c r="X27" s="69">
        <v>8.8159373323681955E-2</v>
      </c>
      <c r="Y27" s="69">
        <v>9.4190540168735792E-2</v>
      </c>
      <c r="Z27" s="69">
        <v>9.7279137808341715E-2</v>
      </c>
      <c r="AA27" s="69">
        <v>0.11673084938813179</v>
      </c>
      <c r="AB27" s="69">
        <v>0.14813758518998671</v>
      </c>
      <c r="AC27" s="69"/>
      <c r="AD27" s="69">
        <f t="shared" si="32"/>
        <v>5.0858447381644994E-2</v>
      </c>
      <c r="AE27" s="69">
        <f>'RD T1'!E113</f>
        <v>8.5438253012775911E-2</v>
      </c>
      <c r="AF27" s="69">
        <f t="shared" si="33"/>
        <v>0.13629670039442091</v>
      </c>
      <c r="AH27" t="str">
        <f t="shared" si="34"/>
        <v>63 Community and civil enforcement occupations</v>
      </c>
      <c r="AI27" s="69">
        <v>2.4584101264107018E-2</v>
      </c>
      <c r="AJ27" s="69">
        <v>2.3450613324346479E-2</v>
      </c>
      <c r="AK27" s="69">
        <v>2.8075962379289811E-2</v>
      </c>
      <c r="AL27" s="69">
        <v>2.8466260374755237E-2</v>
      </c>
      <c r="AM27" s="69">
        <v>3.4732544881197064E-2</v>
      </c>
      <c r="AN27" s="69"/>
      <c r="AO27" s="69">
        <f t="shared" si="35"/>
        <v>6.656582501907253E-3</v>
      </c>
      <c r="AP27" s="69">
        <f>'RD T1'!E142</f>
        <v>1.8611377468149972E-2</v>
      </c>
      <c r="AQ27" s="69">
        <f t="shared" si="36"/>
        <v>2.5267959970057225E-2</v>
      </c>
      <c r="AS27" t="str">
        <f t="shared" si="37"/>
        <v>63 Community and civil enforcement occupations</v>
      </c>
      <c r="AT27" s="69">
        <v>2.4419916293734197E-2</v>
      </c>
      <c r="AU27" s="69">
        <v>2.2084905182120008E-2</v>
      </c>
      <c r="AV27" s="69">
        <v>2.4531096713598578E-2</v>
      </c>
      <c r="AW27" s="69">
        <v>2.27034318076683E-2</v>
      </c>
      <c r="AX27" s="69">
        <v>2.462228807259428E-2</v>
      </c>
      <c r="AY27" s="69"/>
      <c r="AZ27" s="69">
        <f t="shared" si="38"/>
        <v>9.1191358995702104E-5</v>
      </c>
      <c r="BA27" s="69">
        <f>'RD T1'!E171</f>
        <v>1.5212867361100203E-2</v>
      </c>
      <c r="BB27" s="69">
        <f t="shared" si="39"/>
        <v>1.5304058720095905E-2</v>
      </c>
      <c r="BD27" t="str">
        <f t="shared" si="40"/>
        <v>63 Community and civil enforcement occupations</v>
      </c>
      <c r="BE27" s="69">
        <v>0.11830597952297343</v>
      </c>
      <c r="BF27" s="69">
        <v>7.8608996279291882E-2</v>
      </c>
      <c r="BG27" s="69">
        <v>0.13691433956394289</v>
      </c>
      <c r="BH27" s="69">
        <v>7.7619159538879309E-2</v>
      </c>
      <c r="BI27" s="69">
        <v>7.9849718453883972E-2</v>
      </c>
      <c r="BJ27" s="69"/>
      <c r="BK27" s="69">
        <f t="shared" si="41"/>
        <v>-5.7064621110058916E-2</v>
      </c>
      <c r="BL27" s="69">
        <f>'RD T1'!E200</f>
        <v>3.1295558488261134E-2</v>
      </c>
      <c r="BM27" s="69">
        <f t="shared" si="42"/>
        <v>-2.5769062621797782E-2</v>
      </c>
      <c r="BO27" t="str">
        <f t="shared" si="43"/>
        <v>63 Community and civil enforcement occupations</v>
      </c>
      <c r="BP27" s="69">
        <v>0.16765609062520442</v>
      </c>
      <c r="BQ27" s="69">
        <v>0.14278728719707895</v>
      </c>
      <c r="BR27" s="69">
        <v>0.1860519429334889</v>
      </c>
      <c r="BS27" s="69">
        <v>0.14364020621019635</v>
      </c>
      <c r="BT27" s="69">
        <v>0.15236000541524741</v>
      </c>
      <c r="BU27" s="69"/>
      <c r="BV27" s="69">
        <f t="shared" si="44"/>
        <v>-3.3691937518241483E-2</v>
      </c>
      <c r="BW27" s="69">
        <f>'RD T1'!E229</f>
        <v>6.2259442114605254E-2</v>
      </c>
      <c r="BX27" s="69">
        <f t="shared" si="45"/>
        <v>2.8567504596363771E-2</v>
      </c>
      <c r="BZ27" t="str">
        <f t="shared" si="46"/>
        <v>63 Community and civil enforcement occupations</v>
      </c>
      <c r="CA27" s="69">
        <v>0.10382301474728459</v>
      </c>
      <c r="CB27" s="69">
        <v>0.1189201413815221</v>
      </c>
      <c r="CC27" s="69">
        <v>0.1167202365727041</v>
      </c>
      <c r="CD27" s="69">
        <v>0.10597832292289415</v>
      </c>
      <c r="CE27" s="69">
        <v>7.9690632576770157E-2</v>
      </c>
      <c r="CF27" s="69"/>
      <c r="CG27" s="69">
        <f t="shared" si="47"/>
        <v>-3.7029603995933941E-2</v>
      </c>
      <c r="CH27" s="69">
        <f>'RD T1'!E258</f>
        <v>3.9275665140175844E-2</v>
      </c>
      <c r="CI27" s="69">
        <f t="shared" si="48"/>
        <v>2.2460611442419037E-3</v>
      </c>
      <c r="CK27" t="str">
        <f t="shared" si="49"/>
        <v>63 Community and civil enforcement occupations</v>
      </c>
      <c r="CL27" s="69">
        <v>4.1002916467885418E-2</v>
      </c>
      <c r="CM27" s="69">
        <v>2.6861572953718837E-2</v>
      </c>
      <c r="CN27" s="69">
        <v>3.3374728564537125E-2</v>
      </c>
      <c r="CO27" s="69">
        <v>1.6935962671299973E-2</v>
      </c>
      <c r="CP27" s="69">
        <v>1.1117373907575303E-2</v>
      </c>
      <c r="CQ27" s="69"/>
      <c r="CR27" s="69">
        <f t="shared" si="50"/>
        <v>-2.2257354656961822E-2</v>
      </c>
      <c r="CS27" s="69">
        <f>'RD T1'!E287</f>
        <v>4.6241680507253004E-3</v>
      </c>
      <c r="CT27" s="69">
        <f t="shared" si="51"/>
        <v>-1.7633186606236521E-2</v>
      </c>
    </row>
    <row r="28" spans="1:98" x14ac:dyDescent="0.2">
      <c r="A28" s="10" t="str">
        <f>name!D24</f>
        <v>71 Sales occupations</v>
      </c>
      <c r="B28" s="69">
        <v>7.4116815449447052E-2</v>
      </c>
      <c r="C28" s="69">
        <v>8.6688700333908547E-2</v>
      </c>
      <c r="D28" s="69">
        <v>5.898375976087826E-2</v>
      </c>
      <c r="E28" s="69">
        <v>6.7165400808761933E-2</v>
      </c>
      <c r="F28" s="69">
        <v>8.2616845745765791E-2</v>
      </c>
      <c r="G28" s="11"/>
      <c r="H28" s="69">
        <f t="shared" si="26"/>
        <v>2.3633085984887531E-2</v>
      </c>
      <c r="I28" s="69">
        <f>'RD T1'!E56</f>
        <v>3.8039520723484037E-2</v>
      </c>
      <c r="J28" s="69">
        <f t="shared" si="27"/>
        <v>6.1672606708371568E-2</v>
      </c>
      <c r="L28" t="str">
        <f t="shared" si="28"/>
        <v>71 Sales occupations</v>
      </c>
      <c r="M28" s="69">
        <v>0.94888253417531754</v>
      </c>
      <c r="N28" s="69">
        <v>1.194343569850334</v>
      </c>
      <c r="O28" s="69">
        <v>0.97503897091314462</v>
      </c>
      <c r="P28" s="69">
        <v>1.1504312860585253</v>
      </c>
      <c r="Q28" s="69">
        <v>1.5652881614453358</v>
      </c>
      <c r="R28" s="11"/>
      <c r="S28" s="69">
        <f t="shared" si="29"/>
        <v>0.59024919053219116</v>
      </c>
      <c r="T28" s="69">
        <f>'RD T1'!E85</f>
        <v>0.71660441604214997</v>
      </c>
      <c r="U28" s="69">
        <f t="shared" si="30"/>
        <v>1.3068536065743412</v>
      </c>
      <c r="W28" t="str">
        <f t="shared" si="31"/>
        <v>71 Sales occupations</v>
      </c>
      <c r="X28" s="69">
        <v>4.5129004955331444</v>
      </c>
      <c r="Y28" s="69">
        <v>4.3191881237715224</v>
      </c>
      <c r="Z28" s="69">
        <v>4.7004423392025352</v>
      </c>
      <c r="AA28" s="69">
        <v>5.206536557094136</v>
      </c>
      <c r="AB28" s="69">
        <v>7.082781598434134</v>
      </c>
      <c r="AC28" s="69"/>
      <c r="AD28" s="69">
        <f t="shared" si="32"/>
        <v>2.3823392592315988</v>
      </c>
      <c r="AE28" s="69">
        <f>'RD T1'!E114</f>
        <v>3.5010544239630517</v>
      </c>
      <c r="AF28" s="69">
        <f t="shared" si="33"/>
        <v>5.8833936831946509</v>
      </c>
      <c r="AH28" t="str">
        <f t="shared" si="34"/>
        <v>71 Sales occupations</v>
      </c>
      <c r="AI28" s="69">
        <v>1.6789641801604809</v>
      </c>
      <c r="AJ28" s="69">
        <v>1.587737453040984</v>
      </c>
      <c r="AK28" s="69">
        <v>1.7902596493911516</v>
      </c>
      <c r="AL28" s="69">
        <v>1.9058974982456218</v>
      </c>
      <c r="AM28" s="69">
        <v>2.6326958409093764</v>
      </c>
      <c r="AN28" s="69"/>
      <c r="AO28" s="69">
        <f t="shared" si="35"/>
        <v>0.8424361915182248</v>
      </c>
      <c r="AP28" s="69">
        <f>'RD T1'!E143</f>
        <v>1.30237116506976</v>
      </c>
      <c r="AQ28" s="69">
        <f t="shared" si="36"/>
        <v>2.144807356587985</v>
      </c>
      <c r="AS28" t="str">
        <f t="shared" si="37"/>
        <v>71 Sales occupations</v>
      </c>
      <c r="AT28" s="69">
        <v>1.3456686127038373</v>
      </c>
      <c r="AU28" s="69">
        <v>1.1750358796945277</v>
      </c>
      <c r="AV28" s="69">
        <v>1.2579159373850879</v>
      </c>
      <c r="AW28" s="69">
        <v>1.2689512824160156</v>
      </c>
      <c r="AX28" s="69">
        <v>1.5993657254874378</v>
      </c>
      <c r="AY28" s="69"/>
      <c r="AZ28" s="69">
        <f t="shared" si="38"/>
        <v>0.34144978810234994</v>
      </c>
      <c r="BA28" s="69">
        <f>'RD T1'!E172</f>
        <v>0.72709334984183782</v>
      </c>
      <c r="BB28" s="69">
        <f t="shared" si="39"/>
        <v>1.0685431379441876</v>
      </c>
      <c r="BD28" t="str">
        <f t="shared" si="40"/>
        <v>71 Sales occupations</v>
      </c>
      <c r="BE28" s="69">
        <v>12.219307808776962</v>
      </c>
      <c r="BF28" s="69">
        <v>11.374830758067977</v>
      </c>
      <c r="BG28" s="69">
        <v>12.804985410345585</v>
      </c>
      <c r="BH28" s="69">
        <v>12.677590083830802</v>
      </c>
      <c r="BI28" s="69">
        <v>14.582765110083519</v>
      </c>
      <c r="BJ28" s="69"/>
      <c r="BK28" s="69">
        <f t="shared" si="41"/>
        <v>1.777779699737934</v>
      </c>
      <c r="BL28" s="69">
        <f>'RD T1'!E201</f>
        <v>6.8758135044385646</v>
      </c>
      <c r="BM28" s="69">
        <f t="shared" si="42"/>
        <v>8.6535932041764987</v>
      </c>
      <c r="BO28" t="str">
        <f t="shared" si="43"/>
        <v>71 Sales occupations</v>
      </c>
      <c r="BP28" s="69">
        <v>13.572105395806821</v>
      </c>
      <c r="BQ28" s="69">
        <v>11.581904957936263</v>
      </c>
      <c r="BR28" s="69">
        <v>11.992911840563142</v>
      </c>
      <c r="BS28" s="69">
        <v>10.325848642033362</v>
      </c>
      <c r="BT28" s="69">
        <v>7.7627195453410041</v>
      </c>
      <c r="BU28" s="69"/>
      <c r="BV28" s="69">
        <f t="shared" si="44"/>
        <v>-4.230192295222138</v>
      </c>
      <c r="BW28" s="69">
        <f>'RD T1'!E230</f>
        <v>4.638871644201461</v>
      </c>
      <c r="BX28" s="69">
        <f t="shared" si="45"/>
        <v>0.40867934897932301</v>
      </c>
      <c r="BZ28" t="str">
        <f t="shared" si="46"/>
        <v>71 Sales occupations</v>
      </c>
      <c r="CA28" s="69">
        <v>8.4500085002288898</v>
      </c>
      <c r="CB28" s="69">
        <v>7.3761597115069213</v>
      </c>
      <c r="CC28" s="69">
        <v>6.6139820606109803</v>
      </c>
      <c r="CD28" s="69">
        <v>5.6100746647487343</v>
      </c>
      <c r="CE28" s="69">
        <v>2.4810635600472271</v>
      </c>
      <c r="CF28" s="69"/>
      <c r="CG28" s="69">
        <f t="shared" si="47"/>
        <v>-4.1329185005637532</v>
      </c>
      <c r="CH28" s="69">
        <f>'RD T1'!E259</f>
        <v>1.8204607207995107</v>
      </c>
      <c r="CI28" s="69">
        <f t="shared" si="48"/>
        <v>-2.3124577797642427</v>
      </c>
      <c r="CK28" t="str">
        <f t="shared" si="49"/>
        <v>71 Sales occupations</v>
      </c>
      <c r="CL28" s="69">
        <v>5.1030477775246723</v>
      </c>
      <c r="CM28" s="69">
        <v>3.6755080290313717</v>
      </c>
      <c r="CN28" s="69">
        <v>2.4835491454295355</v>
      </c>
      <c r="CO28" s="69">
        <v>1.930048158315973</v>
      </c>
      <c r="CP28" s="69">
        <v>0.96129510392351525</v>
      </c>
      <c r="CQ28" s="69"/>
      <c r="CR28" s="69">
        <f t="shared" si="50"/>
        <v>-1.5222540415060202</v>
      </c>
      <c r="CS28" s="69">
        <f>'RD T1'!E288</f>
        <v>0.5316772555207453</v>
      </c>
      <c r="CT28" s="69">
        <f t="shared" si="51"/>
        <v>-0.99057678598527488</v>
      </c>
    </row>
    <row r="29" spans="1:98" x14ac:dyDescent="0.2">
      <c r="A29" s="10" t="str">
        <f>name!D25</f>
        <v>72 Customer service occupations</v>
      </c>
      <c r="B29" s="69">
        <v>2.178208883013703E-2</v>
      </c>
      <c r="C29" s="69">
        <v>2.8835737181415504E-2</v>
      </c>
      <c r="D29" s="69">
        <v>2.5869154007025465E-2</v>
      </c>
      <c r="E29" s="69">
        <v>4.0329123214771764E-2</v>
      </c>
      <c r="F29" s="69">
        <v>5.6722135394157269E-2</v>
      </c>
      <c r="G29" s="11"/>
      <c r="H29" s="69">
        <f>F29-D29</f>
        <v>3.0852981387131804E-2</v>
      </c>
      <c r="I29" s="69">
        <f>'RD T1'!E57</f>
        <v>2.1484607421032306E-2</v>
      </c>
      <c r="J29" s="69">
        <f t="shared" si="27"/>
        <v>5.2337588808164109E-2</v>
      </c>
      <c r="L29" t="str">
        <f t="shared" si="28"/>
        <v>72 Customer service occupations</v>
      </c>
      <c r="M29" s="69">
        <v>0.25085407890678157</v>
      </c>
      <c r="N29" s="69">
        <v>0.35202378838392029</v>
      </c>
      <c r="O29" s="69">
        <v>0.27400929020948533</v>
      </c>
      <c r="P29" s="69">
        <v>0.42360694392095283</v>
      </c>
      <c r="Q29" s="69">
        <v>0.59197477339361648</v>
      </c>
      <c r="R29" s="11"/>
      <c r="S29" s="69">
        <f t="shared" si="29"/>
        <v>0.31796548318413115</v>
      </c>
      <c r="T29" s="69">
        <f>'RD T1'!E86</f>
        <v>0.25884537283049258</v>
      </c>
      <c r="U29" s="69">
        <f t="shared" si="30"/>
        <v>0.57681085601462367</v>
      </c>
      <c r="W29" t="str">
        <f t="shared" si="31"/>
        <v>72 Customer service occupations</v>
      </c>
      <c r="X29" s="69">
        <v>1.1613497108961146</v>
      </c>
      <c r="Y29" s="69">
        <v>1.1786218204233569</v>
      </c>
      <c r="Z29" s="69">
        <v>1.3219900765935759</v>
      </c>
      <c r="AA29" s="69">
        <v>1.8504632624539807</v>
      </c>
      <c r="AB29" s="69">
        <v>2.5438290360204392</v>
      </c>
      <c r="AC29" s="69"/>
      <c r="AD29" s="69">
        <f t="shared" si="32"/>
        <v>1.2218389594268633</v>
      </c>
      <c r="AE29" s="69">
        <f>'RD T1'!E115</f>
        <v>1.0915615617072993</v>
      </c>
      <c r="AF29" s="69">
        <f t="shared" si="33"/>
        <v>2.3134005211341626</v>
      </c>
      <c r="AH29" t="str">
        <f t="shared" si="34"/>
        <v>72 Customer service occupations</v>
      </c>
      <c r="AI29" s="69">
        <v>0.34003337169179904</v>
      </c>
      <c r="AJ29" s="69">
        <v>0.36713584844560576</v>
      </c>
      <c r="AK29" s="69">
        <v>0.42107680067773956</v>
      </c>
      <c r="AL29" s="69">
        <v>0.59207079010608155</v>
      </c>
      <c r="AM29" s="69">
        <v>0.82154561505938828</v>
      </c>
      <c r="AN29" s="69"/>
      <c r="AO29" s="69">
        <f t="shared" si="35"/>
        <v>0.40046881438164872</v>
      </c>
      <c r="AP29" s="69">
        <f>'RD T1'!E144</f>
        <v>0.35822370472361442</v>
      </c>
      <c r="AQ29" s="69">
        <f t="shared" si="36"/>
        <v>0.75869251910526314</v>
      </c>
      <c r="AS29" t="str">
        <f t="shared" si="37"/>
        <v>72 Customer service occupations</v>
      </c>
      <c r="AT29" s="69">
        <v>0.49022816099813349</v>
      </c>
      <c r="AU29" s="69">
        <v>0.47697619136923197</v>
      </c>
      <c r="AV29" s="69">
        <v>0.52592571926905585</v>
      </c>
      <c r="AW29" s="69">
        <v>0.70719864405348654</v>
      </c>
      <c r="AX29" s="69">
        <v>0.87397613798244855</v>
      </c>
      <c r="AY29" s="69"/>
      <c r="AZ29" s="69">
        <f t="shared" si="38"/>
        <v>0.34805041871339271</v>
      </c>
      <c r="BA29" s="69">
        <f>'RD T1'!E173</f>
        <v>0.37113519925606786</v>
      </c>
      <c r="BB29" s="69">
        <f t="shared" si="39"/>
        <v>0.71918561796946057</v>
      </c>
      <c r="BD29" t="str">
        <f t="shared" si="40"/>
        <v>72 Customer service occupations</v>
      </c>
      <c r="BE29" s="69">
        <v>2.1547207758624274</v>
      </c>
      <c r="BF29" s="69">
        <v>2.1856428336970093</v>
      </c>
      <c r="BG29" s="69">
        <v>2.5038406203927721</v>
      </c>
      <c r="BH29" s="69">
        <v>3.075811392580369</v>
      </c>
      <c r="BI29" s="69">
        <v>3.6362760267747989</v>
      </c>
      <c r="BJ29" s="69"/>
      <c r="BK29" s="69">
        <f t="shared" si="41"/>
        <v>1.1324354063820268</v>
      </c>
      <c r="BL29" s="69">
        <f>'RD T1'!E202</f>
        <v>1.4354480944121382</v>
      </c>
      <c r="BM29" s="69">
        <f t="shared" si="42"/>
        <v>2.5678835007941649</v>
      </c>
      <c r="BO29" t="str">
        <f t="shared" si="43"/>
        <v>72 Customer service occupations</v>
      </c>
      <c r="BP29" s="69">
        <v>2.4119626438987822</v>
      </c>
      <c r="BQ29" s="69">
        <v>2.415937039188401</v>
      </c>
      <c r="BR29" s="69">
        <v>2.5410728347510725</v>
      </c>
      <c r="BS29" s="69">
        <v>3.0595610231603048</v>
      </c>
      <c r="BT29" s="69">
        <v>3.0509103857415254</v>
      </c>
      <c r="BU29" s="69"/>
      <c r="BV29" s="69">
        <f t="shared" si="44"/>
        <v>0.50983755099045291</v>
      </c>
      <c r="BW29" s="69">
        <f>'RD T1'!E231</f>
        <v>1.3407282287126008</v>
      </c>
      <c r="BX29" s="69">
        <f t="shared" si="45"/>
        <v>1.8505657797030537</v>
      </c>
      <c r="BZ29" t="str">
        <f t="shared" si="46"/>
        <v>72 Customer service occupations</v>
      </c>
      <c r="CA29" s="69">
        <v>1.0378642558604618</v>
      </c>
      <c r="CB29" s="69">
        <v>1.0416278282318046</v>
      </c>
      <c r="CC29" s="69">
        <v>0.93312535828609322</v>
      </c>
      <c r="CD29" s="69">
        <v>1.0846313842902693</v>
      </c>
      <c r="CE29" s="69">
        <v>1.0278220325295047</v>
      </c>
      <c r="CF29" s="69"/>
      <c r="CG29" s="69">
        <f t="shared" si="47"/>
        <v>9.4696674243411438E-2</v>
      </c>
      <c r="CH29" s="69">
        <f>'RD T1'!E260</f>
        <v>0.34987183222703583</v>
      </c>
      <c r="CI29" s="69">
        <f t="shared" si="48"/>
        <v>0.44456850647044727</v>
      </c>
      <c r="CK29" t="str">
        <f t="shared" si="49"/>
        <v>72 Customer service occupations</v>
      </c>
      <c r="CL29" s="69">
        <v>0.40545318636254418</v>
      </c>
      <c r="CM29" s="69">
        <v>0.44609280292041681</v>
      </c>
      <c r="CN29" s="69">
        <v>0.34328225535001733</v>
      </c>
      <c r="CO29" s="69">
        <v>0.49839077643039936</v>
      </c>
      <c r="CP29" s="69">
        <v>0.56158167362192424</v>
      </c>
      <c r="CQ29" s="69"/>
      <c r="CR29" s="69">
        <f t="shared" si="50"/>
        <v>0.21829941827190691</v>
      </c>
      <c r="CS29" s="69">
        <f>'RD T1'!E289</f>
        <v>0.19971506739677078</v>
      </c>
      <c r="CT29" s="69">
        <f t="shared" si="51"/>
        <v>0.41801448566867772</v>
      </c>
    </row>
    <row r="30" spans="1:98" x14ac:dyDescent="0.2">
      <c r="A30" s="10" t="str">
        <f>name!D26</f>
        <v>81 Process, plant and machine operatives</v>
      </c>
      <c r="B30" s="69">
        <v>1.9577546850732087E-2</v>
      </c>
      <c r="C30" s="69">
        <v>3.4470851093400257E-2</v>
      </c>
      <c r="D30" s="69">
        <v>2.4517581372656926E-2</v>
      </c>
      <c r="E30" s="69">
        <v>3.8595263510434408E-2</v>
      </c>
      <c r="F30" s="69">
        <v>5.8978213737850595E-2</v>
      </c>
      <c r="G30" s="11"/>
      <c r="H30" s="69">
        <f t="shared" si="26"/>
        <v>3.4460632365193672E-2</v>
      </c>
      <c r="I30" s="69">
        <f>'RD T1'!E58</f>
        <v>2.0045069906297851E-2</v>
      </c>
      <c r="J30" s="69">
        <f t="shared" si="27"/>
        <v>5.4505702271491527E-2</v>
      </c>
      <c r="L30" t="str">
        <f t="shared" si="28"/>
        <v>81 Process, plant and machine operatives</v>
      </c>
      <c r="M30" s="69">
        <v>0.1438293284862027</v>
      </c>
      <c r="N30" s="69">
        <v>0.20967580515088413</v>
      </c>
      <c r="O30" s="69">
        <v>0.14724128574310238</v>
      </c>
      <c r="P30" s="69">
        <v>0.23603246616633317</v>
      </c>
      <c r="Q30" s="69">
        <v>0.35729641851549665</v>
      </c>
      <c r="R30" s="11"/>
      <c r="S30" s="69">
        <f t="shared" si="29"/>
        <v>0.21005513277239427</v>
      </c>
      <c r="T30" s="69">
        <f>'RD T1'!E87</f>
        <v>0.14232757512667532</v>
      </c>
      <c r="U30" s="69">
        <f t="shared" si="30"/>
        <v>0.35238270789906956</v>
      </c>
      <c r="W30" t="str">
        <f t="shared" si="31"/>
        <v>81 Process, plant and machine operatives</v>
      </c>
      <c r="X30" s="69">
        <v>0.56856053330200795</v>
      </c>
      <c r="Y30" s="69">
        <v>0.49255341331946728</v>
      </c>
      <c r="Z30" s="69">
        <v>0.44292366096436947</v>
      </c>
      <c r="AA30" s="69">
        <v>0.68379615082870837</v>
      </c>
      <c r="AB30" s="69">
        <v>1.0497066893795624</v>
      </c>
      <c r="AC30" s="69"/>
      <c r="AD30" s="69">
        <f t="shared" si="32"/>
        <v>0.60678302841519294</v>
      </c>
      <c r="AE30" s="69">
        <f>'RD T1'!E116</f>
        <v>0.40411376196339654</v>
      </c>
      <c r="AF30" s="69">
        <f t="shared" si="33"/>
        <v>1.0108967903785895</v>
      </c>
      <c r="AH30" t="str">
        <f t="shared" si="34"/>
        <v>81 Process, plant and machine operatives</v>
      </c>
      <c r="AI30" s="69">
        <v>0.30261744592394929</v>
      </c>
      <c r="AJ30" s="69">
        <v>0.2744045917257017</v>
      </c>
      <c r="AK30" s="69">
        <v>0.25770351501181221</v>
      </c>
      <c r="AL30" s="69">
        <v>0.37927162601124442</v>
      </c>
      <c r="AM30" s="69">
        <v>0.49597790344704906</v>
      </c>
      <c r="AN30" s="69"/>
      <c r="AO30" s="69">
        <f t="shared" si="35"/>
        <v>0.23827438843523685</v>
      </c>
      <c r="AP30" s="69">
        <f>'RD T1'!E145</f>
        <v>0.19300193297535129</v>
      </c>
      <c r="AQ30" s="69">
        <f t="shared" si="36"/>
        <v>0.43127632141058814</v>
      </c>
      <c r="AS30" t="str">
        <f t="shared" si="37"/>
        <v>81 Process, plant and machine operatives</v>
      </c>
      <c r="AT30" s="69">
        <v>0.60552064566348074</v>
      </c>
      <c r="AU30" s="69">
        <v>0.46981980834094272</v>
      </c>
      <c r="AV30" s="69">
        <v>0.42789478139802806</v>
      </c>
      <c r="AW30" s="69">
        <v>0.61154694881932292</v>
      </c>
      <c r="AX30" s="69">
        <v>0.68593583434646976</v>
      </c>
      <c r="AY30" s="69"/>
      <c r="AZ30" s="69">
        <f t="shared" si="38"/>
        <v>0.25804105294844171</v>
      </c>
      <c r="BA30" s="69">
        <f>'RD T1'!E174</f>
        <v>0.27346309675740188</v>
      </c>
      <c r="BB30" s="69">
        <f t="shared" si="39"/>
        <v>0.53150414970584359</v>
      </c>
      <c r="BD30" t="str">
        <f t="shared" si="40"/>
        <v>81 Process, plant and machine operatives</v>
      </c>
      <c r="BE30" s="69">
        <v>5.6208386031544553</v>
      </c>
      <c r="BF30" s="69">
        <v>4.8990436574847012</v>
      </c>
      <c r="BG30" s="69">
        <v>5.3489131740203817</v>
      </c>
      <c r="BH30" s="69">
        <v>6.2035823590170267</v>
      </c>
      <c r="BI30" s="69">
        <v>6.7938006421108801</v>
      </c>
      <c r="BJ30" s="69"/>
      <c r="BK30" s="69">
        <f t="shared" si="41"/>
        <v>1.4448874680904984</v>
      </c>
      <c r="BL30" s="69">
        <f>'RD T1'!E203</f>
        <v>2.3448413047265433</v>
      </c>
      <c r="BM30" s="69">
        <f t="shared" si="42"/>
        <v>3.7897287728170417</v>
      </c>
      <c r="BO30" t="str">
        <f t="shared" si="43"/>
        <v>81 Process, plant and machine operatives</v>
      </c>
      <c r="BP30" s="69">
        <v>6.583791278632547</v>
      </c>
      <c r="BQ30" s="69">
        <v>6.060752768310409</v>
      </c>
      <c r="BR30" s="69">
        <v>5.4475157537852361</v>
      </c>
      <c r="BS30" s="69">
        <v>7.0058442664322307</v>
      </c>
      <c r="BT30" s="69">
        <v>7.109185946335125</v>
      </c>
      <c r="BU30" s="69"/>
      <c r="BV30" s="69">
        <f t="shared" si="44"/>
        <v>1.6616701925498889</v>
      </c>
      <c r="BW30" s="69">
        <f>'RD T1'!E232</f>
        <v>2.5847953001690924</v>
      </c>
      <c r="BX30" s="69">
        <f t="shared" si="45"/>
        <v>4.2464654927189809</v>
      </c>
      <c r="BZ30" t="str">
        <f t="shared" si="46"/>
        <v>81 Process, plant and machine operatives</v>
      </c>
      <c r="CA30" s="69">
        <v>3.9368969765417727</v>
      </c>
      <c r="CB30" s="69">
        <v>4.4404749596014579</v>
      </c>
      <c r="CC30" s="69">
        <v>2.9118356364058884</v>
      </c>
      <c r="CD30" s="69">
        <v>3.2454915685998675</v>
      </c>
      <c r="CE30" s="69">
        <v>1.34638997734846</v>
      </c>
      <c r="CF30" s="69"/>
      <c r="CG30" s="69">
        <f t="shared" si="47"/>
        <v>-1.5654456590574284</v>
      </c>
      <c r="CH30" s="69">
        <f>'RD T1'!E261</f>
        <v>0.86840775388517066</v>
      </c>
      <c r="CI30" s="69">
        <f t="shared" si="48"/>
        <v>-0.69703790517225772</v>
      </c>
      <c r="CK30" t="str">
        <f t="shared" si="49"/>
        <v>81 Process, plant and machine operatives</v>
      </c>
      <c r="CL30" s="69">
        <v>2.7154675723688397</v>
      </c>
      <c r="CM30" s="69">
        <v>2.0248383818261626</v>
      </c>
      <c r="CN30" s="69">
        <v>1.4847258444894542</v>
      </c>
      <c r="CO30" s="69">
        <v>0.83400365122932518</v>
      </c>
      <c r="CP30" s="69">
        <v>0.33155857172158859</v>
      </c>
      <c r="CQ30" s="69"/>
      <c r="CR30" s="69">
        <f t="shared" si="50"/>
        <v>-1.1531672727678657</v>
      </c>
      <c r="CS30" s="69">
        <f>'RD T1'!E290</f>
        <v>0.20631322741793309</v>
      </c>
      <c r="CT30" s="69">
        <f t="shared" si="51"/>
        <v>-0.94685404534993256</v>
      </c>
    </row>
    <row r="31" spans="1:98" x14ac:dyDescent="0.2">
      <c r="A31" s="10" t="str">
        <f>name!D27</f>
        <v>82 Transport and mobile machine drivers and operatives</v>
      </c>
      <c r="B31" s="69">
        <v>2.2450317987249727E-2</v>
      </c>
      <c r="C31" s="69">
        <v>4.3037516909223757E-2</v>
      </c>
      <c r="D31" s="69">
        <v>3.2986668932418993E-2</v>
      </c>
      <c r="E31" s="69">
        <v>4.909636726143201E-2</v>
      </c>
      <c r="F31" s="69">
        <v>7.8042890326718309E-2</v>
      </c>
      <c r="G31" s="11"/>
      <c r="H31" s="69">
        <f t="shared" si="26"/>
        <v>4.5056221394299316E-2</v>
      </c>
      <c r="I31" s="69">
        <f>'RD T1'!E59</f>
        <v>3.9146955246047846E-2</v>
      </c>
      <c r="J31" s="69">
        <f t="shared" si="27"/>
        <v>8.4203176640347155E-2</v>
      </c>
      <c r="L31" t="str">
        <f t="shared" si="28"/>
        <v>82 Transport and mobile machine drivers and operatives</v>
      </c>
      <c r="M31" s="69">
        <v>0.12791317100644567</v>
      </c>
      <c r="N31" s="69">
        <v>0.23196494225045569</v>
      </c>
      <c r="O31" s="69">
        <v>0.18229329226058982</v>
      </c>
      <c r="P31" s="69">
        <v>0.25087583800850954</v>
      </c>
      <c r="Q31" s="69">
        <v>0.39600089516591935</v>
      </c>
      <c r="R31" s="11"/>
      <c r="S31" s="69">
        <f t="shared" si="29"/>
        <v>0.21370760290532953</v>
      </c>
      <c r="T31" s="69">
        <f>'RD T1'!E88</f>
        <v>0.19677502292508708</v>
      </c>
      <c r="U31" s="69">
        <f t="shared" si="30"/>
        <v>0.41048262583041661</v>
      </c>
      <c r="W31" t="str">
        <f t="shared" si="31"/>
        <v>82 Transport and mobile machine drivers and operatives</v>
      </c>
      <c r="X31" s="69">
        <v>0.60350715353760187</v>
      </c>
      <c r="Y31" s="69">
        <v>0.70221728621031687</v>
      </c>
      <c r="Z31" s="69">
        <v>0.68886090161697688</v>
      </c>
      <c r="AA31" s="69">
        <v>0.82523912156510626</v>
      </c>
      <c r="AB31" s="69">
        <v>1.052053684902079</v>
      </c>
      <c r="AC31" s="69"/>
      <c r="AD31" s="69">
        <f t="shared" si="32"/>
        <v>0.36319278328510207</v>
      </c>
      <c r="AE31" s="69">
        <f>'RD T1'!E117</f>
        <v>0.59459423474578621</v>
      </c>
      <c r="AF31" s="69">
        <f t="shared" si="33"/>
        <v>0.95778701803088828</v>
      </c>
      <c r="AH31" t="str">
        <f t="shared" si="34"/>
        <v>82 Transport and mobile machine drivers and operatives</v>
      </c>
      <c r="AI31" s="69">
        <v>0.31811380993599192</v>
      </c>
      <c r="AJ31" s="69">
        <v>0.32514138625069294</v>
      </c>
      <c r="AK31" s="69">
        <v>0.33282471072547487</v>
      </c>
      <c r="AL31" s="69">
        <v>0.3835216154119786</v>
      </c>
      <c r="AM31" s="69">
        <v>0.41575173348533823</v>
      </c>
      <c r="AN31" s="69"/>
      <c r="AO31" s="69">
        <f t="shared" si="35"/>
        <v>8.2927022759863356E-2</v>
      </c>
      <c r="AP31" s="69">
        <f>'RD T1'!E146</f>
        <v>0.24048334366456658</v>
      </c>
      <c r="AQ31" s="69">
        <f t="shared" si="36"/>
        <v>0.32341036642442994</v>
      </c>
      <c r="AS31" t="str">
        <f t="shared" si="37"/>
        <v>82 Transport and mobile machine drivers and operatives</v>
      </c>
      <c r="AT31" s="69">
        <v>0.50088340964489331</v>
      </c>
      <c r="AU31" s="69">
        <v>0.52095368164683775</v>
      </c>
      <c r="AV31" s="69">
        <v>0.52105456782129933</v>
      </c>
      <c r="AW31" s="69">
        <v>0.61182322955957247</v>
      </c>
      <c r="AX31" s="69">
        <v>0.66603137134503487</v>
      </c>
      <c r="AY31" s="69"/>
      <c r="AZ31" s="69">
        <f t="shared" si="38"/>
        <v>0.14497680352373554</v>
      </c>
      <c r="BA31" s="69">
        <f>'RD T1'!E175</f>
        <v>0.4181310863895138</v>
      </c>
      <c r="BB31" s="69">
        <f t="shared" si="39"/>
        <v>0.56310788991324934</v>
      </c>
      <c r="BD31" t="str">
        <f t="shared" si="40"/>
        <v>82 Transport and mobile machine drivers and operatives</v>
      </c>
      <c r="BE31" s="69">
        <v>4.0053359857654831</v>
      </c>
      <c r="BF31" s="69">
        <v>4.2521555120592911</v>
      </c>
      <c r="BG31" s="69">
        <v>4.9673138457962898</v>
      </c>
      <c r="BH31" s="69">
        <v>4.5280241851496292</v>
      </c>
      <c r="BI31" s="69">
        <v>4.6389782974832379</v>
      </c>
      <c r="BJ31" s="69"/>
      <c r="BK31" s="69">
        <f t="shared" si="41"/>
        <v>-0.32833554831305189</v>
      </c>
      <c r="BL31" s="69">
        <f>'RD T1'!E204</f>
        <v>2.347320684717253</v>
      </c>
      <c r="BM31" s="69">
        <f t="shared" si="42"/>
        <v>2.0189851364042011</v>
      </c>
      <c r="BO31" t="str">
        <f t="shared" si="43"/>
        <v>82 Transport and mobile machine drivers and operatives</v>
      </c>
      <c r="BP31" s="69">
        <v>6.2844376195523113</v>
      </c>
      <c r="BQ31" s="69">
        <v>7.0645581997989071</v>
      </c>
      <c r="BR31" s="69">
        <v>6.6277424921039731</v>
      </c>
      <c r="BS31" s="69">
        <v>7.2088412977340646</v>
      </c>
      <c r="BT31" s="69">
        <v>7.6474008132038733</v>
      </c>
      <c r="BU31" s="69"/>
      <c r="BV31" s="69">
        <f t="shared" si="44"/>
        <v>1.0196583210999002</v>
      </c>
      <c r="BW31" s="69">
        <f>'RD T1'!E233</f>
        <v>3.7747328640830471</v>
      </c>
      <c r="BX31" s="69">
        <f t="shared" si="45"/>
        <v>4.7943911851829473</v>
      </c>
      <c r="BZ31" t="str">
        <f t="shared" si="46"/>
        <v>82 Transport and mobile machine drivers and operatives</v>
      </c>
      <c r="CA31" s="69">
        <v>3.8236621344264643</v>
      </c>
      <c r="CB31" s="69">
        <v>6.0124827436504376</v>
      </c>
      <c r="CC31" s="69">
        <v>3.7633327886879875</v>
      </c>
      <c r="CD31" s="69">
        <v>3.7881263138914432</v>
      </c>
      <c r="CE31" s="69">
        <v>2.4872115805638066</v>
      </c>
      <c r="CF31" s="69"/>
      <c r="CG31" s="69">
        <f t="shared" si="47"/>
        <v>-1.2761212081241808</v>
      </c>
      <c r="CH31" s="69">
        <f>'RD T1'!E262</f>
        <v>1.5505137665064146</v>
      </c>
      <c r="CI31" s="69">
        <f t="shared" si="48"/>
        <v>0.27439255838223375</v>
      </c>
      <c r="CK31" t="str">
        <f t="shared" si="49"/>
        <v>82 Transport and mobile machine drivers and operatives</v>
      </c>
      <c r="CL31" s="69">
        <v>2.0922570205688169</v>
      </c>
      <c r="CM31" s="69">
        <v>2.1806566489394386</v>
      </c>
      <c r="CN31" s="69">
        <v>1.9695101886441775</v>
      </c>
      <c r="CO31" s="69">
        <v>1.4114960582177156</v>
      </c>
      <c r="CP31" s="69">
        <v>0.52059231667613559</v>
      </c>
      <c r="CQ31" s="69"/>
      <c r="CR31" s="69">
        <f t="shared" si="50"/>
        <v>-1.448917871968042</v>
      </c>
      <c r="CS31" s="69">
        <f>'RD T1'!E291</f>
        <v>0.47276892010821464</v>
      </c>
      <c r="CT31" s="69">
        <f t="shared" si="51"/>
        <v>-0.97614895185982742</v>
      </c>
    </row>
    <row r="32" spans="1:98" x14ac:dyDescent="0.2">
      <c r="A32" s="10" t="str">
        <f>name!D28</f>
        <v>91 Elementary trades and related occupations</v>
      </c>
      <c r="B32" s="69">
        <v>3.0764229919029733E-4</v>
      </c>
      <c r="C32" s="69">
        <v>3.4257114342862771E-4</v>
      </c>
      <c r="D32" s="69">
        <v>2.7938314876907499E-4</v>
      </c>
      <c r="E32" s="69">
        <v>2.6950744849708636E-4</v>
      </c>
      <c r="F32" s="69">
        <v>3.3076482652081944E-4</v>
      </c>
      <c r="G32" s="11"/>
      <c r="H32" s="69">
        <f t="shared" si="26"/>
        <v>5.1381677751744458E-5</v>
      </c>
      <c r="I32" s="69">
        <f>'RD T1'!E60</f>
        <v>1.8508218961095721E-4</v>
      </c>
      <c r="J32" s="69">
        <f t="shared" si="27"/>
        <v>2.3646386736270167E-4</v>
      </c>
      <c r="L32" t="str">
        <f t="shared" si="28"/>
        <v>91 Elementary trades and related occupations</v>
      </c>
      <c r="M32" s="69">
        <v>5.0529787965067074E-2</v>
      </c>
      <c r="N32" s="69">
        <v>8.3434006848225217E-2</v>
      </c>
      <c r="O32" s="69">
        <v>4.2784952835381009E-2</v>
      </c>
      <c r="P32" s="69">
        <v>5.0576520727546606E-2</v>
      </c>
      <c r="Q32" s="69">
        <v>7.6890659308925066E-2</v>
      </c>
      <c r="R32" s="11"/>
      <c r="S32" s="69">
        <f t="shared" si="29"/>
        <v>3.4105706473544058E-2</v>
      </c>
      <c r="T32" s="69">
        <f>'RD T1'!E89</f>
        <v>2.9525339897376716E-2</v>
      </c>
      <c r="U32" s="69">
        <f t="shared" si="30"/>
        <v>6.3631046370920777E-2</v>
      </c>
      <c r="W32" t="str">
        <f t="shared" si="31"/>
        <v>91 Elementary trades and related occupations</v>
      </c>
      <c r="X32" s="69">
        <v>0.2842877071745194</v>
      </c>
      <c r="Y32" s="69">
        <v>0.22741580991916552</v>
      </c>
      <c r="Z32" s="69">
        <v>0.20566933447943417</v>
      </c>
      <c r="AA32" s="69">
        <v>0.19196873768066711</v>
      </c>
      <c r="AB32" s="69">
        <v>0.21740877482962367</v>
      </c>
      <c r="AC32" s="69"/>
      <c r="AD32" s="69">
        <f t="shared" si="32"/>
        <v>1.1739440350189506E-2</v>
      </c>
      <c r="AE32" s="69">
        <f>'RD T1'!E118</f>
        <v>0.12074448214444433</v>
      </c>
      <c r="AF32" s="69">
        <f t="shared" si="33"/>
        <v>0.13248392249463384</v>
      </c>
      <c r="AH32" t="str">
        <f t="shared" si="34"/>
        <v>91 Elementary trades and related occupations</v>
      </c>
      <c r="AI32" s="69">
        <v>0.19743102240640234</v>
      </c>
      <c r="AJ32" s="69">
        <v>0.18005337005274757</v>
      </c>
      <c r="AK32" s="69">
        <v>0.14934108029291759</v>
      </c>
      <c r="AL32" s="69">
        <v>0.15456178340118687</v>
      </c>
      <c r="AM32" s="69">
        <v>0.21080363867243934</v>
      </c>
      <c r="AN32" s="69"/>
      <c r="AO32" s="69">
        <f t="shared" si="35"/>
        <v>6.1462558379521748E-2</v>
      </c>
      <c r="AP32" s="69">
        <f>'RD T1'!E147</f>
        <v>0.10449163433411819</v>
      </c>
      <c r="AQ32" s="69">
        <f t="shared" si="36"/>
        <v>0.16595419271363993</v>
      </c>
      <c r="AS32" t="str">
        <f t="shared" si="37"/>
        <v>91 Elementary trades and related occupations</v>
      </c>
      <c r="AT32" s="69">
        <v>0.21751634169488132</v>
      </c>
      <c r="AU32" s="69">
        <v>0.16747542907193577</v>
      </c>
      <c r="AV32" s="69">
        <v>0.16091493039720267</v>
      </c>
      <c r="AW32" s="69">
        <v>0.14775735716437471</v>
      </c>
      <c r="AX32" s="69">
        <v>0.16429517087095913</v>
      </c>
      <c r="AY32" s="69"/>
      <c r="AZ32" s="69">
        <f t="shared" si="38"/>
        <v>3.3802404737564573E-3</v>
      </c>
      <c r="BA32" s="69">
        <f>'RD T1'!E176</f>
        <v>8.1134549987196991E-2</v>
      </c>
      <c r="BB32" s="69">
        <f t="shared" si="39"/>
        <v>8.4514790460953448E-2</v>
      </c>
      <c r="BD32" t="str">
        <f t="shared" si="40"/>
        <v>91 Elementary trades and related occupations</v>
      </c>
      <c r="BE32" s="69">
        <v>1.4439950117228915</v>
      </c>
      <c r="BF32" s="69">
        <v>1.1231775879652681</v>
      </c>
      <c r="BG32" s="69">
        <v>1.2600979481020038</v>
      </c>
      <c r="BH32" s="69">
        <v>0.92446236957632688</v>
      </c>
      <c r="BI32" s="69">
        <v>0.95451640396736004</v>
      </c>
      <c r="BJ32" s="69"/>
      <c r="BK32" s="69">
        <f t="shared" si="41"/>
        <v>-0.30558154413464378</v>
      </c>
      <c r="BL32" s="69">
        <f>'RD T1'!E205</f>
        <v>0.35932290055256555</v>
      </c>
      <c r="BM32" s="69">
        <f t="shared" si="42"/>
        <v>5.3741356417921771E-2</v>
      </c>
      <c r="BO32" t="str">
        <f t="shared" si="43"/>
        <v>91 Elementary trades and related occupations</v>
      </c>
      <c r="BP32" s="69">
        <v>2.6924241281342263</v>
      </c>
      <c r="BQ32" s="69">
        <v>2.1946081383524731</v>
      </c>
      <c r="BR32" s="69">
        <v>2.1490570019369923</v>
      </c>
      <c r="BS32" s="69">
        <v>1.8153614335521446</v>
      </c>
      <c r="BT32" s="69">
        <v>1.8454696830842179</v>
      </c>
      <c r="BU32" s="69"/>
      <c r="BV32" s="69">
        <f t="shared" si="44"/>
        <v>-0.30358731885277446</v>
      </c>
      <c r="BW32" s="69">
        <f>'RD T1'!E234</f>
        <v>0.66411024345878489</v>
      </c>
      <c r="BX32" s="69">
        <f t="shared" si="45"/>
        <v>0.36052292460601043</v>
      </c>
      <c r="BZ32" t="str">
        <f t="shared" si="46"/>
        <v>91 Elementary trades and related occupations</v>
      </c>
      <c r="CA32" s="69">
        <v>2.3942361943562602</v>
      </c>
      <c r="CB32" s="69">
        <v>2.4898292547051724</v>
      </c>
      <c r="CC32" s="69">
        <v>1.8112783664148571</v>
      </c>
      <c r="CD32" s="69">
        <v>1.4658095282036347</v>
      </c>
      <c r="CE32" s="69">
        <v>1.0514438630051333</v>
      </c>
      <c r="CF32" s="69"/>
      <c r="CG32" s="69">
        <f t="shared" si="47"/>
        <v>-0.7598345034097238</v>
      </c>
      <c r="CH32" s="69">
        <f>'RD T1'!E263</f>
        <v>0.49483699258980579</v>
      </c>
      <c r="CI32" s="69">
        <f t="shared" si="48"/>
        <v>-0.26499751081991801</v>
      </c>
      <c r="CK32" t="str">
        <f t="shared" si="49"/>
        <v>91 Elementary trades and related occupations</v>
      </c>
      <c r="CL32" s="69">
        <v>1.4271735831452883</v>
      </c>
      <c r="CM32" s="69">
        <v>1.1585156129508525</v>
      </c>
      <c r="CN32" s="69">
        <v>0.91523230898972074</v>
      </c>
      <c r="CO32" s="69">
        <v>0.59214465407522165</v>
      </c>
      <c r="CP32" s="69">
        <v>0.35998602034072619</v>
      </c>
      <c r="CQ32" s="69"/>
      <c r="CR32" s="69">
        <f t="shared" si="50"/>
        <v>-0.55524628864899461</v>
      </c>
      <c r="CS32" s="69">
        <f>'RD T1'!E292</f>
        <v>0.16663741534258827</v>
      </c>
      <c r="CT32" s="69">
        <f t="shared" si="51"/>
        <v>-0.38860887330640637</v>
      </c>
    </row>
    <row r="33" spans="1:98" x14ac:dyDescent="0.2">
      <c r="A33" s="10" t="str">
        <f>name!D29</f>
        <v>92 Elementary administration and service occupations</v>
      </c>
      <c r="B33" s="69">
        <v>2.8117868357921846E-2</v>
      </c>
      <c r="C33" s="69">
        <v>4.2580656296186591E-2</v>
      </c>
      <c r="D33" s="69">
        <v>3.5064090640751826E-2</v>
      </c>
      <c r="E33" s="69">
        <v>4.6016934841292489E-2</v>
      </c>
      <c r="F33" s="69">
        <v>6.2786687362229213E-2</v>
      </c>
      <c r="G33" s="11"/>
      <c r="H33" s="69">
        <f t="shared" ref="H33" si="52">F33-D33</f>
        <v>2.7722596721477387E-2</v>
      </c>
      <c r="I33" s="69">
        <f>'RD T1'!E61</f>
        <v>3.032534846855502E-2</v>
      </c>
      <c r="J33" s="69">
        <f t="shared" ref="J33" si="53">SUM(H33:I33)</f>
        <v>5.804794519003241E-2</v>
      </c>
      <c r="L33" t="str">
        <f t="shared" ref="L33" si="54">A33</f>
        <v>92 Elementary administration and service occupations</v>
      </c>
      <c r="M33" s="69">
        <v>0.64614412298418356</v>
      </c>
      <c r="N33" s="69">
        <v>0.96682778411154768</v>
      </c>
      <c r="O33" s="69">
        <v>0.8313320436739754</v>
      </c>
      <c r="P33" s="69">
        <v>1.1225012805108756</v>
      </c>
      <c r="Q33" s="69">
        <v>1.7029588263359354</v>
      </c>
      <c r="R33" s="11"/>
      <c r="S33" s="69">
        <f t="shared" ref="S33" si="55">Q33-O33</f>
        <v>0.87162678266196003</v>
      </c>
      <c r="T33" s="69">
        <f>'RD T1'!E90</f>
        <v>0.77828945134089844</v>
      </c>
      <c r="U33" s="69">
        <f t="shared" ref="U33" si="56">SUM(S33:T33)</f>
        <v>1.6499162340028586</v>
      </c>
      <c r="W33" t="str">
        <f t="shared" ref="W33" si="57">A33</f>
        <v>92 Elementary administration and service occupations</v>
      </c>
      <c r="X33" s="69">
        <v>2.7603317811519781</v>
      </c>
      <c r="Y33" s="69">
        <v>2.7704270413745822</v>
      </c>
      <c r="Z33" s="69">
        <v>2.9819162142829074</v>
      </c>
      <c r="AA33" s="69">
        <v>3.6398160429295499</v>
      </c>
      <c r="AB33" s="69">
        <v>4.970953792095961</v>
      </c>
      <c r="AC33" s="69"/>
      <c r="AD33" s="69">
        <f t="shared" ref="AD33" si="58">AB33-Z33</f>
        <v>1.9890375778130536</v>
      </c>
      <c r="AE33" s="69">
        <f>'RD T1'!E119</f>
        <v>2.6417932985036088</v>
      </c>
      <c r="AF33" s="69">
        <f t="shared" ref="AF33" si="59">SUM(AD33:AE33)</f>
        <v>4.6308308763166623</v>
      </c>
      <c r="AH33" t="str">
        <f t="shared" ref="AH33" si="60">L33</f>
        <v>92 Elementary administration and service occupations</v>
      </c>
      <c r="AI33" s="69">
        <v>1.2986500142431201</v>
      </c>
      <c r="AJ33" s="69">
        <v>1.3614420237973293</v>
      </c>
      <c r="AK33" s="69">
        <v>1.5018720976809394</v>
      </c>
      <c r="AL33" s="69">
        <v>1.7735572452569377</v>
      </c>
      <c r="AM33" s="69">
        <v>2.4671414250603685</v>
      </c>
      <c r="AN33" s="69"/>
      <c r="AO33" s="69">
        <f t="shared" ref="AO33" si="61">AM33-AK33</f>
        <v>0.96526932737942905</v>
      </c>
      <c r="AP33" s="69">
        <f>'RD T1'!E148</f>
        <v>1.2081355868587933</v>
      </c>
      <c r="AQ33" s="69">
        <f t="shared" ref="AQ33" si="62">SUM(AO33:AP33)</f>
        <v>2.1734049142382226</v>
      </c>
      <c r="AS33" t="str">
        <f t="shared" ref="AS33" si="63">W33</f>
        <v>92 Elementary administration and service occupations</v>
      </c>
      <c r="AT33" s="69">
        <v>1.2387539867051005</v>
      </c>
      <c r="AU33" s="69">
        <v>1.2175200385298452</v>
      </c>
      <c r="AV33" s="69">
        <v>1.2818045656061297</v>
      </c>
      <c r="AW33" s="69">
        <v>1.4813921699293977</v>
      </c>
      <c r="AX33" s="69">
        <v>1.9943011122818175</v>
      </c>
      <c r="AY33" s="69"/>
      <c r="AZ33" s="69">
        <f t="shared" ref="AZ33" si="64">AX33-AV33</f>
        <v>0.71249654667568785</v>
      </c>
      <c r="BA33" s="69">
        <f>'RD T1'!E177</f>
        <v>1.0254443353871261</v>
      </c>
      <c r="BB33" s="69">
        <f t="shared" ref="BB33" si="65">SUM(AZ33:BA33)</f>
        <v>1.7379408820628139</v>
      </c>
      <c r="BD33" t="str">
        <f t="shared" ref="BD33" si="66">AH33</f>
        <v>92 Elementary administration and service occupations</v>
      </c>
      <c r="BE33" s="69">
        <v>9.610308523916375</v>
      </c>
      <c r="BF33" s="69">
        <v>8.3621445110824002</v>
      </c>
      <c r="BG33" s="69">
        <v>9.5312698231434325</v>
      </c>
      <c r="BH33" s="69">
        <v>8.7969617896119683</v>
      </c>
      <c r="BI33" s="69">
        <v>8.8964533787368225</v>
      </c>
      <c r="BJ33" s="69"/>
      <c r="BK33" s="69">
        <f t="shared" ref="BK33" si="67">BI33-BG33</f>
        <v>-0.63481644440661</v>
      </c>
      <c r="BL33" s="69">
        <f>'RD T1'!E206</f>
        <v>4.4324578626187545</v>
      </c>
      <c r="BM33" s="69">
        <f t="shared" ref="BM33" si="68">SUM(BK33:BL33)</f>
        <v>3.7976414182121445</v>
      </c>
      <c r="BO33" t="str">
        <f t="shared" ref="BO33" si="69">AS33</f>
        <v>92 Elementary administration and service occupations</v>
      </c>
      <c r="BP33" s="69">
        <v>16.202168254275968</v>
      </c>
      <c r="BQ33" s="69">
        <v>15.578587455869199</v>
      </c>
      <c r="BR33" s="69">
        <v>15.659190463330214</v>
      </c>
      <c r="BS33" s="69">
        <v>15.769616997562007</v>
      </c>
      <c r="BT33" s="69">
        <v>15.503413798475416</v>
      </c>
      <c r="BU33" s="69"/>
      <c r="BV33" s="69">
        <f t="shared" ref="BV33" si="70">BT33-BR33</f>
        <v>-0.15577666485479824</v>
      </c>
      <c r="BW33" s="69">
        <f>'RD T1'!E235</f>
        <v>7.1865619331644295</v>
      </c>
      <c r="BX33" s="69">
        <f t="shared" ref="BX33" si="71">SUM(BV33:BW33)</f>
        <v>7.0307852683096312</v>
      </c>
      <c r="BZ33" t="str">
        <f t="shared" ref="BZ33" si="72">BD33</f>
        <v>92 Elementary administration and service occupations</v>
      </c>
      <c r="CA33" s="69">
        <v>12.073572431089039</v>
      </c>
      <c r="CB33" s="69">
        <v>13.098489856827594</v>
      </c>
      <c r="CC33" s="69">
        <v>10.506256056874514</v>
      </c>
      <c r="CD33" s="69">
        <v>10.466903306740015</v>
      </c>
      <c r="CE33" s="69">
        <v>7.5179761683239592</v>
      </c>
      <c r="CF33" s="69"/>
      <c r="CG33" s="69">
        <f t="shared" ref="CG33" si="73">CE33-CC33</f>
        <v>-2.9882798885505553</v>
      </c>
      <c r="CH33" s="69">
        <f>'RD T1'!E264</f>
        <v>3.7839532027298461</v>
      </c>
      <c r="CI33" s="69">
        <f t="shared" ref="CI33" si="74">SUM(CG33:CH33)</f>
        <v>0.79567331417929088</v>
      </c>
      <c r="CK33" t="str">
        <f t="shared" ref="CK33" si="75">BO33</f>
        <v>92 Elementary administration and service occupations</v>
      </c>
      <c r="CL33" s="69">
        <v>7.8152809559192002</v>
      </c>
      <c r="CM33" s="69">
        <v>5.3824765865129498</v>
      </c>
      <c r="CN33" s="69">
        <v>3.7745914037183552</v>
      </c>
      <c r="CO33" s="69">
        <v>2.8807519618724875</v>
      </c>
      <c r="CP33" s="69">
        <v>1.7270955832417769</v>
      </c>
      <c r="CQ33" s="69"/>
      <c r="CR33" s="69">
        <f t="shared" ref="CR33" si="76">CP33-CN33</f>
        <v>-2.0474958204765783</v>
      </c>
      <c r="CS33" s="69">
        <f>'RD T1'!E293</f>
        <v>0.76003869426365356</v>
      </c>
      <c r="CT33" s="69">
        <f t="shared" ref="CT33" si="77">SUM(CR33:CS33)</f>
        <v>-1.2874571262129249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5.3938869372483333</v>
      </c>
      <c r="C35" s="67">
        <f t="shared" ref="C35:F35" si="78">SUM(C8:C33)</f>
        <v>7.010765620991668</v>
      </c>
      <c r="D35" s="67">
        <f t="shared" si="78"/>
        <v>6.2191239061433192</v>
      </c>
      <c r="E35" s="67">
        <f t="shared" si="78"/>
        <v>7.6363712242585411</v>
      </c>
      <c r="F35" s="67">
        <f t="shared" si="78"/>
        <v>9.5144226538408052</v>
      </c>
      <c r="G35" s="11"/>
      <c r="H35" s="67">
        <f>F35-D35</f>
        <v>3.295298747697486</v>
      </c>
      <c r="I35" s="67">
        <f>SUM(I8:I33)</f>
        <v>4.1463489915387948</v>
      </c>
      <c r="J35" s="67">
        <f>SUM(H35:I35)</f>
        <v>7.4416477392362808</v>
      </c>
      <c r="L35" s="24" t="str">
        <f>A35</f>
        <v>All occupations</v>
      </c>
      <c r="M35" s="67">
        <f>SUM(M8:M33)</f>
        <v>34.137453238772842</v>
      </c>
      <c r="N35" s="67">
        <f t="shared" ref="N35:Q35" si="79">SUM(N8:N33)</f>
        <v>45.314710901695712</v>
      </c>
      <c r="O35" s="67">
        <f t="shared" si="79"/>
        <v>39.987739972030049</v>
      </c>
      <c r="P35" s="67">
        <f t="shared" si="79"/>
        <v>47.604731550028461</v>
      </c>
      <c r="Q35" s="67">
        <f t="shared" si="79"/>
        <v>57.863806783400968</v>
      </c>
      <c r="R35" s="11"/>
      <c r="S35" s="67">
        <f t="shared" si="29"/>
        <v>17.876066811370919</v>
      </c>
      <c r="T35" s="67">
        <f>SUM(T8:T33)</f>
        <v>27.433483900735069</v>
      </c>
      <c r="U35" s="67">
        <f>SUM(S35:T35)</f>
        <v>45.309550712105988</v>
      </c>
      <c r="W35" s="24" t="str">
        <f>A35</f>
        <v>All occupations</v>
      </c>
      <c r="X35" s="67">
        <f>SUM(X8:X33)</f>
        <v>77.667960417349263</v>
      </c>
      <c r="Y35" s="67">
        <f t="shared" ref="Y35:AB35" si="80">SUM(Y8:Y33)</f>
        <v>75.155034915430406</v>
      </c>
      <c r="Z35" s="67">
        <f t="shared" si="80"/>
        <v>82.750564635315826</v>
      </c>
      <c r="AA35" s="67">
        <f t="shared" si="80"/>
        <v>92.19432607588854</v>
      </c>
      <c r="AB35" s="67">
        <f t="shared" si="80"/>
        <v>113.11901698064985</v>
      </c>
      <c r="AC35" s="69"/>
      <c r="AD35" s="67">
        <f t="shared" ref="AD35" si="81">AB35-Z35</f>
        <v>30.36845234533402</v>
      </c>
      <c r="AE35" s="67">
        <f>SUM(AE8:AE33)</f>
        <v>55.327715178043348</v>
      </c>
      <c r="AF35" s="67">
        <f>SUM(AD35:AE35)</f>
        <v>85.696167523377369</v>
      </c>
      <c r="AH35" s="24" t="str">
        <f>L35</f>
        <v>All occupations</v>
      </c>
      <c r="AI35" s="67">
        <f>SUM(AI8:AI33)</f>
        <v>26.800248489582629</v>
      </c>
      <c r="AJ35" s="67">
        <f t="shared" ref="AJ35:AM35" si="82">SUM(AJ8:AJ33)</f>
        <v>23.202473803976257</v>
      </c>
      <c r="AK35" s="67">
        <f t="shared" si="82"/>
        <v>25.327567248455289</v>
      </c>
      <c r="AL35" s="67">
        <f t="shared" si="82"/>
        <v>24.707546523062938</v>
      </c>
      <c r="AM35" s="67">
        <f t="shared" si="82"/>
        <v>27.260797448316339</v>
      </c>
      <c r="AN35" s="69"/>
      <c r="AO35" s="67">
        <f t="shared" ref="AO35" si="83">AM35-AK35</f>
        <v>1.9332301998610504</v>
      </c>
      <c r="AP35" s="67">
        <f>SUM(AP8:AP33)</f>
        <v>14.027755486453742</v>
      </c>
      <c r="AQ35" s="67">
        <f>SUM(AO35:AP35)</f>
        <v>15.960985686314793</v>
      </c>
      <c r="AS35" s="24" t="str">
        <f>W35</f>
        <v>All occupations</v>
      </c>
      <c r="AT35" s="67">
        <f>SUM(AT8:AT33)</f>
        <v>22.807149274523688</v>
      </c>
      <c r="AU35" s="67">
        <f t="shared" ref="AU35:AX35" si="84">SUM(AU8:AU33)</f>
        <v>21.165529374117376</v>
      </c>
      <c r="AV35" s="67">
        <f t="shared" si="84"/>
        <v>22.536999605775801</v>
      </c>
      <c r="AW35" s="67">
        <f t="shared" si="84"/>
        <v>23.861334773563105</v>
      </c>
      <c r="AX35" s="67">
        <f t="shared" si="84"/>
        <v>27.320613571405779</v>
      </c>
      <c r="AY35" s="69"/>
      <c r="AZ35" s="67">
        <f t="shared" ref="AZ35" si="85">AX35-AV35</f>
        <v>4.7836139656299785</v>
      </c>
      <c r="BA35" s="67">
        <f>SUM(BA8:BA33)</f>
        <v>13.124970489556581</v>
      </c>
      <c r="BB35" s="67">
        <f>SUM(AZ35:BA35)</f>
        <v>17.90858445518656</v>
      </c>
      <c r="BD35" s="24" t="str">
        <f>AH35</f>
        <v>All occupations</v>
      </c>
      <c r="BE35" s="67">
        <f>SUM(BE8:BE33)</f>
        <v>113.00883849411298</v>
      </c>
      <c r="BF35" s="67">
        <f t="shared" ref="BF35:BI35" si="86">SUM(BF8:BF33)</f>
        <v>109.16601579797465</v>
      </c>
      <c r="BG35" s="67">
        <f t="shared" si="86"/>
        <v>121.85061428231413</v>
      </c>
      <c r="BH35" s="67">
        <f t="shared" si="86"/>
        <v>117.13492343992283</v>
      </c>
      <c r="BI35" s="67">
        <f t="shared" si="86"/>
        <v>121.86308167785653</v>
      </c>
      <c r="BJ35" s="69"/>
      <c r="BK35" s="67">
        <f t="shared" ref="BK35" si="87">BI35-BG35</f>
        <v>1.2467395542401505E-2</v>
      </c>
      <c r="BL35" s="67">
        <f>SUM(BL8:BL33)</f>
        <v>55.256560204079626</v>
      </c>
      <c r="BM35" s="67">
        <f>SUM(BK35:BL35)</f>
        <v>55.269027599622028</v>
      </c>
      <c r="BO35" s="24" t="str">
        <f>AS35</f>
        <v>All occupations</v>
      </c>
      <c r="BP35" s="67">
        <f>SUM(BP8:BP33)</f>
        <v>115.75528457445083</v>
      </c>
      <c r="BQ35" s="67">
        <f t="shared" ref="BQ35:BT35" si="88">SUM(BQ8:BQ33)</f>
        <v>109.79657864625128</v>
      </c>
      <c r="BR35" s="67">
        <f t="shared" si="88"/>
        <v>108.45541532556362</v>
      </c>
      <c r="BS35" s="67">
        <f t="shared" si="88"/>
        <v>104.31154617294392</v>
      </c>
      <c r="BT35" s="67">
        <f t="shared" si="88"/>
        <v>93.890909211004171</v>
      </c>
      <c r="BU35" s="69"/>
      <c r="BV35" s="67">
        <f t="shared" ref="BV35" si="89">BT35-BR35</f>
        <v>-14.56450611455945</v>
      </c>
      <c r="BW35" s="67">
        <f>SUM(BW8:BW33)</f>
        <v>44.087763248390061</v>
      </c>
      <c r="BX35" s="67">
        <f>SUM(BV35:BW35)</f>
        <v>29.523257133830612</v>
      </c>
      <c r="BZ35" s="24" t="str">
        <f>BD35</f>
        <v>All occupations</v>
      </c>
      <c r="CA35" s="67">
        <f>SUM(CA8:CA33)</f>
        <v>62.923603548818903</v>
      </c>
      <c r="CB35" s="67">
        <f t="shared" ref="CB35:CE35" si="90">SUM(CB8:CB33)</f>
        <v>67.319812004646252</v>
      </c>
      <c r="CC35" s="67">
        <f t="shared" si="90"/>
        <v>52.426261327252483</v>
      </c>
      <c r="CD35" s="67">
        <f t="shared" si="90"/>
        <v>49.211328820675782</v>
      </c>
      <c r="CE35" s="67">
        <f t="shared" si="90"/>
        <v>30.548341935264528</v>
      </c>
      <c r="CF35" s="69"/>
      <c r="CG35" s="67">
        <f t="shared" ref="CG35" si="91">CE35-CC35</f>
        <v>-21.877919391987955</v>
      </c>
      <c r="CH35" s="67">
        <f>SUM(CH8:CH33)</f>
        <v>16.845707857186579</v>
      </c>
      <c r="CI35" s="67">
        <f>SUM(CG35:CH35)</f>
        <v>-5.0322115348013767</v>
      </c>
      <c r="CK35" s="24" t="str">
        <f>BO35</f>
        <v>All occupations</v>
      </c>
      <c r="CL35" s="67">
        <f>SUM(CL8:CL33)</f>
        <v>31.216575025140592</v>
      </c>
      <c r="CM35" s="67">
        <f t="shared" ref="CM35:CP35" si="92">SUM(CM8:CM33)</f>
        <v>25.444078934916181</v>
      </c>
      <c r="CN35" s="67">
        <f t="shared" si="92"/>
        <v>19.371713697149634</v>
      </c>
      <c r="CO35" s="67">
        <f t="shared" si="92"/>
        <v>16.088891419655759</v>
      </c>
      <c r="CP35" s="67">
        <f t="shared" si="92"/>
        <v>11.397009738261021</v>
      </c>
      <c r="CQ35" s="69"/>
      <c r="CR35" s="67">
        <f t="shared" ref="CR35" si="93">CP35-CN35</f>
        <v>-7.9747039588886128</v>
      </c>
      <c r="CS35" s="67">
        <f>SUM(CS8:CS33)</f>
        <v>5.1255086739207396</v>
      </c>
      <c r="CT35" s="67">
        <f>SUM(CR35:CS35)</f>
        <v>-2.8491952849678732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North East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North East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North East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North East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North East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North East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North East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North East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North East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3.8490139637252105</v>
      </c>
      <c r="C45" s="18">
        <f t="shared" si="104"/>
        <v>4.3707513397875326</v>
      </c>
      <c r="D45" s="18">
        <f t="shared" si="104"/>
        <v>4.1217921627418175</v>
      </c>
      <c r="E45" s="18">
        <f t="shared" si="104"/>
        <v>3.7153754696505268</v>
      </c>
      <c r="F45" s="18">
        <f t="shared" si="104"/>
        <v>3.8714069426803199</v>
      </c>
      <c r="H45" s="68">
        <f t="shared" ref="H45:H70" si="105">IF(D8&gt;0,(H8/D8)*100,0)</f>
        <v>43.693117067732665</v>
      </c>
      <c r="I45" s="69">
        <f t="shared" ref="I45:I70" si="106">IF(D8&gt;0,I8/D8*100,0)</f>
        <v>68.194496692610215</v>
      </c>
      <c r="J45" s="69">
        <f t="shared" ref="J45:J70" si="107">IF(D8&gt;0,(J8/D8)*100,0)</f>
        <v>111.88761376034289</v>
      </c>
      <c r="L45" t="str">
        <f>A45</f>
        <v>11 Corporate managers and directors</v>
      </c>
      <c r="M45" s="18">
        <f t="shared" ref="M45:Q54" si="108">M8/M$35*100</f>
        <v>5.8568192081438539</v>
      </c>
      <c r="N45" s="18">
        <f t="shared" si="108"/>
        <v>6.7869896385159389</v>
      </c>
      <c r="O45" s="18">
        <f t="shared" si="108"/>
        <v>6.4245705595242049</v>
      </c>
      <c r="P45" s="18">
        <f t="shared" si="108"/>
        <v>5.7738896054390123</v>
      </c>
      <c r="Q45" s="18">
        <f t="shared" si="108"/>
        <v>5.8685121629111832</v>
      </c>
      <c r="S45" s="68">
        <f t="shared" ref="S45:S70" si="109">IF(O8&gt;0,(S8/O8)*100,0)</f>
        <v>32.179482843040518</v>
      </c>
      <c r="T45" s="69">
        <f t="shared" ref="T45:T70" si="110">IF(O8&gt;0,T8/O8*100,0)</f>
        <v>66.833049767729392</v>
      </c>
      <c r="U45" s="69">
        <f t="shared" ref="U45:U70" si="111">IF(O8&gt;0,(U8/O8)*100,0)</f>
        <v>99.012532610769924</v>
      </c>
      <c r="W45" t="str">
        <f>A45</f>
        <v>11 Corporate managers and directors</v>
      </c>
      <c r="X45" s="18">
        <f t="shared" ref="X45:AB54" si="112">X8/X$35*100</f>
        <v>7.3169827640400431</v>
      </c>
      <c r="Y45" s="18">
        <f t="shared" si="112"/>
        <v>7.939816692830461</v>
      </c>
      <c r="Z45" s="18">
        <f t="shared" si="112"/>
        <v>7.699395646047055</v>
      </c>
      <c r="AA45" s="18">
        <f t="shared" si="112"/>
        <v>6.9341970043836492</v>
      </c>
      <c r="AB45" s="18">
        <f t="shared" si="112"/>
        <v>6.8130071438402702</v>
      </c>
      <c r="AD45" s="68">
        <f t="shared" ref="AD45:AD70" si="113">IF(Z8&gt;0,(AD8/Z8)*100,0)</f>
        <v>20.961416460323139</v>
      </c>
      <c r="AE45" s="69">
        <f t="shared" ref="AE45:AE70" si="114">IF(Z8&gt;0,AE8/Z8*100,0)</f>
        <v>63.107765798599793</v>
      </c>
      <c r="AF45" s="69">
        <f t="shared" ref="AF45:AF70" si="115">IF(Z8&gt;0,(AF8/Z8)*100,0)</f>
        <v>84.069182258922936</v>
      </c>
      <c r="AH45" t="str">
        <f>L45</f>
        <v>11 Corporate managers and directors</v>
      </c>
      <c r="AI45" s="18">
        <f t="shared" ref="AI45:AM54" si="116">AI8/AI$35*100</f>
        <v>5.1078109484127374</v>
      </c>
      <c r="AJ45" s="18">
        <f t="shared" si="116"/>
        <v>5.708948710762205</v>
      </c>
      <c r="AK45" s="18">
        <f t="shared" si="116"/>
        <v>6.0681084017675904</v>
      </c>
      <c r="AL45" s="18">
        <f t="shared" si="116"/>
        <v>5.8173733085267711</v>
      </c>
      <c r="AM45" s="18">
        <f t="shared" si="116"/>
        <v>5.9710140310901227</v>
      </c>
      <c r="AO45" s="68">
        <f t="shared" ref="AO45:AO70" si="117">IF(AK8&gt;0,(AO8/AK8)*100,0)</f>
        <v>5.9107003755641205</v>
      </c>
      <c r="AP45" s="69">
        <f t="shared" ref="AP45:AP70" si="118">IF(AK8&gt;0,AP8/AK8*100,0)</f>
        <v>53.13044093356315</v>
      </c>
      <c r="AQ45" s="69">
        <f t="shared" ref="AQ45:AQ70" si="119">IF(AK8&gt;0,(AQ8/AK8)*100,0)</f>
        <v>59.041141309127262</v>
      </c>
      <c r="AS45" t="str">
        <f>W45</f>
        <v>11 Corporate managers and directors</v>
      </c>
      <c r="AT45" s="18">
        <f t="shared" ref="AT45:AX54" si="120">AT8/AT$35*100</f>
        <v>7.4180505408052131</v>
      </c>
      <c r="AU45" s="18">
        <f t="shared" si="120"/>
        <v>7.633619218179752</v>
      </c>
      <c r="AV45" s="18">
        <f t="shared" si="120"/>
        <v>7.7233038805672907</v>
      </c>
      <c r="AW45" s="18">
        <f t="shared" si="120"/>
        <v>6.6998352630031413</v>
      </c>
      <c r="AX45" s="18">
        <f t="shared" si="120"/>
        <v>6.3276129153947345</v>
      </c>
      <c r="AZ45" s="68">
        <f t="shared" ref="AZ45:AZ70" si="121">IF(AV8&gt;0,(AZ8/AV8)*100,0)</f>
        <v>-0.68127574582646133</v>
      </c>
      <c r="BA45" s="69">
        <f t="shared" ref="BA45:BA70" si="122">IF(AV8&gt;0,BA8/AV8*100,0)</f>
        <v>50.864149468509623</v>
      </c>
      <c r="BB45" s="69">
        <f t="shared" ref="BB45:BB70" si="123">IF(AV8&gt;0,(BB8/AV8)*100,0)</f>
        <v>50.182873722683162</v>
      </c>
      <c r="BD45" t="str">
        <f>AH45</f>
        <v>11 Corporate managers and directors</v>
      </c>
      <c r="BE45" s="18">
        <f t="shared" ref="BE45:BI54" si="124">BE8/BE$35*100</f>
        <v>4.1111649960689673</v>
      </c>
      <c r="BF45" s="18">
        <f t="shared" si="124"/>
        <v>4.6461614510391476</v>
      </c>
      <c r="BG45" s="18">
        <f t="shared" si="124"/>
        <v>5.0962736918950018</v>
      </c>
      <c r="BH45" s="18">
        <f t="shared" si="124"/>
        <v>4.180997605190572</v>
      </c>
      <c r="BI45" s="18">
        <f t="shared" si="124"/>
        <v>4.3807172438244981</v>
      </c>
      <c r="BK45" s="68">
        <f t="shared" ref="BK45:BK70" si="125">IF(BG8&gt;0,(BK8/BG8)*100,0)</f>
        <v>-14.031982370514962</v>
      </c>
      <c r="BL45" s="69">
        <f t="shared" ref="BL45:BL70" si="126">IF(BG8&gt;0,BL8/BG8*100,0)</f>
        <v>36.791886403805236</v>
      </c>
      <c r="BM45" s="69">
        <f t="shared" ref="BM45:BM70" si="127">IF(BG8&gt;0,(BM8/BG8)*100,0)</f>
        <v>22.759904033290272</v>
      </c>
      <c r="BO45" t="str">
        <f>AS45</f>
        <v>11 Corporate managers and directors</v>
      </c>
      <c r="BP45" s="18">
        <f t="shared" ref="BP45:BT54" si="128">BP8/BP$35*100</f>
        <v>3.2496887851063043</v>
      </c>
      <c r="BQ45" s="18">
        <f t="shared" si="128"/>
        <v>3.7128165765861318</v>
      </c>
      <c r="BR45" s="18">
        <f t="shared" si="128"/>
        <v>3.829000053746566</v>
      </c>
      <c r="BS45" s="18">
        <f t="shared" si="128"/>
        <v>3.3575166826429212</v>
      </c>
      <c r="BT45" s="18">
        <f t="shared" si="128"/>
        <v>3.4503418093717797</v>
      </c>
      <c r="BV45" s="68">
        <f t="shared" ref="BV45:BV70" si="129">IF(BR8&gt;0,(BV8/BR8)*100,0)</f>
        <v>-21.990220353512207</v>
      </c>
      <c r="BW45" s="69">
        <f t="shared" ref="BW45:BW70" si="130">IF(BR8&gt;0,BW8/BR8*100,0)</f>
        <v>36.676590169274661</v>
      </c>
      <c r="BX45" s="69">
        <f t="shared" ref="BX45:BX70" si="131">IF(BR8&gt;0,(BX8/BR8)*100,0)</f>
        <v>14.686369815762454</v>
      </c>
      <c r="BZ45" t="str">
        <f>BD45</f>
        <v>11 Corporate managers and directors</v>
      </c>
      <c r="CA45" s="18">
        <f t="shared" ref="CA45:CE54" si="132">CA8/CA$35*100</f>
        <v>2.8411861505919753</v>
      </c>
      <c r="CB45" s="18">
        <f t="shared" si="132"/>
        <v>3.7906721635539085</v>
      </c>
      <c r="CC45" s="18">
        <f t="shared" si="132"/>
        <v>3.8705110207219811</v>
      </c>
      <c r="CD45" s="18">
        <f t="shared" si="132"/>
        <v>3.787821195763625</v>
      </c>
      <c r="CE45" s="18">
        <f t="shared" si="132"/>
        <v>4.2974105235707354</v>
      </c>
      <c r="CG45" s="68">
        <f t="shared" ref="CG45:CG70" si="133">IF(CC8&gt;0,(CG8/CC8)*100,0)</f>
        <v>-35.30402090697617</v>
      </c>
      <c r="CH45" s="69">
        <f t="shared" ref="CH45:CH70" si="134">IF(CC8&gt;0,CH8/CC8*100,0)</f>
        <v>35.786416180510614</v>
      </c>
      <c r="CI45" s="69">
        <f t="shared" ref="CI45:CI70" si="135">IF(CC8&gt;0,(CI8/CC8)*100,0)</f>
        <v>0.48239527353443812</v>
      </c>
      <c r="CK45" t="str">
        <f>BO45</f>
        <v>11 Corporate managers and directors</v>
      </c>
      <c r="CL45" s="18">
        <f t="shared" ref="CL45:CP54" si="136">CL8/CL$35*100</f>
        <v>1.8791925869771631</v>
      </c>
      <c r="CM45" s="18">
        <f t="shared" si="136"/>
        <v>2.7265184449084003</v>
      </c>
      <c r="CN45" s="18">
        <f t="shared" si="136"/>
        <v>2.8217049658956572</v>
      </c>
      <c r="CO45" s="18">
        <f t="shared" si="136"/>
        <v>2.8632235628357297</v>
      </c>
      <c r="CP45" s="18">
        <f t="shared" si="136"/>
        <v>4.5219362576229614</v>
      </c>
      <c r="CR45" s="68">
        <f t="shared" ref="CR45:CR70" si="137">IF(CN8&gt;0,(CR8/CN8)*100,0)</f>
        <v>-5.7164967128311064</v>
      </c>
      <c r="CS45" s="69">
        <f t="shared" ref="CS45:CS70" si="138">IF(CN8&gt;0,CS8/CN8*100,0)</f>
        <v>34.408701402798656</v>
      </c>
      <c r="CT45" s="69">
        <f t="shared" ref="CT45:CT70" si="139">IF(CN8&gt;0,(CT8/CN8)*100,0)</f>
        <v>28.69220468996755</v>
      </c>
    </row>
    <row r="46" spans="1:98" x14ac:dyDescent="0.2">
      <c r="A46" t="str">
        <f t="shared" si="103"/>
        <v>12 Other managers and proprietors</v>
      </c>
      <c r="B46" s="18">
        <f t="shared" si="104"/>
        <v>1.9666932281016565</v>
      </c>
      <c r="C46" s="18">
        <f t="shared" si="104"/>
        <v>2.4474489934009047</v>
      </c>
      <c r="D46" s="18">
        <f t="shared" si="104"/>
        <v>2.0641839164729685</v>
      </c>
      <c r="E46" s="18">
        <f t="shared" si="104"/>
        <v>2.4922770802682672</v>
      </c>
      <c r="F46" s="18">
        <f t="shared" si="104"/>
        <v>3.0436938108214608</v>
      </c>
      <c r="H46" s="68">
        <f t="shared" si="105"/>
        <v>125.58270588937248</v>
      </c>
      <c r="I46" s="69">
        <f t="shared" si="106"/>
        <v>109.76506200410985</v>
      </c>
      <c r="J46" s="69">
        <f t="shared" si="107"/>
        <v>235.34776789348234</v>
      </c>
      <c r="L46" t="str">
        <f t="shared" ref="L46:L69" si="140">A46</f>
        <v>12 Other managers and proprietors</v>
      </c>
      <c r="M46" s="18">
        <f t="shared" si="108"/>
        <v>2.6789834643936259</v>
      </c>
      <c r="N46" s="18">
        <f t="shared" si="108"/>
        <v>3.0071395691445488</v>
      </c>
      <c r="O46" s="18">
        <f t="shared" si="108"/>
        <v>2.9075320497256127</v>
      </c>
      <c r="P46" s="18">
        <f t="shared" si="108"/>
        <v>3.5267166315467029</v>
      </c>
      <c r="Q46" s="18">
        <f t="shared" si="108"/>
        <v>4.3511133778221414</v>
      </c>
      <c r="S46" s="68">
        <f t="shared" si="109"/>
        <v>116.5489248512385</v>
      </c>
      <c r="T46" s="69">
        <f t="shared" si="110"/>
        <v>107.26278435322723</v>
      </c>
      <c r="U46" s="69">
        <f t="shared" si="111"/>
        <v>223.81170920446573</v>
      </c>
      <c r="W46" t="str">
        <f t="shared" ref="W46:W69" si="141">A46</f>
        <v>12 Other managers and proprietors</v>
      </c>
      <c r="X46" s="18">
        <f t="shared" si="112"/>
        <v>3.4951299937183551</v>
      </c>
      <c r="Y46" s="18">
        <f t="shared" si="112"/>
        <v>3.8127585562798187</v>
      </c>
      <c r="Z46" s="18">
        <f t="shared" si="112"/>
        <v>3.5588031182981408</v>
      </c>
      <c r="AA46" s="18">
        <f t="shared" si="112"/>
        <v>4.2557577710380947</v>
      </c>
      <c r="AB46" s="18">
        <f t="shared" si="112"/>
        <v>4.428149209586409</v>
      </c>
      <c r="AD46" s="68">
        <f t="shared" si="113"/>
        <v>70.091628993289561</v>
      </c>
      <c r="AE46" s="69">
        <f t="shared" si="114"/>
        <v>96.186941235779315</v>
      </c>
      <c r="AF46" s="69">
        <f t="shared" si="115"/>
        <v>166.27857022906886</v>
      </c>
      <c r="AH46" t="str">
        <f t="shared" ref="AH46:AH69" si="142">L46</f>
        <v>12 Other managers and proprietors</v>
      </c>
      <c r="AI46" s="18">
        <f t="shared" si="116"/>
        <v>3.3264590360478326</v>
      </c>
      <c r="AJ46" s="18">
        <f t="shared" si="116"/>
        <v>3.9540733043395839</v>
      </c>
      <c r="AK46" s="18">
        <f t="shared" si="116"/>
        <v>4.1837661029764597</v>
      </c>
      <c r="AL46" s="18">
        <f t="shared" si="116"/>
        <v>5.1746367773925686</v>
      </c>
      <c r="AM46" s="18">
        <f t="shared" si="116"/>
        <v>6.112308271467783</v>
      </c>
      <c r="AO46" s="68">
        <f t="shared" si="117"/>
        <v>57.24720377103467</v>
      </c>
      <c r="AP46" s="69">
        <f t="shared" si="118"/>
        <v>85.944478873789691</v>
      </c>
      <c r="AQ46" s="69">
        <f t="shared" si="119"/>
        <v>143.19168264482437</v>
      </c>
      <c r="AS46" t="str">
        <f t="shared" ref="AS46:AS69" si="143">W46</f>
        <v>12 Other managers and proprietors</v>
      </c>
      <c r="AT46" s="18">
        <f t="shared" si="120"/>
        <v>3.9920843324742883</v>
      </c>
      <c r="AU46" s="18">
        <f t="shared" si="120"/>
        <v>4.3181951852712483</v>
      </c>
      <c r="AV46" s="18">
        <f t="shared" si="120"/>
        <v>3.994765463148565</v>
      </c>
      <c r="AW46" s="18">
        <f t="shared" si="120"/>
        <v>4.7215455248342133</v>
      </c>
      <c r="AX46" s="18">
        <f t="shared" si="120"/>
        <v>4.7621725638865495</v>
      </c>
      <c r="AZ46" s="68">
        <f t="shared" si="121"/>
        <v>44.513424851837996</v>
      </c>
      <c r="BA46" s="69">
        <f t="shared" si="122"/>
        <v>78.899004714534414</v>
      </c>
      <c r="BB46" s="69">
        <f t="shared" si="123"/>
        <v>123.4124295663724</v>
      </c>
      <c r="BD46" t="str">
        <f t="shared" ref="BD46:BD69" si="144">AH46</f>
        <v>12 Other managers and proprietors</v>
      </c>
      <c r="BE46" s="18">
        <f t="shared" si="124"/>
        <v>2.7561243623117049</v>
      </c>
      <c r="BF46" s="18">
        <f t="shared" si="124"/>
        <v>2.6059808310131358</v>
      </c>
      <c r="BG46" s="18">
        <f t="shared" si="124"/>
        <v>2.6289045192860265</v>
      </c>
      <c r="BH46" s="18">
        <f t="shared" si="124"/>
        <v>2.8025212692898389</v>
      </c>
      <c r="BI46" s="18">
        <f t="shared" si="124"/>
        <v>3.0633257135796725</v>
      </c>
      <c r="BK46" s="68">
        <f t="shared" si="125"/>
        <v>16.536721724136477</v>
      </c>
      <c r="BL46" s="69">
        <f t="shared" si="126"/>
        <v>51.328428778404366</v>
      </c>
      <c r="BM46" s="69">
        <f t="shared" si="127"/>
        <v>67.865150502540843</v>
      </c>
      <c r="BO46" t="str">
        <f t="shared" ref="BO46:BO69" si="145">AS46</f>
        <v>12 Other managers and proprietors</v>
      </c>
      <c r="BP46" s="18">
        <f t="shared" si="128"/>
        <v>2.6883814806919868</v>
      </c>
      <c r="BQ46" s="18">
        <f t="shared" si="128"/>
        <v>2.9839007421816923</v>
      </c>
      <c r="BR46" s="18">
        <f t="shared" si="128"/>
        <v>2.9491147781345091</v>
      </c>
      <c r="BS46" s="18">
        <f t="shared" si="128"/>
        <v>3.5014684871315689</v>
      </c>
      <c r="BT46" s="18">
        <f t="shared" si="128"/>
        <v>4.1266615986791866</v>
      </c>
      <c r="BV46" s="68">
        <f t="shared" si="129"/>
        <v>21.137744751046057</v>
      </c>
      <c r="BW46" s="69">
        <f t="shared" si="130"/>
        <v>59.365037291815803</v>
      </c>
      <c r="BX46" s="69">
        <f t="shared" si="131"/>
        <v>80.502782042861881</v>
      </c>
      <c r="BZ46" t="str">
        <f t="shared" ref="BZ46:BZ69" si="146">BD46</f>
        <v>12 Other managers and proprietors</v>
      </c>
      <c r="CA46" s="18">
        <f t="shared" si="132"/>
        <v>2.7490043234298134</v>
      </c>
      <c r="CB46" s="18">
        <f t="shared" si="132"/>
        <v>3.3056197736578952</v>
      </c>
      <c r="CC46" s="18">
        <f t="shared" si="132"/>
        <v>3.1961164089334519</v>
      </c>
      <c r="CD46" s="18">
        <f t="shared" si="132"/>
        <v>3.8393501215040753</v>
      </c>
      <c r="CE46" s="18">
        <f t="shared" si="132"/>
        <v>4.7046815834973037</v>
      </c>
      <c r="CG46" s="68">
        <f t="shared" si="133"/>
        <v>-14.22782920546749</v>
      </c>
      <c r="CH46" s="69">
        <f t="shared" si="134"/>
        <v>48.21363727929446</v>
      </c>
      <c r="CI46" s="69">
        <f t="shared" si="135"/>
        <v>33.985808073826973</v>
      </c>
      <c r="CK46" t="str">
        <f t="shared" ref="CK46:CK69" si="147">BO46</f>
        <v>12 Other managers and proprietors</v>
      </c>
      <c r="CL46" s="18">
        <f t="shared" si="136"/>
        <v>2.4983056326125301</v>
      </c>
      <c r="CM46" s="18">
        <f t="shared" si="136"/>
        <v>2.7767290683196362</v>
      </c>
      <c r="CN46" s="18">
        <f t="shared" si="136"/>
        <v>2.8866972070371335</v>
      </c>
      <c r="CO46" s="18">
        <f t="shared" si="136"/>
        <v>4.0671111567432501</v>
      </c>
      <c r="CP46" s="18">
        <f t="shared" si="136"/>
        <v>5.5017551798256443</v>
      </c>
      <c r="CR46" s="68">
        <f t="shared" si="137"/>
        <v>12.130279978133423</v>
      </c>
      <c r="CS46" s="69">
        <f t="shared" si="138"/>
        <v>41.049475379187804</v>
      </c>
      <c r="CT46" s="69">
        <f t="shared" si="139"/>
        <v>53.179755357321227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14.95755416999242</v>
      </c>
      <c r="C47" s="18">
        <f t="shared" si="104"/>
        <v>16.273405949692705</v>
      </c>
      <c r="D47" s="18">
        <f t="shared" si="104"/>
        <v>15.900778373603789</v>
      </c>
      <c r="E47" s="18">
        <f t="shared" si="104"/>
        <v>16.115233413282049</v>
      </c>
      <c r="F47" s="18">
        <f t="shared" si="104"/>
        <v>17.158985188709316</v>
      </c>
      <c r="H47" s="68">
        <f t="shared" si="105"/>
        <v>65.092158357041868</v>
      </c>
      <c r="I47" s="69">
        <f t="shared" si="106"/>
        <v>53.233860161596759</v>
      </c>
      <c r="J47" s="69">
        <f t="shared" si="107"/>
        <v>118.32601851863862</v>
      </c>
      <c r="L47" t="str">
        <f t="shared" si="140"/>
        <v>21 Science, research, engineering and technology professionals</v>
      </c>
      <c r="M47" s="18">
        <f t="shared" si="108"/>
        <v>8.4174451171799483</v>
      </c>
      <c r="N47" s="18">
        <f t="shared" si="108"/>
        <v>9.3067945015912876</v>
      </c>
      <c r="O47" s="18">
        <f t="shared" si="108"/>
        <v>9.3258718519139858</v>
      </c>
      <c r="P47" s="18">
        <f t="shared" si="108"/>
        <v>10.013309521926466</v>
      </c>
      <c r="Q47" s="18">
        <f t="shared" si="108"/>
        <v>11.237980858821127</v>
      </c>
      <c r="S47" s="68">
        <f t="shared" si="109"/>
        <v>74.372898699775007</v>
      </c>
      <c r="T47" s="69">
        <f t="shared" si="110"/>
        <v>59.704614350972165</v>
      </c>
      <c r="U47" s="69">
        <f t="shared" si="111"/>
        <v>134.07751305074717</v>
      </c>
      <c r="W47" t="str">
        <f t="shared" si="141"/>
        <v>21 Science, research, engineering and technology professionals</v>
      </c>
      <c r="X47" s="18">
        <f t="shared" si="112"/>
        <v>9.0587511257753022</v>
      </c>
      <c r="Y47" s="18">
        <f t="shared" si="112"/>
        <v>8.209884508069484</v>
      </c>
      <c r="Z47" s="18">
        <f t="shared" si="112"/>
        <v>8.0683567945279293</v>
      </c>
      <c r="AA47" s="18">
        <f t="shared" si="112"/>
        <v>7.7604534544655355</v>
      </c>
      <c r="AB47" s="18">
        <f t="shared" si="112"/>
        <v>6.7620250490156355</v>
      </c>
      <c r="AD47" s="68">
        <f t="shared" si="113"/>
        <v>14.566154710515718</v>
      </c>
      <c r="AE47" s="69">
        <f t="shared" si="114"/>
        <v>42.858258545400076</v>
      </c>
      <c r="AF47" s="69">
        <f t="shared" si="115"/>
        <v>57.424413255915795</v>
      </c>
      <c r="AH47" t="str">
        <f t="shared" si="142"/>
        <v>21 Science, research, engineering and technology professionals</v>
      </c>
      <c r="AI47" s="18">
        <f t="shared" si="116"/>
        <v>2.6670102456031812</v>
      </c>
      <c r="AJ47" s="18">
        <f t="shared" si="116"/>
        <v>2.7028095509783485</v>
      </c>
      <c r="AK47" s="18">
        <f t="shared" si="116"/>
        <v>2.835284554290074</v>
      </c>
      <c r="AL47" s="18">
        <f t="shared" si="116"/>
        <v>3.0720407698690435</v>
      </c>
      <c r="AM47" s="18">
        <f t="shared" si="116"/>
        <v>3.1079088186693307</v>
      </c>
      <c r="AO47" s="68">
        <f t="shared" si="117"/>
        <v>17.982255799775896</v>
      </c>
      <c r="AP47" s="69">
        <f t="shared" si="118"/>
        <v>41.869857070723583</v>
      </c>
      <c r="AQ47" s="69">
        <f t="shared" si="119"/>
        <v>59.852112870499475</v>
      </c>
      <c r="AS47" t="str">
        <f t="shared" si="143"/>
        <v>21 Science, research, engineering and technology professionals</v>
      </c>
      <c r="AT47" s="18">
        <f t="shared" si="120"/>
        <v>10.267188114279513</v>
      </c>
      <c r="AU47" s="18">
        <f t="shared" si="120"/>
        <v>9.6741295031591701</v>
      </c>
      <c r="AV47" s="18">
        <f t="shared" si="120"/>
        <v>9.7058150089727704</v>
      </c>
      <c r="AW47" s="18">
        <f t="shared" si="120"/>
        <v>9.0736681938091763</v>
      </c>
      <c r="AX47" s="18">
        <f t="shared" si="120"/>
        <v>7.7041165564138385</v>
      </c>
      <c r="AZ47" s="68">
        <f t="shared" si="121"/>
        <v>-3.7756055629928316</v>
      </c>
      <c r="BA47" s="69">
        <f t="shared" si="122"/>
        <v>33.71747612148225</v>
      </c>
      <c r="BB47" s="69">
        <f t="shared" si="123"/>
        <v>29.94187055848942</v>
      </c>
      <c r="BD47" t="str">
        <f t="shared" si="144"/>
        <v>21 Science, research, engineering and technology professionals</v>
      </c>
      <c r="BE47" s="18">
        <f t="shared" si="124"/>
        <v>3.3514150839338543</v>
      </c>
      <c r="BF47" s="18">
        <f t="shared" si="124"/>
        <v>3.4146816348634008</v>
      </c>
      <c r="BG47" s="18">
        <f t="shared" si="124"/>
        <v>3.9989237748950455</v>
      </c>
      <c r="BH47" s="18">
        <f t="shared" si="124"/>
        <v>3.3889291069614185</v>
      </c>
      <c r="BI47" s="18">
        <f t="shared" si="124"/>
        <v>3.1053250725535051</v>
      </c>
      <c r="BK47" s="68">
        <f t="shared" si="125"/>
        <v>-22.338034554321801</v>
      </c>
      <c r="BL47" s="69">
        <f t="shared" si="126"/>
        <v>23.537643417600627</v>
      </c>
      <c r="BM47" s="69">
        <f t="shared" si="127"/>
        <v>1.1996088632788253</v>
      </c>
      <c r="BO47" t="str">
        <f t="shared" si="145"/>
        <v>21 Science, research, engineering and technology professionals</v>
      </c>
      <c r="BP47" s="18">
        <f t="shared" si="128"/>
        <v>2.1660189102076668</v>
      </c>
      <c r="BQ47" s="18">
        <f t="shared" si="128"/>
        <v>2.2928251348435191</v>
      </c>
      <c r="BR47" s="18">
        <f t="shared" si="128"/>
        <v>2.558426249224635</v>
      </c>
      <c r="BS47" s="18">
        <f t="shared" si="128"/>
        <v>2.5211913921619087</v>
      </c>
      <c r="BT47" s="18">
        <f t="shared" si="128"/>
        <v>2.7387411470442635</v>
      </c>
      <c r="BV47" s="68">
        <f t="shared" si="129"/>
        <v>-7.3276049210700025</v>
      </c>
      <c r="BW47" s="69">
        <f t="shared" si="130"/>
        <v>29.41544665158759</v>
      </c>
      <c r="BX47" s="69">
        <f t="shared" si="131"/>
        <v>22.087841730517585</v>
      </c>
      <c r="BZ47" t="str">
        <f t="shared" si="146"/>
        <v>21 Science, research, engineering and technology professionals</v>
      </c>
      <c r="CA47" s="18">
        <f t="shared" si="132"/>
        <v>1.7322049519811971</v>
      </c>
      <c r="CB47" s="18">
        <f t="shared" si="132"/>
        <v>2.4191513469835622</v>
      </c>
      <c r="CC47" s="18">
        <f t="shared" si="132"/>
        <v>2.3740590389528982</v>
      </c>
      <c r="CD47" s="18">
        <f t="shared" si="132"/>
        <v>2.6993645128925126</v>
      </c>
      <c r="CE47" s="18">
        <f t="shared" si="132"/>
        <v>3.5756615865104742</v>
      </c>
      <c r="CG47" s="68">
        <f t="shared" si="133"/>
        <v>-12.238578492103168</v>
      </c>
      <c r="CH47" s="69">
        <f t="shared" si="134"/>
        <v>29.401471266435696</v>
      </c>
      <c r="CI47" s="69">
        <f t="shared" si="135"/>
        <v>17.16289277433253</v>
      </c>
      <c r="CK47" t="str">
        <f t="shared" si="147"/>
        <v>21 Science, research, engineering and technology professionals</v>
      </c>
      <c r="CL47" s="18">
        <f t="shared" si="136"/>
        <v>0.86146086506050745</v>
      </c>
      <c r="CM47" s="18">
        <f t="shared" si="136"/>
        <v>1.1748252927998399</v>
      </c>
      <c r="CN47" s="18">
        <f t="shared" si="136"/>
        <v>1.4316249794290636</v>
      </c>
      <c r="CO47" s="18">
        <f t="shared" si="136"/>
        <v>1.9282697033557346</v>
      </c>
      <c r="CP47" s="18">
        <f t="shared" si="136"/>
        <v>2.5475735516021345</v>
      </c>
      <c r="CR47" s="68">
        <f t="shared" si="137"/>
        <v>4.6936500981646958</v>
      </c>
      <c r="CS47" s="69">
        <f t="shared" si="138"/>
        <v>35.518293785473503</v>
      </c>
      <c r="CT47" s="69">
        <f t="shared" si="139"/>
        <v>40.211943883638199</v>
      </c>
    </row>
    <row r="48" spans="1:98" x14ac:dyDescent="0.2">
      <c r="A48" t="str">
        <f t="shared" si="103"/>
        <v>22 Health professionals</v>
      </c>
      <c r="B48" s="18">
        <f t="shared" si="104"/>
        <v>25.312325710239712</v>
      </c>
      <c r="C48" s="18">
        <f t="shared" si="104"/>
        <v>25.884002742417074</v>
      </c>
      <c r="D48" s="18">
        <f t="shared" si="104"/>
        <v>25.995417785262738</v>
      </c>
      <c r="E48" s="18">
        <f t="shared" si="104"/>
        <v>26.737330838303912</v>
      </c>
      <c r="F48" s="18">
        <f t="shared" si="104"/>
        <v>26.471565261940828</v>
      </c>
      <c r="H48" s="68">
        <f t="shared" si="105"/>
        <v>55.788734932786269</v>
      </c>
      <c r="I48" s="69">
        <f t="shared" si="106"/>
        <v>71.603271132327919</v>
      </c>
      <c r="J48" s="69">
        <f t="shared" si="107"/>
        <v>127.39200606511419</v>
      </c>
      <c r="L48" t="str">
        <f t="shared" si="140"/>
        <v>22 Health professionals</v>
      </c>
      <c r="M48" s="18">
        <f t="shared" si="108"/>
        <v>12.014642968902486</v>
      </c>
      <c r="N48" s="18">
        <f t="shared" si="108"/>
        <v>11.578822482279238</v>
      </c>
      <c r="O48" s="18">
        <f t="shared" si="108"/>
        <v>11.580479248548624</v>
      </c>
      <c r="P48" s="18">
        <f t="shared" si="108"/>
        <v>11.490124723404882</v>
      </c>
      <c r="Q48" s="18">
        <f t="shared" si="108"/>
        <v>10.484255969499522</v>
      </c>
      <c r="S48" s="68">
        <f t="shared" si="109"/>
        <v>31.006011726047028</v>
      </c>
      <c r="T48" s="69">
        <f t="shared" si="110"/>
        <v>67.835971835647058</v>
      </c>
      <c r="U48" s="69">
        <f t="shared" si="111"/>
        <v>98.841983561694093</v>
      </c>
      <c r="W48" t="str">
        <f t="shared" si="141"/>
        <v>22 Health professionals</v>
      </c>
      <c r="X48" s="18">
        <f t="shared" si="112"/>
        <v>12.70866501272358</v>
      </c>
      <c r="Y48" s="18">
        <f t="shared" si="112"/>
        <v>13.181388229509555</v>
      </c>
      <c r="Z48" s="18">
        <f t="shared" si="112"/>
        <v>13.428402666637906</v>
      </c>
      <c r="AA48" s="18">
        <f t="shared" si="112"/>
        <v>14.277278263845645</v>
      </c>
      <c r="AB48" s="18">
        <f t="shared" si="112"/>
        <v>14.499592029418404</v>
      </c>
      <c r="AD48" s="68">
        <f t="shared" si="113"/>
        <v>47.603305631082463</v>
      </c>
      <c r="AE48" s="69">
        <f t="shared" si="114"/>
        <v>74.531861166706108</v>
      </c>
      <c r="AF48" s="69">
        <f t="shared" si="115"/>
        <v>122.13516679778856</v>
      </c>
      <c r="AH48" t="str">
        <f t="shared" si="142"/>
        <v>22 Health professionals</v>
      </c>
      <c r="AI48" s="18">
        <f t="shared" si="116"/>
        <v>20.023400700736342</v>
      </c>
      <c r="AJ48" s="18">
        <f t="shared" si="116"/>
        <v>15.256832203621221</v>
      </c>
      <c r="AK48" s="18">
        <f t="shared" si="116"/>
        <v>14.340387555984147</v>
      </c>
      <c r="AL48" s="18">
        <f t="shared" si="116"/>
        <v>8.7160302356281534</v>
      </c>
      <c r="AM48" s="18">
        <f t="shared" si="116"/>
        <v>2.3044630026775001</v>
      </c>
      <c r="AO48" s="68">
        <f t="shared" si="117"/>
        <v>-82.703671288134942</v>
      </c>
      <c r="AP48" s="69">
        <f t="shared" si="118"/>
        <v>19.451031540505415</v>
      </c>
      <c r="AQ48" s="69">
        <f t="shared" si="119"/>
        <v>-63.252639747629537</v>
      </c>
      <c r="AS48" t="str">
        <f t="shared" si="143"/>
        <v>22 Health professionals</v>
      </c>
      <c r="AT48" s="18">
        <f t="shared" si="120"/>
        <v>2.6112473486751084</v>
      </c>
      <c r="AU48" s="18">
        <f t="shared" si="120"/>
        <v>2.8296863821840641</v>
      </c>
      <c r="AV48" s="18">
        <f t="shared" si="120"/>
        <v>3.342213044553239</v>
      </c>
      <c r="AW48" s="18">
        <f t="shared" si="120"/>
        <v>3.5247550952452591</v>
      </c>
      <c r="AX48" s="18">
        <f t="shared" si="120"/>
        <v>3.6095096207230699</v>
      </c>
      <c r="AZ48" s="68">
        <f t="shared" si="121"/>
        <v>30.920732129006158</v>
      </c>
      <c r="BA48" s="69">
        <f t="shared" si="122"/>
        <v>59.471162188020799</v>
      </c>
      <c r="BB48" s="69">
        <f t="shared" si="123"/>
        <v>90.391894317026953</v>
      </c>
      <c r="BD48" t="str">
        <f t="shared" si="144"/>
        <v>22 Health professionals</v>
      </c>
      <c r="BE48" s="18">
        <f t="shared" si="124"/>
        <v>2.4416337814036129</v>
      </c>
      <c r="BF48" s="18">
        <f t="shared" si="124"/>
        <v>2.9029539645283822</v>
      </c>
      <c r="BG48" s="18">
        <f t="shared" si="124"/>
        <v>2.9568785866407121</v>
      </c>
      <c r="BH48" s="18">
        <f t="shared" si="124"/>
        <v>3.581222392009674</v>
      </c>
      <c r="BI48" s="18">
        <f t="shared" si="124"/>
        <v>4.0058431455381012</v>
      </c>
      <c r="BK48" s="68">
        <f t="shared" si="125"/>
        <v>35.489263228351454</v>
      </c>
      <c r="BL48" s="69">
        <f t="shared" si="126"/>
        <v>67.6524263705859</v>
      </c>
      <c r="BM48" s="69">
        <f t="shared" si="127"/>
        <v>103.14168959893735</v>
      </c>
      <c r="BO48" t="str">
        <f t="shared" si="145"/>
        <v>22 Health professionals</v>
      </c>
      <c r="BP48" s="18">
        <f t="shared" si="128"/>
        <v>1.8852687168257256</v>
      </c>
      <c r="BQ48" s="18">
        <f t="shared" si="128"/>
        <v>2.1138888936837485</v>
      </c>
      <c r="BR48" s="18">
        <f t="shared" si="128"/>
        <v>2.3109484975668373</v>
      </c>
      <c r="BS48" s="18">
        <f t="shared" si="128"/>
        <v>2.4066236118120381</v>
      </c>
      <c r="BT48" s="18">
        <f t="shared" si="128"/>
        <v>2.3269147388945233</v>
      </c>
      <c r="BV48" s="68">
        <f t="shared" si="129"/>
        <v>-12.830911134090799</v>
      </c>
      <c r="BW48" s="69">
        <f t="shared" si="130"/>
        <v>42.062943490655144</v>
      </c>
      <c r="BX48" s="69">
        <f t="shared" si="131"/>
        <v>29.232032356564343</v>
      </c>
      <c r="BZ48" t="str">
        <f t="shared" si="146"/>
        <v>22 Health professionals</v>
      </c>
      <c r="CA48" s="18">
        <f t="shared" si="132"/>
        <v>1.8509458873570608</v>
      </c>
      <c r="CB48" s="18">
        <f t="shared" si="132"/>
        <v>1.5716913863586739</v>
      </c>
      <c r="CC48" s="18">
        <f t="shared" si="132"/>
        <v>1.9204810796818435</v>
      </c>
      <c r="CD48" s="18">
        <f t="shared" si="132"/>
        <v>1.8612330374387149</v>
      </c>
      <c r="CE48" s="18">
        <f t="shared" si="132"/>
        <v>1.4641540451350747</v>
      </c>
      <c r="CG48" s="68">
        <f t="shared" si="133"/>
        <v>-55.576221615668153</v>
      </c>
      <c r="CH48" s="69">
        <f t="shared" si="134"/>
        <v>29.608077257118897</v>
      </c>
      <c r="CI48" s="69">
        <f t="shared" si="135"/>
        <v>-25.968144358549257</v>
      </c>
      <c r="CK48" t="str">
        <f t="shared" si="147"/>
        <v>22 Health professionals</v>
      </c>
      <c r="CL48" s="18">
        <f t="shared" si="136"/>
        <v>0.53561566097871383</v>
      </c>
      <c r="CM48" s="18">
        <f t="shared" si="136"/>
        <v>0.7480494230453868</v>
      </c>
      <c r="CN48" s="18">
        <f t="shared" si="136"/>
        <v>0.8608839740585269</v>
      </c>
      <c r="CO48" s="18">
        <f t="shared" si="136"/>
        <v>1.204718829481481</v>
      </c>
      <c r="CP48" s="18">
        <f t="shared" si="136"/>
        <v>1.8505297559436786</v>
      </c>
      <c r="CR48" s="68">
        <f t="shared" si="137"/>
        <v>26.466158619909784</v>
      </c>
      <c r="CS48" s="69">
        <f t="shared" si="138"/>
        <v>45.090758623495979</v>
      </c>
      <c r="CT48" s="69">
        <f t="shared" si="139"/>
        <v>71.556917243405778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33.001820362198501</v>
      </c>
      <c r="C49" s="18">
        <f t="shared" si="104"/>
        <v>28.893299817924579</v>
      </c>
      <c r="D49" s="18">
        <f t="shared" si="104"/>
        <v>30.586575843320684</v>
      </c>
      <c r="E49" s="18">
        <f t="shared" si="104"/>
        <v>29.879334501482003</v>
      </c>
      <c r="F49" s="18">
        <f t="shared" si="104"/>
        <v>26.970567118482673</v>
      </c>
      <c r="H49" s="68">
        <f t="shared" si="105"/>
        <v>34.900154918076673</v>
      </c>
      <c r="I49" s="69">
        <f t="shared" si="106"/>
        <v>62.410548967201976</v>
      </c>
      <c r="J49" s="69">
        <f t="shared" si="107"/>
        <v>97.310703885278656</v>
      </c>
      <c r="L49" t="str">
        <f t="shared" si="140"/>
        <v>23 Teaching and other educational professionals</v>
      </c>
      <c r="M49" s="18">
        <f t="shared" si="108"/>
        <v>27.799760353770747</v>
      </c>
      <c r="N49" s="18">
        <f t="shared" si="108"/>
        <v>25.215200268482381</v>
      </c>
      <c r="O49" s="18">
        <f t="shared" si="108"/>
        <v>27.018840915608379</v>
      </c>
      <c r="P49" s="18">
        <f t="shared" si="108"/>
        <v>26.798922848731976</v>
      </c>
      <c r="Q49" s="18">
        <f t="shared" si="108"/>
        <v>24.366421925856361</v>
      </c>
      <c r="S49" s="68">
        <f t="shared" si="109"/>
        <v>30.498400445348793</v>
      </c>
      <c r="T49" s="69">
        <f t="shared" si="110"/>
        <v>63.413872386170624</v>
      </c>
      <c r="U49" s="69">
        <f t="shared" si="111"/>
        <v>93.912272831519417</v>
      </c>
      <c r="W49" t="str">
        <f t="shared" si="141"/>
        <v>23 Teaching and other educational professionals</v>
      </c>
      <c r="X49" s="18">
        <f t="shared" si="112"/>
        <v>8.1744072572547637</v>
      </c>
      <c r="Y49" s="18">
        <f t="shared" si="112"/>
        <v>6.6544424578078356</v>
      </c>
      <c r="Z49" s="18">
        <f t="shared" si="112"/>
        <v>7.5475468570665658</v>
      </c>
      <c r="AA49" s="18">
        <f t="shared" si="112"/>
        <v>6.6063016761802151</v>
      </c>
      <c r="AB49" s="18">
        <f t="shared" si="112"/>
        <v>5.6065992084193033</v>
      </c>
      <c r="AD49" s="68">
        <f t="shared" si="113"/>
        <v>1.5449546680069373</v>
      </c>
      <c r="AE49" s="69">
        <f t="shared" si="114"/>
        <v>48.205308770274272</v>
      </c>
      <c r="AF49" s="69">
        <f t="shared" si="115"/>
        <v>49.750263438281209</v>
      </c>
      <c r="AH49" t="str">
        <f t="shared" si="142"/>
        <v>23 Teaching and other educational professionals</v>
      </c>
      <c r="AI49" s="18">
        <f t="shared" si="116"/>
        <v>3.196427356599929</v>
      </c>
      <c r="AJ49" s="18">
        <f t="shared" si="116"/>
        <v>1.4712510669039518</v>
      </c>
      <c r="AK49" s="18">
        <f t="shared" si="116"/>
        <v>1.3138101649844989</v>
      </c>
      <c r="AL49" s="18">
        <f t="shared" si="116"/>
        <v>0.72371202206320928</v>
      </c>
      <c r="AM49" s="18">
        <f t="shared" si="116"/>
        <v>0.65547031333984762</v>
      </c>
      <c r="AO49" s="68">
        <f t="shared" si="117"/>
        <v>-46.301087804469063</v>
      </c>
      <c r="AP49" s="69">
        <f t="shared" si="118"/>
        <v>15.308247600771118</v>
      </c>
      <c r="AQ49" s="69">
        <f t="shared" si="119"/>
        <v>-30.992840203697941</v>
      </c>
      <c r="AS49" t="str">
        <f t="shared" si="143"/>
        <v>23 Teaching and other educational professionals</v>
      </c>
      <c r="AT49" s="18">
        <f t="shared" si="120"/>
        <v>0.95129372013001112</v>
      </c>
      <c r="AU49" s="18">
        <f t="shared" si="120"/>
        <v>0.6465567117636446</v>
      </c>
      <c r="AV49" s="18">
        <f t="shared" si="120"/>
        <v>0.68213159795822609</v>
      </c>
      <c r="AW49" s="18">
        <f t="shared" si="120"/>
        <v>0.54308252218956232</v>
      </c>
      <c r="AX49" s="18">
        <f t="shared" si="120"/>
        <v>0.38270978362710456</v>
      </c>
      <c r="AZ49" s="68">
        <f t="shared" si="121"/>
        <v>-31.986402234874628</v>
      </c>
      <c r="BA49" s="69">
        <f t="shared" si="122"/>
        <v>31.902534075728759</v>
      </c>
      <c r="BB49" s="69">
        <f t="shared" si="123"/>
        <v>-8.386815914586572E-2</v>
      </c>
      <c r="BD49" t="str">
        <f t="shared" si="144"/>
        <v>23 Teaching and other educational professionals</v>
      </c>
      <c r="BE49" s="18">
        <f t="shared" si="124"/>
        <v>0.85054457059045196</v>
      </c>
      <c r="BF49" s="18">
        <f t="shared" si="124"/>
        <v>0.75254708602309295</v>
      </c>
      <c r="BG49" s="18">
        <f t="shared" si="124"/>
        <v>0.95479995006691121</v>
      </c>
      <c r="BH49" s="18">
        <f t="shared" si="124"/>
        <v>1.0220246418797834</v>
      </c>
      <c r="BI49" s="18">
        <f t="shared" si="124"/>
        <v>1.0981745165471135</v>
      </c>
      <c r="BK49" s="68">
        <f t="shared" si="125"/>
        <v>15.027957264597921</v>
      </c>
      <c r="BL49" s="69">
        <f t="shared" si="126"/>
        <v>42.204001498392778</v>
      </c>
      <c r="BM49" s="69">
        <f t="shared" si="127"/>
        <v>57.231958762990701</v>
      </c>
      <c r="BO49" t="str">
        <f t="shared" si="145"/>
        <v>23 Teaching and other educational professionals</v>
      </c>
      <c r="BP49" s="18">
        <f t="shared" si="128"/>
        <v>0.65366675242630956</v>
      </c>
      <c r="BQ49" s="18">
        <f t="shared" si="128"/>
        <v>0.6132805031071199</v>
      </c>
      <c r="BR49" s="18">
        <f t="shared" si="128"/>
        <v>0.77190626739679558</v>
      </c>
      <c r="BS49" s="18">
        <f t="shared" si="128"/>
        <v>0.75653749346130328</v>
      </c>
      <c r="BT49" s="18">
        <f t="shared" si="128"/>
        <v>0.71690257644661148</v>
      </c>
      <c r="BV49" s="68">
        <f t="shared" si="129"/>
        <v>-19.597810251718911</v>
      </c>
      <c r="BW49" s="69">
        <f t="shared" si="130"/>
        <v>39.846846303726821</v>
      </c>
      <c r="BX49" s="69">
        <f t="shared" si="131"/>
        <v>20.249036052007906</v>
      </c>
      <c r="BZ49" t="str">
        <f t="shared" si="146"/>
        <v>23 Teaching and other educational professionals</v>
      </c>
      <c r="CA49" s="18">
        <f t="shared" si="132"/>
        <v>0.85858666979785081</v>
      </c>
      <c r="CB49" s="18">
        <f t="shared" si="132"/>
        <v>0.75009248364393299</v>
      </c>
      <c r="CC49" s="18">
        <f t="shared" si="132"/>
        <v>0.98222432765788892</v>
      </c>
      <c r="CD49" s="18">
        <f t="shared" si="132"/>
        <v>1.0104299244401664</v>
      </c>
      <c r="CE49" s="18">
        <f t="shared" si="132"/>
        <v>1.1168072576340762</v>
      </c>
      <c r="CG49" s="68">
        <f t="shared" si="133"/>
        <v>-33.746885907850796</v>
      </c>
      <c r="CH49" s="69">
        <f t="shared" si="134"/>
        <v>34.887633237591636</v>
      </c>
      <c r="CI49" s="69">
        <f t="shared" si="135"/>
        <v>1.1407473297408428</v>
      </c>
      <c r="CK49" t="str">
        <f t="shared" si="147"/>
        <v>23 Teaching and other educational professionals</v>
      </c>
      <c r="CL49" s="18">
        <f t="shared" si="136"/>
        <v>0.39206241144362547</v>
      </c>
      <c r="CM49" s="18">
        <f t="shared" si="136"/>
        <v>0.52513867785894841</v>
      </c>
      <c r="CN49" s="18">
        <f t="shared" si="136"/>
        <v>0.66401628570487736</v>
      </c>
      <c r="CO49" s="18">
        <f t="shared" si="136"/>
        <v>0.95056621042924583</v>
      </c>
      <c r="CP49" s="18">
        <f t="shared" si="136"/>
        <v>1.4129047508671595</v>
      </c>
      <c r="CR49" s="68">
        <f t="shared" si="137"/>
        <v>25.186365817848056</v>
      </c>
      <c r="CS49" s="69">
        <f t="shared" si="138"/>
        <v>46.03542317709087</v>
      </c>
      <c r="CT49" s="69">
        <f t="shared" si="139"/>
        <v>71.221788994938933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5.0472398103698879</v>
      </c>
      <c r="C50" s="18">
        <f t="shared" si="104"/>
        <v>5.6094975582291582</v>
      </c>
      <c r="D50" s="18">
        <f t="shared" si="104"/>
        <v>5.8459753180398328</v>
      </c>
      <c r="E50" s="18">
        <f t="shared" si="104"/>
        <v>6.1446907096429744</v>
      </c>
      <c r="F50" s="18">
        <f t="shared" si="104"/>
        <v>6.6908986307436189</v>
      </c>
      <c r="H50" s="68">
        <f t="shared" si="105"/>
        <v>75.097805545384617</v>
      </c>
      <c r="I50" s="69">
        <f t="shared" si="106"/>
        <v>76.627669060116375</v>
      </c>
      <c r="J50" s="69">
        <f t="shared" si="107"/>
        <v>151.72547460550101</v>
      </c>
      <c r="L50" t="str">
        <f t="shared" si="140"/>
        <v>24 Business, media and public service professionals</v>
      </c>
      <c r="M50" s="18">
        <f t="shared" si="108"/>
        <v>10.673808271695821</v>
      </c>
      <c r="N50" s="18">
        <f t="shared" si="108"/>
        <v>11.029370351791233</v>
      </c>
      <c r="O50" s="18">
        <f t="shared" si="108"/>
        <v>11.560411046492263</v>
      </c>
      <c r="P50" s="18">
        <f t="shared" si="108"/>
        <v>11.621338211313143</v>
      </c>
      <c r="Q50" s="18">
        <f t="shared" si="108"/>
        <v>11.488443583146532</v>
      </c>
      <c r="S50" s="68">
        <f t="shared" si="109"/>
        <v>43.803038337831765</v>
      </c>
      <c r="T50" s="69">
        <f t="shared" si="110"/>
        <v>68.710227041098889</v>
      </c>
      <c r="U50" s="69">
        <f t="shared" si="111"/>
        <v>112.51326537893065</v>
      </c>
      <c r="W50" t="str">
        <f t="shared" si="141"/>
        <v>24 Business, media and public service professionals</v>
      </c>
      <c r="X50" s="18">
        <f t="shared" si="112"/>
        <v>9.1823378572117775</v>
      </c>
      <c r="Y50" s="18">
        <f t="shared" si="112"/>
        <v>9.326363176199342</v>
      </c>
      <c r="Z50" s="18">
        <f t="shared" si="112"/>
        <v>10.422082382040717</v>
      </c>
      <c r="AA50" s="18">
        <f t="shared" si="112"/>
        <v>10.509780926559582</v>
      </c>
      <c r="AB50" s="18">
        <f t="shared" si="112"/>
        <v>10.356944709996045</v>
      </c>
      <c r="AD50" s="68">
        <f t="shared" si="113"/>
        <v>35.844422743298729</v>
      </c>
      <c r="AE50" s="69">
        <f t="shared" si="114"/>
        <v>63.309850031265881</v>
      </c>
      <c r="AF50" s="69">
        <f t="shared" si="115"/>
        <v>99.154272774564603</v>
      </c>
      <c r="AH50" t="str">
        <f t="shared" si="142"/>
        <v>24 Business, media and public service professionals</v>
      </c>
      <c r="AI50" s="18">
        <f t="shared" si="116"/>
        <v>3.1287256197067874</v>
      </c>
      <c r="AJ50" s="18">
        <f t="shared" si="116"/>
        <v>3.001009790662386</v>
      </c>
      <c r="AK50" s="18">
        <f t="shared" si="116"/>
        <v>3.2699753866180141</v>
      </c>
      <c r="AL50" s="18">
        <f t="shared" si="116"/>
        <v>3.154263064714117</v>
      </c>
      <c r="AM50" s="18">
        <f t="shared" si="116"/>
        <v>3.1691721871635061</v>
      </c>
      <c r="AO50" s="68">
        <f t="shared" si="117"/>
        <v>4.3149203878284643</v>
      </c>
      <c r="AP50" s="69">
        <f t="shared" si="118"/>
        <v>37.476360210036091</v>
      </c>
      <c r="AQ50" s="69">
        <f t="shared" si="119"/>
        <v>41.791280597864557</v>
      </c>
      <c r="AS50" t="str">
        <f t="shared" si="143"/>
        <v>24 Business, media and public service professionals</v>
      </c>
      <c r="AT50" s="18">
        <f t="shared" si="120"/>
        <v>5.1848648804866668</v>
      </c>
      <c r="AU50" s="18">
        <f t="shared" si="120"/>
        <v>5.0450317636324877</v>
      </c>
      <c r="AV50" s="18">
        <f t="shared" si="120"/>
        <v>5.6140138528963766</v>
      </c>
      <c r="AW50" s="18">
        <f t="shared" si="120"/>
        <v>5.9442713422765818</v>
      </c>
      <c r="AX50" s="18">
        <f t="shared" si="120"/>
        <v>6.0389056746040453</v>
      </c>
      <c r="AZ50" s="68">
        <f t="shared" si="121"/>
        <v>30.400458281522731</v>
      </c>
      <c r="BA50" s="69">
        <f t="shared" si="122"/>
        <v>56.115667969632788</v>
      </c>
      <c r="BB50" s="69">
        <f t="shared" si="123"/>
        <v>86.516126251155526</v>
      </c>
      <c r="BD50" t="str">
        <f t="shared" si="144"/>
        <v>24 Business, media and public service professionals</v>
      </c>
      <c r="BE50" s="18">
        <f t="shared" si="124"/>
        <v>2.8639699749895104</v>
      </c>
      <c r="BF50" s="18">
        <f t="shared" si="124"/>
        <v>3.0929503009941612</v>
      </c>
      <c r="BG50" s="18">
        <f t="shared" si="124"/>
        <v>3.7038426851383277</v>
      </c>
      <c r="BH50" s="18">
        <f t="shared" si="124"/>
        <v>3.7908572030008227</v>
      </c>
      <c r="BI50" s="18">
        <f t="shared" si="124"/>
        <v>4.0363468651353935</v>
      </c>
      <c r="BK50" s="68">
        <f t="shared" si="125"/>
        <v>8.9884262212817028</v>
      </c>
      <c r="BL50" s="69">
        <f t="shared" si="126"/>
        <v>43.348269541281489</v>
      </c>
      <c r="BM50" s="69">
        <f t="shared" si="127"/>
        <v>52.336695762563203</v>
      </c>
      <c r="BO50" t="str">
        <f t="shared" si="145"/>
        <v>24 Business, media and public service professionals</v>
      </c>
      <c r="BP50" s="18">
        <f t="shared" si="128"/>
        <v>2.0287761953648147</v>
      </c>
      <c r="BQ50" s="18">
        <f t="shared" si="128"/>
        <v>2.1183350801925225</v>
      </c>
      <c r="BR50" s="18">
        <f t="shared" si="128"/>
        <v>2.4790989833530759</v>
      </c>
      <c r="BS50" s="18">
        <f t="shared" si="128"/>
        <v>2.5523743395764633</v>
      </c>
      <c r="BT50" s="18">
        <f t="shared" si="128"/>
        <v>2.7023300530172154</v>
      </c>
      <c r="BV50" s="68">
        <f t="shared" si="129"/>
        <v>-5.6337218273734946</v>
      </c>
      <c r="BW50" s="69">
        <f t="shared" si="130"/>
        <v>38.991472657050672</v>
      </c>
      <c r="BX50" s="69">
        <f t="shared" si="131"/>
        <v>33.35775082967718</v>
      </c>
      <c r="BZ50" t="str">
        <f t="shared" si="146"/>
        <v>24 Business, media and public service professionals</v>
      </c>
      <c r="CA50" s="18">
        <f t="shared" si="132"/>
        <v>1.680932325052277</v>
      </c>
      <c r="CB50" s="18">
        <f t="shared" si="132"/>
        <v>1.9711366412356084</v>
      </c>
      <c r="CC50" s="18">
        <f t="shared" si="132"/>
        <v>2.3087936916356173</v>
      </c>
      <c r="CD50" s="18">
        <f t="shared" si="132"/>
        <v>2.4861261709362328</v>
      </c>
      <c r="CE50" s="18">
        <f t="shared" si="132"/>
        <v>2.5273802262098166</v>
      </c>
      <c r="CG50" s="68">
        <f t="shared" si="133"/>
        <v>-36.214169959699447</v>
      </c>
      <c r="CH50" s="69">
        <f t="shared" si="134"/>
        <v>33.432729428876222</v>
      </c>
      <c r="CI50" s="69">
        <f t="shared" si="135"/>
        <v>-2.7814405308232288</v>
      </c>
      <c r="CK50" t="str">
        <f t="shared" si="147"/>
        <v>24 Business, media and public service professionals</v>
      </c>
      <c r="CL50" s="18">
        <f t="shared" si="136"/>
        <v>1.095360470532931</v>
      </c>
      <c r="CM50" s="18">
        <f t="shared" si="136"/>
        <v>1.5689018637192007</v>
      </c>
      <c r="CN50" s="18">
        <f t="shared" si="136"/>
        <v>1.9151904057497602</v>
      </c>
      <c r="CO50" s="18">
        <f t="shared" si="136"/>
        <v>2.5379682322289225</v>
      </c>
      <c r="CP50" s="18">
        <f t="shared" si="136"/>
        <v>4.0089303963780543</v>
      </c>
      <c r="CR50" s="68">
        <f t="shared" si="137"/>
        <v>23.151423489155025</v>
      </c>
      <c r="CS50" s="69">
        <f t="shared" si="138"/>
        <v>44.092667943518208</v>
      </c>
      <c r="CT50" s="69">
        <f t="shared" si="139"/>
        <v>67.24409143267323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1.9955884744203263</v>
      </c>
      <c r="C51" s="18">
        <f t="shared" si="104"/>
        <v>2.3020829307405366</v>
      </c>
      <c r="D51" s="18">
        <f t="shared" si="104"/>
        <v>2.2808204335620466</v>
      </c>
      <c r="E51" s="18">
        <f t="shared" si="104"/>
        <v>2.1468347625912996</v>
      </c>
      <c r="F51" s="18">
        <f t="shared" si="104"/>
        <v>2.483982311989291</v>
      </c>
      <c r="H51" s="68">
        <f t="shared" si="105"/>
        <v>66.613671375091187</v>
      </c>
      <c r="I51" s="69">
        <f t="shared" si="106"/>
        <v>65.166219914474951</v>
      </c>
      <c r="J51" s="69">
        <f t="shared" si="107"/>
        <v>131.77989128956617</v>
      </c>
      <c r="L51" t="str">
        <f t="shared" si="140"/>
        <v>31 Science, engineering and technology associate professionals</v>
      </c>
      <c r="M51" s="18">
        <f t="shared" si="108"/>
        <v>1.854915423971961</v>
      </c>
      <c r="N51" s="18">
        <f t="shared" si="108"/>
        <v>2.0579365151711428</v>
      </c>
      <c r="O51" s="18">
        <f t="shared" si="108"/>
        <v>2.1322781008990708</v>
      </c>
      <c r="P51" s="18">
        <f t="shared" si="108"/>
        <v>1.9046985740151279</v>
      </c>
      <c r="Q51" s="18">
        <f t="shared" si="108"/>
        <v>2.1171250686116041</v>
      </c>
      <c r="S51" s="68">
        <f t="shared" si="109"/>
        <v>43.675530890086158</v>
      </c>
      <c r="T51" s="69">
        <f t="shared" si="110"/>
        <v>55.483248875269645</v>
      </c>
      <c r="U51" s="69">
        <f t="shared" si="111"/>
        <v>99.158779765355803</v>
      </c>
      <c r="W51" t="str">
        <f t="shared" si="141"/>
        <v>31 Science, engineering and technology associate professionals</v>
      </c>
      <c r="X51" s="18">
        <f t="shared" si="112"/>
        <v>2.587533270974161</v>
      </c>
      <c r="Y51" s="18">
        <f t="shared" si="112"/>
        <v>2.5319987987196617</v>
      </c>
      <c r="Z51" s="18">
        <f t="shared" si="112"/>
        <v>2.5625010990399946</v>
      </c>
      <c r="AA51" s="18">
        <f t="shared" si="112"/>
        <v>2.1706667632047236</v>
      </c>
      <c r="AB51" s="18">
        <f t="shared" si="112"/>
        <v>1.9447369480228995</v>
      </c>
      <c r="AD51" s="68">
        <f t="shared" si="113"/>
        <v>3.7436351993376187</v>
      </c>
      <c r="AE51" s="69">
        <f t="shared" si="114"/>
        <v>43.822399587539671</v>
      </c>
      <c r="AF51" s="69">
        <f t="shared" si="115"/>
        <v>47.566034786877282</v>
      </c>
      <c r="AH51" t="str">
        <f t="shared" si="142"/>
        <v>31 Science, engineering and technology associate professionals</v>
      </c>
      <c r="AI51" s="18">
        <f t="shared" si="116"/>
        <v>1.3928519052382329</v>
      </c>
      <c r="AJ51" s="18">
        <f t="shared" si="116"/>
        <v>1.6193368169068811</v>
      </c>
      <c r="AK51" s="18">
        <f t="shared" si="116"/>
        <v>1.7155864220743529</v>
      </c>
      <c r="AL51" s="18">
        <f t="shared" si="116"/>
        <v>1.7896093438160259</v>
      </c>
      <c r="AM51" s="18">
        <f t="shared" si="116"/>
        <v>2.076105160267081</v>
      </c>
      <c r="AO51" s="68">
        <f t="shared" si="117"/>
        <v>30.251227942283997</v>
      </c>
      <c r="AP51" s="69">
        <f t="shared" si="118"/>
        <v>51.685984153770384</v>
      </c>
      <c r="AQ51" s="69">
        <f t="shared" si="119"/>
        <v>81.937212096054367</v>
      </c>
      <c r="AS51" t="str">
        <f t="shared" si="143"/>
        <v>31 Science, engineering and technology associate professionals</v>
      </c>
      <c r="AT51" s="18">
        <f t="shared" si="120"/>
        <v>4.7643265227577087</v>
      </c>
      <c r="AU51" s="18">
        <f t="shared" si="120"/>
        <v>4.3672763375029806</v>
      </c>
      <c r="AV51" s="18">
        <f t="shared" si="120"/>
        <v>4.4354489749864019</v>
      </c>
      <c r="AW51" s="18">
        <f t="shared" si="120"/>
        <v>3.4930056538351377</v>
      </c>
      <c r="AX51" s="18">
        <f t="shared" si="120"/>
        <v>2.9090521493124863</v>
      </c>
      <c r="AZ51" s="68">
        <f t="shared" si="121"/>
        <v>-20.492468367401866</v>
      </c>
      <c r="BA51" s="69">
        <f t="shared" si="122"/>
        <v>31.536634267578513</v>
      </c>
      <c r="BB51" s="69">
        <f t="shared" si="123"/>
        <v>11.044165900176644</v>
      </c>
      <c r="BD51" t="str">
        <f t="shared" si="144"/>
        <v>31 Science, engineering and technology associate professionals</v>
      </c>
      <c r="BE51" s="18">
        <f t="shared" si="124"/>
        <v>1.9657085545211068</v>
      </c>
      <c r="BF51" s="18">
        <f t="shared" si="124"/>
        <v>2.1419964715628592</v>
      </c>
      <c r="BG51" s="18">
        <f t="shared" si="124"/>
        <v>2.4571863100237126</v>
      </c>
      <c r="BH51" s="18">
        <f t="shared" si="124"/>
        <v>1.7806362891586349</v>
      </c>
      <c r="BI51" s="18">
        <f t="shared" si="124"/>
        <v>1.4961848045236403</v>
      </c>
      <c r="BK51" s="68">
        <f t="shared" si="125"/>
        <v>-39.103604653955784</v>
      </c>
      <c r="BL51" s="69">
        <f t="shared" si="126"/>
        <v>23.234689382181671</v>
      </c>
      <c r="BM51" s="69">
        <f t="shared" si="127"/>
        <v>-15.868915271774112</v>
      </c>
      <c r="BO51" t="str">
        <f t="shared" si="145"/>
        <v>31 Science, engineering and technology associate professionals</v>
      </c>
      <c r="BP51" s="18">
        <f t="shared" si="128"/>
        <v>1.4097418468509433</v>
      </c>
      <c r="BQ51" s="18">
        <f t="shared" si="128"/>
        <v>1.5868444045252124</v>
      </c>
      <c r="BR51" s="18">
        <f t="shared" si="128"/>
        <v>1.7909203878881987</v>
      </c>
      <c r="BS51" s="18">
        <f t="shared" si="128"/>
        <v>1.5202762229496312</v>
      </c>
      <c r="BT51" s="18">
        <f t="shared" si="128"/>
        <v>1.6403523129582962</v>
      </c>
      <c r="BV51" s="68">
        <f t="shared" si="129"/>
        <v>-20.70730887547381</v>
      </c>
      <c r="BW51" s="69">
        <f t="shared" si="130"/>
        <v>28.296249545199665</v>
      </c>
      <c r="BX51" s="69">
        <f t="shared" si="131"/>
        <v>7.5889406697258561</v>
      </c>
      <c r="BZ51" t="str">
        <f t="shared" si="146"/>
        <v>31 Science, engineering and technology associate professionals</v>
      </c>
      <c r="CA51" s="18">
        <f t="shared" si="132"/>
        <v>1.3052386304957526</v>
      </c>
      <c r="CB51" s="18">
        <f t="shared" si="132"/>
        <v>1.9108064279256647</v>
      </c>
      <c r="CC51" s="18">
        <f t="shared" si="132"/>
        <v>1.9619233219191456</v>
      </c>
      <c r="CD51" s="18">
        <f t="shared" si="132"/>
        <v>1.8748447909370987</v>
      </c>
      <c r="CE51" s="18">
        <f t="shared" si="132"/>
        <v>2.5049318434882717</v>
      </c>
      <c r="CG51" s="68">
        <f t="shared" si="133"/>
        <v>-25.603476963463706</v>
      </c>
      <c r="CH51" s="69">
        <f t="shared" si="134"/>
        <v>29.573469305450917</v>
      </c>
      <c r="CI51" s="69">
        <f t="shared" si="135"/>
        <v>3.9699923419872065</v>
      </c>
      <c r="CK51" t="str">
        <f t="shared" si="147"/>
        <v>31 Science, engineering and technology associate professionals</v>
      </c>
      <c r="CL51" s="18">
        <f t="shared" si="136"/>
        <v>0.54598749289443327</v>
      </c>
      <c r="CM51" s="18">
        <f t="shared" si="136"/>
        <v>0.81784290181606911</v>
      </c>
      <c r="CN51" s="18">
        <f t="shared" si="136"/>
        <v>1.0103199238807836</v>
      </c>
      <c r="CO51" s="18">
        <f t="shared" si="136"/>
        <v>1.1899852233750343</v>
      </c>
      <c r="CP51" s="18">
        <f t="shared" si="136"/>
        <v>1.8973430321772584</v>
      </c>
      <c r="CR51" s="68">
        <f t="shared" si="137"/>
        <v>10.486652793054718</v>
      </c>
      <c r="CS51" s="69">
        <f t="shared" si="138"/>
        <v>39.399515578374597</v>
      </c>
      <c r="CT51" s="69">
        <f t="shared" si="139"/>
        <v>49.886168371429321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0.54141744543816017</v>
      </c>
      <c r="C52" s="18">
        <f t="shared" si="104"/>
        <v>0.65800927832848055</v>
      </c>
      <c r="D52" s="18">
        <f t="shared" si="104"/>
        <v>0.52644558285175902</v>
      </c>
      <c r="E52" s="18">
        <f t="shared" si="104"/>
        <v>0.50471975625395571</v>
      </c>
      <c r="F52" s="18">
        <f t="shared" si="104"/>
        <v>0.50176558051913345</v>
      </c>
      <c r="H52" s="68">
        <f t="shared" si="105"/>
        <v>45.814465804275443</v>
      </c>
      <c r="I52" s="69">
        <f t="shared" si="106"/>
        <v>83.611950038661206</v>
      </c>
      <c r="J52" s="69">
        <f t="shared" si="107"/>
        <v>129.42641584293665</v>
      </c>
      <c r="L52" t="str">
        <f t="shared" si="140"/>
        <v>32 Health and social care associate professionals</v>
      </c>
      <c r="M52" s="18">
        <f t="shared" si="108"/>
        <v>2.508385772266513</v>
      </c>
      <c r="N52" s="18">
        <f t="shared" si="108"/>
        <v>2.5217398712510311</v>
      </c>
      <c r="O52" s="18">
        <f t="shared" si="108"/>
        <v>2.4277654182022093</v>
      </c>
      <c r="P52" s="18">
        <f t="shared" si="108"/>
        <v>2.3027045451571597</v>
      </c>
      <c r="Q52" s="18">
        <f t="shared" si="108"/>
        <v>2.1995517666300772</v>
      </c>
      <c r="S52" s="68">
        <f t="shared" si="109"/>
        <v>31.101484460134081</v>
      </c>
      <c r="T52" s="69">
        <f t="shared" si="110"/>
        <v>75.879056060546318</v>
      </c>
      <c r="U52" s="69">
        <f t="shared" si="111"/>
        <v>106.98054052068042</v>
      </c>
      <c r="W52" t="str">
        <f t="shared" si="141"/>
        <v>32 Health and social care associate professionals</v>
      </c>
      <c r="X52" s="18">
        <f t="shared" si="112"/>
        <v>3.5530449139937845</v>
      </c>
      <c r="Y52" s="18">
        <f t="shared" si="112"/>
        <v>3.8172191632394097</v>
      </c>
      <c r="Z52" s="18">
        <f t="shared" si="112"/>
        <v>3.8974012387357351</v>
      </c>
      <c r="AA52" s="18">
        <f t="shared" si="112"/>
        <v>3.9841094514019009</v>
      </c>
      <c r="AB52" s="18">
        <f t="shared" si="112"/>
        <v>4.2216045018714405</v>
      </c>
      <c r="AD52" s="68">
        <f t="shared" si="113"/>
        <v>48.070001926834479</v>
      </c>
      <c r="AE52" s="69">
        <f t="shared" si="114"/>
        <v>79.994940956410105</v>
      </c>
      <c r="AF52" s="69">
        <f t="shared" si="115"/>
        <v>128.06494288324458</v>
      </c>
      <c r="AH52" t="str">
        <f t="shared" si="142"/>
        <v>32 Health and social care associate professionals</v>
      </c>
      <c r="AI52" s="18">
        <f t="shared" si="116"/>
        <v>7.6738750715618353</v>
      </c>
      <c r="AJ52" s="18">
        <f t="shared" si="116"/>
        <v>6.5336553940285684</v>
      </c>
      <c r="AK52" s="18">
        <f t="shared" si="116"/>
        <v>6.425962155117011</v>
      </c>
      <c r="AL52" s="18">
        <f t="shared" si="116"/>
        <v>4.8378699869627066</v>
      </c>
      <c r="AM52" s="18">
        <f t="shared" si="116"/>
        <v>2.3631728367941971</v>
      </c>
      <c r="AO52" s="68">
        <f t="shared" si="117"/>
        <v>-60.417574656360649</v>
      </c>
      <c r="AP52" s="69">
        <f t="shared" si="118"/>
        <v>28.917922886187338</v>
      </c>
      <c r="AQ52" s="69">
        <f t="shared" si="119"/>
        <v>-31.499651770173308</v>
      </c>
      <c r="AS52" t="str">
        <f t="shared" si="143"/>
        <v>32 Health and social care associate professionals</v>
      </c>
      <c r="AT52" s="18">
        <f t="shared" si="120"/>
        <v>1.574465594064246</v>
      </c>
      <c r="AU52" s="18">
        <f t="shared" si="120"/>
        <v>1.7478405083369712</v>
      </c>
      <c r="AV52" s="18">
        <f t="shared" si="120"/>
        <v>1.9563599680096733</v>
      </c>
      <c r="AW52" s="18">
        <f t="shared" si="120"/>
        <v>1.8053132399780694</v>
      </c>
      <c r="AX52" s="18">
        <f t="shared" si="120"/>
        <v>1.7741892487353683</v>
      </c>
      <c r="AZ52" s="68">
        <f t="shared" si="121"/>
        <v>9.9374165558387446</v>
      </c>
      <c r="BA52" s="69">
        <f t="shared" si="122"/>
        <v>58.43613246100827</v>
      </c>
      <c r="BB52" s="69">
        <f t="shared" si="123"/>
        <v>68.373549016847008</v>
      </c>
      <c r="BD52" t="str">
        <f t="shared" si="144"/>
        <v>32 Health and social care associate professionals</v>
      </c>
      <c r="BE52" s="18">
        <f t="shared" si="124"/>
        <v>1.4397356536924679</v>
      </c>
      <c r="BF52" s="18">
        <f t="shared" si="124"/>
        <v>1.713204303089394</v>
      </c>
      <c r="BG52" s="18">
        <f t="shared" si="124"/>
        <v>1.7413499546960278</v>
      </c>
      <c r="BH52" s="18">
        <f t="shared" si="124"/>
        <v>1.9199244280571546</v>
      </c>
      <c r="BI52" s="18">
        <f t="shared" si="124"/>
        <v>2.150426830302707</v>
      </c>
      <c r="BK52" s="68">
        <f t="shared" si="125"/>
        <v>23.504574702806476</v>
      </c>
      <c r="BL52" s="69">
        <f t="shared" si="126"/>
        <v>65.890780586470811</v>
      </c>
      <c r="BM52" s="69">
        <f t="shared" si="127"/>
        <v>89.39535528927729</v>
      </c>
      <c r="BO52" t="str">
        <f t="shared" si="145"/>
        <v>32 Health and social care associate professionals</v>
      </c>
      <c r="BP52" s="18">
        <f t="shared" si="128"/>
        <v>1.1735221235683284</v>
      </c>
      <c r="BQ52" s="18">
        <f t="shared" si="128"/>
        <v>1.2824330881115569</v>
      </c>
      <c r="BR52" s="18">
        <f t="shared" si="128"/>
        <v>1.3864589421676912</v>
      </c>
      <c r="BS52" s="18">
        <f t="shared" si="128"/>
        <v>1.2768041045533622</v>
      </c>
      <c r="BT52" s="18">
        <f t="shared" si="128"/>
        <v>1.149939129857642</v>
      </c>
      <c r="BV52" s="68">
        <f t="shared" si="129"/>
        <v>-28.197404711328083</v>
      </c>
      <c r="BW52" s="69">
        <f t="shared" si="130"/>
        <v>41.399503529302692</v>
      </c>
      <c r="BX52" s="69">
        <f t="shared" si="131"/>
        <v>13.202098817974614</v>
      </c>
      <c r="BZ52" t="str">
        <f t="shared" si="146"/>
        <v>32 Health and social care associate professionals</v>
      </c>
      <c r="CA52" s="18">
        <f t="shared" si="132"/>
        <v>0.84137808215076249</v>
      </c>
      <c r="CB52" s="18">
        <f t="shared" si="132"/>
        <v>0.64169704854035881</v>
      </c>
      <c r="CC52" s="18">
        <f t="shared" si="132"/>
        <v>0.7705430625862143</v>
      </c>
      <c r="CD52" s="18">
        <f t="shared" si="132"/>
        <v>0.65192851326120682</v>
      </c>
      <c r="CE52" s="18">
        <f t="shared" si="132"/>
        <v>0.51487767684054908</v>
      </c>
      <c r="CG52" s="68">
        <f t="shared" si="133"/>
        <v>-61.064486811574028</v>
      </c>
      <c r="CH52" s="69">
        <f t="shared" si="134"/>
        <v>27.544217476367685</v>
      </c>
      <c r="CI52" s="69">
        <f t="shared" si="135"/>
        <v>-33.520269335206336</v>
      </c>
      <c r="CK52" t="str">
        <f t="shared" si="147"/>
        <v>32 Health and social care associate professionals</v>
      </c>
      <c r="CL52" s="18">
        <f t="shared" si="136"/>
        <v>0.27732500699726775</v>
      </c>
      <c r="CM52" s="18">
        <f t="shared" si="136"/>
        <v>0.34547069293037458</v>
      </c>
      <c r="CN52" s="18">
        <f t="shared" si="136"/>
        <v>0.39508580314081621</v>
      </c>
      <c r="CO52" s="18">
        <f t="shared" si="136"/>
        <v>0.49346751297066693</v>
      </c>
      <c r="CP52" s="18">
        <f t="shared" si="136"/>
        <v>0.74312559926146549</v>
      </c>
      <c r="CR52" s="68">
        <f t="shared" si="137"/>
        <v>10.660766879417679</v>
      </c>
      <c r="CS52" s="69">
        <f t="shared" si="138"/>
        <v>42.268946195998588</v>
      </c>
      <c r="CT52" s="69">
        <f t="shared" si="139"/>
        <v>52.929713075416259</v>
      </c>
    </row>
    <row r="53" spans="1:98" x14ac:dyDescent="0.2">
      <c r="A53" t="str">
        <f t="shared" si="103"/>
        <v>33 Protective service occupations</v>
      </c>
      <c r="B53" s="18">
        <f t="shared" si="104"/>
        <v>0.21484858860663356</v>
      </c>
      <c r="C53" s="18">
        <f t="shared" si="104"/>
        <v>0.27665931798463977</v>
      </c>
      <c r="D53" s="18">
        <f t="shared" si="104"/>
        <v>0.2493729774306053</v>
      </c>
      <c r="E53" s="18">
        <f t="shared" si="104"/>
        <v>0.30988950622080308</v>
      </c>
      <c r="F53" s="18">
        <f t="shared" si="104"/>
        <v>0.37791873213472565</v>
      </c>
      <c r="H53" s="68">
        <f t="shared" si="105"/>
        <v>131.84741533930702</v>
      </c>
      <c r="I53" s="69">
        <f t="shared" si="106"/>
        <v>70.874234730918232</v>
      </c>
      <c r="J53" s="69">
        <f t="shared" si="107"/>
        <v>202.72165007022522</v>
      </c>
      <c r="L53" t="str">
        <f t="shared" si="140"/>
        <v>33 Protective service occupations</v>
      </c>
      <c r="M53" s="18">
        <f t="shared" si="108"/>
        <v>0.5874866746955808</v>
      </c>
      <c r="N53" s="18">
        <f t="shared" si="108"/>
        <v>0.7249378726553708</v>
      </c>
      <c r="O53" s="18">
        <f t="shared" si="108"/>
        <v>0.68149472797255939</v>
      </c>
      <c r="P53" s="18">
        <f t="shared" si="108"/>
        <v>0.85680899274968125</v>
      </c>
      <c r="Q53" s="18">
        <f t="shared" si="108"/>
        <v>1.1434500610007243</v>
      </c>
      <c r="S53" s="68">
        <f t="shared" si="109"/>
        <v>142.79226354908192</v>
      </c>
      <c r="T53" s="69">
        <f t="shared" si="110"/>
        <v>63.732813999759344</v>
      </c>
      <c r="U53" s="69">
        <f t="shared" si="111"/>
        <v>206.52507754884124</v>
      </c>
      <c r="W53" t="str">
        <f t="shared" si="141"/>
        <v>33 Protective service occupations</v>
      </c>
      <c r="X53" s="18">
        <f t="shared" si="112"/>
        <v>1.6881321158595646</v>
      </c>
      <c r="Y53" s="18">
        <f t="shared" si="112"/>
        <v>1.8956540691548607</v>
      </c>
      <c r="Z53" s="18">
        <f t="shared" si="112"/>
        <v>1.9068713670162982</v>
      </c>
      <c r="AA53" s="18">
        <f t="shared" si="112"/>
        <v>2.2509178583211962</v>
      </c>
      <c r="AB53" s="18">
        <f t="shared" si="112"/>
        <v>2.7163094169450712</v>
      </c>
      <c r="AD53" s="68">
        <f t="shared" si="113"/>
        <v>94.72535231656191</v>
      </c>
      <c r="AE53" s="69">
        <f t="shared" si="114"/>
        <v>68.924201749769111</v>
      </c>
      <c r="AF53" s="69">
        <f t="shared" si="115"/>
        <v>163.64955406633101</v>
      </c>
      <c r="AH53" t="str">
        <f t="shared" si="142"/>
        <v>33 Protective service occupations</v>
      </c>
      <c r="AI53" s="18">
        <f t="shared" si="116"/>
        <v>1.355150036502089</v>
      </c>
      <c r="AJ53" s="18">
        <f t="shared" si="116"/>
        <v>1.6405774795496506</v>
      </c>
      <c r="AK53" s="18">
        <f t="shared" si="116"/>
        <v>1.6596766476445579</v>
      </c>
      <c r="AL53" s="18">
        <f t="shared" si="116"/>
        <v>2.1927680775340175</v>
      </c>
      <c r="AM53" s="18">
        <f t="shared" si="116"/>
        <v>2.7301119315168916</v>
      </c>
      <c r="AO53" s="68">
        <f t="shared" si="117"/>
        <v>77.05249388885747</v>
      </c>
      <c r="AP53" s="69">
        <f t="shared" si="118"/>
        <v>57.063177472741614</v>
      </c>
      <c r="AQ53" s="69">
        <f t="shared" si="119"/>
        <v>134.11567136159908</v>
      </c>
      <c r="AS53" t="str">
        <f t="shared" si="143"/>
        <v>33 Protective service occupations</v>
      </c>
      <c r="AT53" s="18">
        <f t="shared" si="120"/>
        <v>1.4701362475554856</v>
      </c>
      <c r="AU53" s="18">
        <f t="shared" si="120"/>
        <v>1.4947049400873942</v>
      </c>
      <c r="AV53" s="18">
        <f t="shared" si="120"/>
        <v>1.5034496888770079</v>
      </c>
      <c r="AW53" s="18">
        <f t="shared" si="120"/>
        <v>1.5929715376898876</v>
      </c>
      <c r="AX53" s="18">
        <f t="shared" si="120"/>
        <v>1.6919905394137815</v>
      </c>
      <c r="AZ53" s="68">
        <f t="shared" si="121"/>
        <v>36.427959103945561</v>
      </c>
      <c r="BA53" s="69">
        <f t="shared" si="122"/>
        <v>52.653213346644293</v>
      </c>
      <c r="BB53" s="69">
        <f t="shared" si="123"/>
        <v>89.081172450589847</v>
      </c>
      <c r="BD53" t="str">
        <f t="shared" si="144"/>
        <v>33 Protective service occupations</v>
      </c>
      <c r="BE53" s="18">
        <f t="shared" si="124"/>
        <v>1.3606775382090397</v>
      </c>
      <c r="BF53" s="18">
        <f t="shared" si="124"/>
        <v>1.3133763109653644</v>
      </c>
      <c r="BG53" s="18">
        <f t="shared" si="124"/>
        <v>1.4536855987563957</v>
      </c>
      <c r="BH53" s="18">
        <f t="shared" si="124"/>
        <v>1.4155901318413773</v>
      </c>
      <c r="BI53" s="18">
        <f t="shared" si="124"/>
        <v>1.3396353957946787</v>
      </c>
      <c r="BK53" s="68">
        <f t="shared" si="125"/>
        <v>-7.8361604129368541</v>
      </c>
      <c r="BL53" s="69">
        <f t="shared" si="126"/>
        <v>23.786827300558208</v>
      </c>
      <c r="BM53" s="69">
        <f t="shared" si="127"/>
        <v>15.950666887621354</v>
      </c>
      <c r="BO53" t="str">
        <f t="shared" si="145"/>
        <v>33 Protective service occupations</v>
      </c>
      <c r="BP53" s="18">
        <f t="shared" si="128"/>
        <v>1.4869409377246994</v>
      </c>
      <c r="BQ53" s="18">
        <f t="shared" si="128"/>
        <v>1.5988973748992057</v>
      </c>
      <c r="BR53" s="18">
        <f t="shared" si="128"/>
        <v>1.6370129236071385</v>
      </c>
      <c r="BS53" s="18">
        <f t="shared" si="128"/>
        <v>1.8526373205174238</v>
      </c>
      <c r="BT53" s="18">
        <f t="shared" si="128"/>
        <v>1.9453343502905833</v>
      </c>
      <c r="BV53" s="68">
        <f t="shared" si="129"/>
        <v>2.8760901561445413</v>
      </c>
      <c r="BW53" s="69">
        <f t="shared" si="130"/>
        <v>30.461986103744259</v>
      </c>
      <c r="BX53" s="69">
        <f t="shared" si="131"/>
        <v>33.338076259888801</v>
      </c>
      <c r="BZ53" t="str">
        <f t="shared" si="146"/>
        <v>33 Protective service occupations</v>
      </c>
      <c r="CA53" s="18">
        <f t="shared" si="132"/>
        <v>1.1586161607663135</v>
      </c>
      <c r="CB53" s="18">
        <f t="shared" si="132"/>
        <v>1.3617384908641796</v>
      </c>
      <c r="CC53" s="18">
        <f t="shared" si="132"/>
        <v>1.4577084366926978</v>
      </c>
      <c r="CD53" s="18">
        <f t="shared" si="132"/>
        <v>1.7911927900410529</v>
      </c>
      <c r="CE53" s="18">
        <f t="shared" si="132"/>
        <v>1.6740549161260936</v>
      </c>
      <c r="CG53" s="68">
        <f t="shared" si="133"/>
        <v>-33.082795714314948</v>
      </c>
      <c r="CH53" s="69">
        <f t="shared" si="134"/>
        <v>35.244220335226537</v>
      </c>
      <c r="CI53" s="69">
        <f t="shared" si="135"/>
        <v>2.1614246209115811</v>
      </c>
      <c r="CK53" t="str">
        <f t="shared" si="147"/>
        <v>33 Protective service occupations</v>
      </c>
      <c r="CL53" s="18">
        <f t="shared" si="136"/>
        <v>0.4727459702119613</v>
      </c>
      <c r="CM53" s="18">
        <f t="shared" si="136"/>
        <v>0.52398776951101267</v>
      </c>
      <c r="CN53" s="18">
        <f t="shared" si="136"/>
        <v>0.58517763488611318</v>
      </c>
      <c r="CO53" s="18">
        <f t="shared" si="136"/>
        <v>0.58678762442511601</v>
      </c>
      <c r="CP53" s="18">
        <f t="shared" si="136"/>
        <v>0.75906276579879195</v>
      </c>
      <c r="CR53" s="68">
        <f t="shared" si="137"/>
        <v>-23.684483683290434</v>
      </c>
      <c r="CS53" s="69">
        <f t="shared" si="138"/>
        <v>20.426057449358165</v>
      </c>
      <c r="CT53" s="69">
        <f t="shared" si="139"/>
        <v>-3.2584262339322696</v>
      </c>
    </row>
    <row r="54" spans="1:98" x14ac:dyDescent="0.2">
      <c r="A54" t="str">
        <f t="shared" si="103"/>
        <v>34 Culture, media and sports occupations</v>
      </c>
      <c r="B54" s="18">
        <f t="shared" si="104"/>
        <v>1.1812760361933059</v>
      </c>
      <c r="C54" s="18">
        <f t="shared" si="104"/>
        <v>1.3002837958999514</v>
      </c>
      <c r="D54" s="18">
        <f t="shared" si="104"/>
        <v>1.509505171516522</v>
      </c>
      <c r="E54" s="18">
        <f t="shared" si="104"/>
        <v>1.2172144739108475</v>
      </c>
      <c r="F54" s="18">
        <f t="shared" si="104"/>
        <v>1.1454138975696686</v>
      </c>
      <c r="H54" s="68">
        <f t="shared" si="105"/>
        <v>16.086327839490444</v>
      </c>
      <c r="I54" s="69">
        <f t="shared" si="106"/>
        <v>62.881481017421201</v>
      </c>
      <c r="J54" s="69">
        <f t="shared" si="107"/>
        <v>78.967808856911645</v>
      </c>
      <c r="L54" t="str">
        <f t="shared" si="140"/>
        <v>34 Culture, media and sports occupations</v>
      </c>
      <c r="M54" s="18">
        <f t="shared" si="108"/>
        <v>2.910908312907333</v>
      </c>
      <c r="N54" s="18">
        <f t="shared" si="108"/>
        <v>2.7402823361820641</v>
      </c>
      <c r="O54" s="18">
        <f t="shared" si="108"/>
        <v>2.5821273256901192</v>
      </c>
      <c r="P54" s="18">
        <f t="shared" si="108"/>
        <v>2.1835441637084347</v>
      </c>
      <c r="Q54" s="18">
        <f t="shared" si="108"/>
        <v>2.0576619904867055</v>
      </c>
      <c r="S54" s="68">
        <f t="shared" si="109"/>
        <v>15.312536192319289</v>
      </c>
      <c r="T54" s="69">
        <f t="shared" si="110"/>
        <v>62.829758166098379</v>
      </c>
      <c r="U54" s="69">
        <f t="shared" si="111"/>
        <v>78.142294358417672</v>
      </c>
      <c r="W54" t="str">
        <f t="shared" si="141"/>
        <v>34 Culture, media and sports occupations</v>
      </c>
      <c r="X54" s="18">
        <f t="shared" si="112"/>
        <v>2.8138412412713683</v>
      </c>
      <c r="Y54" s="18">
        <f t="shared" si="112"/>
        <v>2.8743679587522006</v>
      </c>
      <c r="Z54" s="18">
        <f t="shared" si="112"/>
        <v>2.5349258338304321</v>
      </c>
      <c r="AA54" s="18">
        <f t="shared" si="112"/>
        <v>2.1759977167630558</v>
      </c>
      <c r="AB54" s="18">
        <f t="shared" si="112"/>
        <v>2.0279624040390667</v>
      </c>
      <c r="AD54" s="68">
        <f t="shared" si="113"/>
        <v>9.3602007167824421</v>
      </c>
      <c r="AE54" s="69">
        <f t="shared" si="114"/>
        <v>51.249206248932502</v>
      </c>
      <c r="AF54" s="69">
        <f t="shared" si="115"/>
        <v>60.609406965714939</v>
      </c>
      <c r="AH54" t="str">
        <f t="shared" si="142"/>
        <v>34 Culture, media and sports occupations</v>
      </c>
      <c r="AI54" s="18">
        <f t="shared" si="116"/>
        <v>0.85222168927650088</v>
      </c>
      <c r="AJ54" s="18">
        <f t="shared" si="116"/>
        <v>0.84794659134828032</v>
      </c>
      <c r="AK54" s="18">
        <f t="shared" si="116"/>
        <v>1.1123278316899239</v>
      </c>
      <c r="AL54" s="18">
        <f t="shared" si="116"/>
        <v>1.1250475318988713</v>
      </c>
      <c r="AM54" s="18">
        <f t="shared" si="116"/>
        <v>1.3586760871651493</v>
      </c>
      <c r="AO54" s="68">
        <f t="shared" si="117"/>
        <v>31.470467336990932</v>
      </c>
      <c r="AP54" s="69">
        <f t="shared" si="118"/>
        <v>54.942958103586562</v>
      </c>
      <c r="AQ54" s="69">
        <f t="shared" si="119"/>
        <v>86.413425440577498</v>
      </c>
      <c r="AS54" t="str">
        <f t="shared" si="143"/>
        <v>34 Culture, media and sports occupations</v>
      </c>
      <c r="AT54" s="18">
        <f t="shared" si="120"/>
        <v>1.4573133327188859</v>
      </c>
      <c r="AU54" s="18">
        <f t="shared" si="120"/>
        <v>1.4716059743918632</v>
      </c>
      <c r="AV54" s="18">
        <f t="shared" si="120"/>
        <v>1.424672072261377</v>
      </c>
      <c r="AW54" s="18">
        <f t="shared" si="120"/>
        <v>1.2867067400999685</v>
      </c>
      <c r="AX54" s="18">
        <f t="shared" si="120"/>
        <v>1.3312101499041873</v>
      </c>
      <c r="AZ54" s="68">
        <f t="shared" si="121"/>
        <v>13.272910798407251</v>
      </c>
      <c r="BA54" s="69">
        <f t="shared" si="122"/>
        <v>50.00219552959657</v>
      </c>
      <c r="BB54" s="69">
        <f t="shared" si="123"/>
        <v>63.275106328003815</v>
      </c>
      <c r="BD54" t="str">
        <f t="shared" si="144"/>
        <v>34 Culture, media and sports occupations</v>
      </c>
      <c r="BE54" s="18">
        <f t="shared" si="124"/>
        <v>0.89691385487312725</v>
      </c>
      <c r="BF54" s="18">
        <f t="shared" si="124"/>
        <v>0.95382446135162269</v>
      </c>
      <c r="BG54" s="18">
        <f t="shared" si="124"/>
        <v>0.87089939159305774</v>
      </c>
      <c r="BH54" s="18">
        <f t="shared" si="124"/>
        <v>0.79717751236974732</v>
      </c>
      <c r="BI54" s="18">
        <f t="shared" si="124"/>
        <v>0.92299891394462008</v>
      </c>
      <c r="BK54" s="68">
        <f t="shared" si="125"/>
        <v>5.9931102699750705</v>
      </c>
      <c r="BL54" s="69">
        <f t="shared" si="126"/>
        <v>39.141671755966705</v>
      </c>
      <c r="BM54" s="69">
        <f t="shared" si="127"/>
        <v>45.134782025941774</v>
      </c>
      <c r="BO54" t="str">
        <f t="shared" si="145"/>
        <v>34 Culture, media and sports occupations</v>
      </c>
      <c r="BP54" s="18">
        <f t="shared" si="128"/>
        <v>0.5102355783236856</v>
      </c>
      <c r="BQ54" s="18">
        <f t="shared" si="128"/>
        <v>0.46984456783676642</v>
      </c>
      <c r="BR54" s="18">
        <f t="shared" si="128"/>
        <v>0.37372648071259096</v>
      </c>
      <c r="BS54" s="18">
        <f t="shared" si="128"/>
        <v>0.30068727234386328</v>
      </c>
      <c r="BT54" s="18">
        <f t="shared" si="128"/>
        <v>0.22302013876241428</v>
      </c>
      <c r="BV54" s="68">
        <f t="shared" si="129"/>
        <v>-48.339035120107319</v>
      </c>
      <c r="BW54" s="69">
        <f t="shared" si="130"/>
        <v>26.813814236541845</v>
      </c>
      <c r="BX54" s="69">
        <f t="shared" si="131"/>
        <v>-21.525220883565471</v>
      </c>
      <c r="BZ54" t="str">
        <f t="shared" si="146"/>
        <v>34 Culture, media and sports occupations</v>
      </c>
      <c r="CA54" s="18">
        <f t="shared" si="132"/>
        <v>0.58081103891478569</v>
      </c>
      <c r="CB54" s="18">
        <f t="shared" si="132"/>
        <v>0.58886940869328774</v>
      </c>
      <c r="CC54" s="18">
        <f t="shared" si="132"/>
        <v>0.56846645692477982</v>
      </c>
      <c r="CD54" s="18">
        <f t="shared" si="132"/>
        <v>0.46720196482105275</v>
      </c>
      <c r="CE54" s="18">
        <f t="shared" si="132"/>
        <v>0.39025315735967586</v>
      </c>
      <c r="CG54" s="68">
        <f t="shared" si="133"/>
        <v>-59.998126061898674</v>
      </c>
      <c r="CH54" s="69">
        <f t="shared" si="134"/>
        <v>23.073914360640217</v>
      </c>
      <c r="CI54" s="69">
        <f t="shared" si="135"/>
        <v>-36.92421170125845</v>
      </c>
      <c r="CK54" t="str">
        <f t="shared" si="147"/>
        <v>34 Culture, media and sports occupations</v>
      </c>
      <c r="CL54" s="18">
        <f t="shared" si="136"/>
        <v>0.39492801395739446</v>
      </c>
      <c r="CM54" s="18">
        <f t="shared" si="136"/>
        <v>0.62174288568190372</v>
      </c>
      <c r="CN54" s="18">
        <f t="shared" si="136"/>
        <v>0.66817002266602388</v>
      </c>
      <c r="CO54" s="18">
        <f t="shared" si="136"/>
        <v>0.83038104001309132</v>
      </c>
      <c r="CP54" s="18">
        <f t="shared" si="136"/>
        <v>1.7836896119947192</v>
      </c>
      <c r="CR54" s="68">
        <f t="shared" si="137"/>
        <v>57.056231821797233</v>
      </c>
      <c r="CS54" s="69">
        <f t="shared" si="138"/>
        <v>42.503943999319496</v>
      </c>
      <c r="CT54" s="69">
        <f t="shared" si="139"/>
        <v>99.560175821116729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3.4019694554012361</v>
      </c>
      <c r="C55" s="18">
        <f t="shared" si="148"/>
        <v>3.5927545997523262</v>
      </c>
      <c r="D55" s="18">
        <f t="shared" si="148"/>
        <v>3.3030695459145791</v>
      </c>
      <c r="E55" s="18">
        <f t="shared" si="148"/>
        <v>3.0901265688392043</v>
      </c>
      <c r="F55" s="18">
        <f t="shared" si="148"/>
        <v>3.2084515986347921</v>
      </c>
      <c r="H55" s="68">
        <f t="shared" si="105"/>
        <v>48.604172833239886</v>
      </c>
      <c r="I55" s="69">
        <f t="shared" si="106"/>
        <v>64.850296435036896</v>
      </c>
      <c r="J55" s="69">
        <f t="shared" si="107"/>
        <v>113.45446926827678</v>
      </c>
      <c r="L55" t="str">
        <f t="shared" si="140"/>
        <v>35 Business and public service associate professionals</v>
      </c>
      <c r="M55" s="18">
        <f t="shared" ref="M55:Q64" si="149">M18/M$35*100</f>
        <v>6.0909855073609016</v>
      </c>
      <c r="N55" s="18">
        <f t="shared" si="149"/>
        <v>6.2906315785269546</v>
      </c>
      <c r="O55" s="18">
        <f t="shared" si="149"/>
        <v>6.099677905648953</v>
      </c>
      <c r="P55" s="18">
        <f t="shared" si="149"/>
        <v>5.576240872826002</v>
      </c>
      <c r="Q55" s="18">
        <f t="shared" si="149"/>
        <v>5.4088020789748574</v>
      </c>
      <c r="S55" s="68">
        <f t="shared" si="109"/>
        <v>28.314084527613325</v>
      </c>
      <c r="T55" s="69">
        <f t="shared" si="110"/>
        <v>62.560052994089091</v>
      </c>
      <c r="U55" s="69">
        <f t="shared" si="111"/>
        <v>90.874137521702423</v>
      </c>
      <c r="W55" t="str">
        <f t="shared" si="141"/>
        <v>35 Business and public service associate professionals</v>
      </c>
      <c r="X55" s="18">
        <f t="shared" ref="X55:AB64" si="150">X18/X$35*100</f>
        <v>6.3564552228846649</v>
      </c>
      <c r="Y55" s="18">
        <f t="shared" si="150"/>
        <v>6.3582546100839199</v>
      </c>
      <c r="Z55" s="18">
        <f t="shared" si="150"/>
        <v>6.2862760515954754</v>
      </c>
      <c r="AA55" s="18">
        <f t="shared" si="150"/>
        <v>5.6621804271909708</v>
      </c>
      <c r="AB55" s="18">
        <f t="shared" si="150"/>
        <v>5.2324260473487474</v>
      </c>
      <c r="AD55" s="68">
        <f t="shared" si="113"/>
        <v>13.782194870399033</v>
      </c>
      <c r="AE55" s="69">
        <f t="shared" si="114"/>
        <v>54.76484131344165</v>
      </c>
      <c r="AF55" s="69">
        <f t="shared" si="115"/>
        <v>68.547036183840675</v>
      </c>
      <c r="AH55" t="str">
        <f t="shared" si="142"/>
        <v>35 Business and public service associate professionals</v>
      </c>
      <c r="AI55" s="18">
        <f t="shared" ref="AI55:AM64" si="151">AI18/AI$35*100</f>
        <v>5.5516777246854252</v>
      </c>
      <c r="AJ55" s="18">
        <f t="shared" si="151"/>
        <v>6.0812312576262393</v>
      </c>
      <c r="AK55" s="18">
        <f t="shared" si="151"/>
        <v>6.2893314061824306</v>
      </c>
      <c r="AL55" s="18">
        <f t="shared" si="151"/>
        <v>6.3821942759146513</v>
      </c>
      <c r="AM55" s="18">
        <f t="shared" si="151"/>
        <v>6.572380160879721</v>
      </c>
      <c r="AO55" s="68">
        <f t="shared" si="117"/>
        <v>12.476883649137623</v>
      </c>
      <c r="AP55" s="69">
        <f t="shared" si="118"/>
        <v>51.008206498031306</v>
      </c>
      <c r="AQ55" s="69">
        <f t="shared" si="119"/>
        <v>63.485090147168918</v>
      </c>
      <c r="AS55" t="str">
        <f t="shared" si="143"/>
        <v>35 Business and public service associate professionals</v>
      </c>
      <c r="AT55" s="18">
        <f t="shared" ref="AT55:AX64" si="152">AT18/AT$35*100</f>
        <v>5.4849480882658783</v>
      </c>
      <c r="AU55" s="18">
        <f t="shared" si="152"/>
        <v>5.5096552425072192</v>
      </c>
      <c r="AV55" s="18">
        <f t="shared" si="152"/>
        <v>5.8245134491904418</v>
      </c>
      <c r="AW55" s="18">
        <f t="shared" si="152"/>
        <v>5.4287323594839947</v>
      </c>
      <c r="AX55" s="18">
        <f t="shared" si="152"/>
        <v>5.4655857036389168</v>
      </c>
      <c r="AZ55" s="68">
        <f t="shared" si="121"/>
        <v>13.75523913808679</v>
      </c>
      <c r="BA55" s="69">
        <f t="shared" si="122"/>
        <v>50.875405514234231</v>
      </c>
      <c r="BB55" s="69">
        <f t="shared" si="123"/>
        <v>64.630644652321024</v>
      </c>
      <c r="BD55" t="str">
        <f t="shared" si="144"/>
        <v>35 Business and public service associate professionals</v>
      </c>
      <c r="BE55" s="18">
        <f t="shared" ref="BE55:BI64" si="153">BE18/BE$35*100</f>
        <v>4.1803258239972916</v>
      </c>
      <c r="BF55" s="18">
        <f t="shared" si="153"/>
        <v>4.228087072345212</v>
      </c>
      <c r="BG55" s="18">
        <f t="shared" si="153"/>
        <v>4.5969218068696662</v>
      </c>
      <c r="BH55" s="18">
        <f t="shared" si="153"/>
        <v>4.1493018709572853</v>
      </c>
      <c r="BI55" s="18">
        <f t="shared" si="153"/>
        <v>4.0765515033308395</v>
      </c>
      <c r="BK55" s="68">
        <f t="shared" si="125"/>
        <v>-11.310899437811816</v>
      </c>
      <c r="BL55" s="69">
        <f t="shared" si="126"/>
        <v>38.076590634534817</v>
      </c>
      <c r="BM55" s="69">
        <f t="shared" si="127"/>
        <v>26.765691196723001</v>
      </c>
      <c r="BO55" t="str">
        <f t="shared" si="145"/>
        <v>35 Business and public service associate professionals</v>
      </c>
      <c r="BP55" s="18">
        <f t="shared" ref="BP55:BT64" si="154">BP18/BP$35*100</f>
        <v>3.1589821828599876</v>
      </c>
      <c r="BQ55" s="18">
        <f t="shared" si="154"/>
        <v>3.2090003376681095</v>
      </c>
      <c r="BR55" s="18">
        <f t="shared" si="154"/>
        <v>3.4728187352525768</v>
      </c>
      <c r="BS55" s="18">
        <f t="shared" si="154"/>
        <v>3.146725675164423</v>
      </c>
      <c r="BT55" s="18">
        <f t="shared" si="154"/>
        <v>3.1880259218386517</v>
      </c>
      <c r="BV55" s="68">
        <f t="shared" si="129"/>
        <v>-20.528386401334199</v>
      </c>
      <c r="BW55" s="69">
        <f t="shared" si="130"/>
        <v>32.610490777111835</v>
      </c>
      <c r="BX55" s="69">
        <f t="shared" si="131"/>
        <v>12.082104375777632</v>
      </c>
      <c r="BZ55" t="str">
        <f t="shared" si="146"/>
        <v>35 Business and public service associate professionals</v>
      </c>
      <c r="CA55" s="18">
        <f t="shared" ref="CA55:CE64" si="155">CA18/CA$35*100</f>
        <v>2.7647827497609914</v>
      </c>
      <c r="CB55" s="18">
        <f t="shared" si="155"/>
        <v>2.9286636502305545</v>
      </c>
      <c r="CC55" s="18">
        <f t="shared" si="155"/>
        <v>3.1703645815972674</v>
      </c>
      <c r="CD55" s="18">
        <f t="shared" si="155"/>
        <v>2.848590262999886</v>
      </c>
      <c r="CE55" s="18">
        <f t="shared" si="155"/>
        <v>2.7098421392278622</v>
      </c>
      <c r="CG55" s="68">
        <f t="shared" si="133"/>
        <v>-50.194931750950886</v>
      </c>
      <c r="CH55" s="69">
        <f t="shared" si="134"/>
        <v>26.125525006449589</v>
      </c>
      <c r="CI55" s="69">
        <f t="shared" si="135"/>
        <v>-24.069406744501308</v>
      </c>
      <c r="CK55" t="str">
        <f t="shared" si="147"/>
        <v>35 Business and public service associate professionals</v>
      </c>
      <c r="CL55" s="18">
        <f t="shared" ref="CL55:CP64" si="156">CL18/CL$35*100</f>
        <v>1.6538108553259787</v>
      </c>
      <c r="CM55" s="18">
        <f t="shared" si="156"/>
        <v>2.0635531645135505</v>
      </c>
      <c r="CN55" s="18">
        <f t="shared" si="156"/>
        <v>2.125178457739481</v>
      </c>
      <c r="CO55" s="18">
        <f t="shared" si="156"/>
        <v>2.4039967063276451</v>
      </c>
      <c r="CP55" s="18">
        <f t="shared" si="156"/>
        <v>3.8545711876566267</v>
      </c>
      <c r="CR55" s="68">
        <f t="shared" si="137"/>
        <v>6.7096126398144138</v>
      </c>
      <c r="CS55" s="69">
        <f t="shared" si="138"/>
        <v>36.076191016161509</v>
      </c>
      <c r="CT55" s="69">
        <f t="shared" si="139"/>
        <v>42.785803655975919</v>
      </c>
    </row>
    <row r="56" spans="1:98" x14ac:dyDescent="0.2">
      <c r="A56" t="str">
        <f t="shared" si="103"/>
        <v>41 Administrative occupations</v>
      </c>
      <c r="B56" s="18">
        <f t="shared" si="148"/>
        <v>3.8068913247403762</v>
      </c>
      <c r="C56" s="18">
        <f t="shared" si="148"/>
        <v>3.5902666506643288</v>
      </c>
      <c r="D56" s="18">
        <f t="shared" si="148"/>
        <v>3.3893090376052677</v>
      </c>
      <c r="E56" s="18">
        <f t="shared" si="148"/>
        <v>3.052949527244222</v>
      </c>
      <c r="F56" s="18">
        <f t="shared" si="148"/>
        <v>2.9810444900382045</v>
      </c>
      <c r="H56" s="68">
        <f t="shared" si="105"/>
        <v>34.558308280074293</v>
      </c>
      <c r="I56" s="69">
        <f t="shared" si="106"/>
        <v>65.159945001066177</v>
      </c>
      <c r="J56" s="69">
        <f t="shared" si="107"/>
        <v>99.718253281140463</v>
      </c>
      <c r="L56" t="str">
        <f t="shared" si="140"/>
        <v>41 Administrative occupations</v>
      </c>
      <c r="M56" s="18">
        <f t="shared" si="149"/>
        <v>6.3680252299876159</v>
      </c>
      <c r="N56" s="18">
        <f t="shared" si="149"/>
        <v>6.1502098597833381</v>
      </c>
      <c r="O56" s="18">
        <f t="shared" si="149"/>
        <v>5.8621727086559368</v>
      </c>
      <c r="P56" s="18">
        <f t="shared" si="149"/>
        <v>5.4824649317244267</v>
      </c>
      <c r="Q56" s="18">
        <f t="shared" si="149"/>
        <v>5.3642721901257628</v>
      </c>
      <c r="S56" s="68">
        <f t="shared" si="109"/>
        <v>32.413522726308585</v>
      </c>
      <c r="T56" s="69">
        <f t="shared" si="110"/>
        <v>69.371713084568071</v>
      </c>
      <c r="U56" s="69">
        <f t="shared" si="111"/>
        <v>101.78523581087666</v>
      </c>
      <c r="W56" t="str">
        <f t="shared" si="141"/>
        <v>41 Administrative occupations</v>
      </c>
      <c r="X56" s="18">
        <f t="shared" si="150"/>
        <v>9.950650246561267</v>
      </c>
      <c r="Y56" s="18">
        <f t="shared" si="150"/>
        <v>9.7712003401414993</v>
      </c>
      <c r="Z56" s="18">
        <f t="shared" si="150"/>
        <v>9.8997942240893586</v>
      </c>
      <c r="AA56" s="18">
        <f t="shared" si="150"/>
        <v>9.2522383185907255</v>
      </c>
      <c r="AB56" s="18">
        <f t="shared" si="150"/>
        <v>8.8251022643838883</v>
      </c>
      <c r="AD56" s="68">
        <f t="shared" si="113"/>
        <v>21.859175608230302</v>
      </c>
      <c r="AE56" s="69">
        <f t="shared" si="114"/>
        <v>63.870151383731724</v>
      </c>
      <c r="AF56" s="69">
        <f t="shared" si="115"/>
        <v>85.729326991962026</v>
      </c>
      <c r="AH56" t="str">
        <f t="shared" si="142"/>
        <v>41 Administrative occupations</v>
      </c>
      <c r="AI56" s="18">
        <f t="shared" si="151"/>
        <v>10.550364076553612</v>
      </c>
      <c r="AJ56" s="18">
        <f t="shared" si="151"/>
        <v>12.240217083863177</v>
      </c>
      <c r="AK56" s="18">
        <f t="shared" si="151"/>
        <v>12.480648107843301</v>
      </c>
      <c r="AL56" s="18">
        <f t="shared" si="151"/>
        <v>12.830057707597947</v>
      </c>
      <c r="AM56" s="18">
        <f t="shared" si="151"/>
        <v>13.496414460706111</v>
      </c>
      <c r="AO56" s="68">
        <f t="shared" si="117"/>
        <v>16.392861896913253</v>
      </c>
      <c r="AP56" s="69">
        <f t="shared" si="118"/>
        <v>63.955548300755623</v>
      </c>
      <c r="AQ56" s="69">
        <f t="shared" si="119"/>
        <v>80.348410197668869</v>
      </c>
      <c r="AS56" t="str">
        <f t="shared" si="143"/>
        <v>41 Administrative occupations</v>
      </c>
      <c r="AT56" s="18">
        <f t="shared" si="152"/>
        <v>11.723915360311153</v>
      </c>
      <c r="AU56" s="18">
        <f t="shared" si="152"/>
        <v>11.983046538789614</v>
      </c>
      <c r="AV56" s="18">
        <f t="shared" si="152"/>
        <v>12.776563061768403</v>
      </c>
      <c r="AW56" s="18">
        <f t="shared" si="152"/>
        <v>11.999894500742437</v>
      </c>
      <c r="AX56" s="18">
        <f t="shared" si="152"/>
        <v>12.186537489600017</v>
      </c>
      <c r="AZ56" s="68">
        <f t="shared" si="121"/>
        <v>15.627367326729354</v>
      </c>
      <c r="BA56" s="69">
        <f t="shared" si="122"/>
        <v>60.722959937408419</v>
      </c>
      <c r="BB56" s="69">
        <f t="shared" si="123"/>
        <v>76.350327264137775</v>
      </c>
      <c r="BD56" t="str">
        <f t="shared" si="144"/>
        <v>41 Administrative occupations</v>
      </c>
      <c r="BE56" s="18">
        <f t="shared" si="153"/>
        <v>8.9564968941287901</v>
      </c>
      <c r="BF56" s="18">
        <f t="shared" si="153"/>
        <v>8.6649388745397591</v>
      </c>
      <c r="BG56" s="18">
        <f t="shared" si="153"/>
        <v>8.8455959961508412</v>
      </c>
      <c r="BH56" s="18">
        <f t="shared" si="153"/>
        <v>8.0845792312486466</v>
      </c>
      <c r="BI56" s="18">
        <f t="shared" si="153"/>
        <v>7.0560896008890106</v>
      </c>
      <c r="BK56" s="68">
        <f t="shared" si="125"/>
        <v>-20.222316707196789</v>
      </c>
      <c r="BL56" s="69">
        <f t="shared" si="126"/>
        <v>41.828856145246164</v>
      </c>
      <c r="BM56" s="69">
        <f t="shared" si="127"/>
        <v>21.606539438049378</v>
      </c>
      <c r="BO56" t="str">
        <f t="shared" si="145"/>
        <v>41 Administrative occupations</v>
      </c>
      <c r="BP56" s="18">
        <f t="shared" si="154"/>
        <v>10.466625438361639</v>
      </c>
      <c r="BQ56" s="18">
        <f t="shared" si="154"/>
        <v>9.8645211886913806</v>
      </c>
      <c r="BR56" s="18">
        <f t="shared" si="154"/>
        <v>10.394036089221137</v>
      </c>
      <c r="BS56" s="18">
        <f t="shared" si="154"/>
        <v>8.8246135117821414</v>
      </c>
      <c r="BT56" s="18">
        <f t="shared" si="154"/>
        <v>7.2821183671865937</v>
      </c>
      <c r="BV56" s="68">
        <f t="shared" si="129"/>
        <v>-39.347903631517738</v>
      </c>
      <c r="BW56" s="69">
        <f t="shared" si="130"/>
        <v>31.304337327514975</v>
      </c>
      <c r="BX56" s="69">
        <f t="shared" si="131"/>
        <v>-8.0435663040027645</v>
      </c>
      <c r="BZ56" t="str">
        <f t="shared" si="146"/>
        <v>41 Administrative occupations</v>
      </c>
      <c r="CA56" s="18">
        <f t="shared" si="155"/>
        <v>9.2078322678126359</v>
      </c>
      <c r="CB56" s="18">
        <f t="shared" si="155"/>
        <v>6.7175615973038418</v>
      </c>
      <c r="CC56" s="18">
        <f t="shared" si="155"/>
        <v>7.7754584489118885</v>
      </c>
      <c r="CD56" s="18">
        <f t="shared" si="155"/>
        <v>5.7851777598980743</v>
      </c>
      <c r="CE56" s="18">
        <f t="shared" si="155"/>
        <v>3.3791020290307934</v>
      </c>
      <c r="CG56" s="68">
        <f t="shared" si="133"/>
        <v>-74.677064117649408</v>
      </c>
      <c r="CH56" s="69">
        <f t="shared" si="134"/>
        <v>20.394734540942945</v>
      </c>
      <c r="CI56" s="69">
        <f t="shared" si="135"/>
        <v>-54.282329576706459</v>
      </c>
      <c r="CK56" t="str">
        <f t="shared" si="147"/>
        <v>41 Administrative occupations</v>
      </c>
      <c r="CL56" s="18">
        <f t="shared" si="156"/>
        <v>6.2179310403930295</v>
      </c>
      <c r="CM56" s="18">
        <f t="shared" si="156"/>
        <v>6.118175690407579</v>
      </c>
      <c r="CN56" s="18">
        <f t="shared" si="156"/>
        <v>6.3928266302523209</v>
      </c>
      <c r="CO56" s="18">
        <f t="shared" si="156"/>
        <v>7.425240082303004</v>
      </c>
      <c r="CP56" s="18">
        <f t="shared" si="156"/>
        <v>10.084941455727012</v>
      </c>
      <c r="CR56" s="68">
        <f t="shared" si="137"/>
        <v>-7.1881707838608397</v>
      </c>
      <c r="CS56" s="69">
        <f t="shared" si="138"/>
        <v>33.752165873305437</v>
      </c>
      <c r="CT56" s="69">
        <f t="shared" si="139"/>
        <v>26.563995089444596</v>
      </c>
    </row>
    <row r="57" spans="1:98" x14ac:dyDescent="0.2">
      <c r="A57" t="str">
        <f t="shared" si="103"/>
        <v>42 Secretarial and related occupations</v>
      </c>
      <c r="B57" s="18">
        <f t="shared" si="148"/>
        <v>0.19301248093524173</v>
      </c>
      <c r="C57" s="18">
        <f t="shared" si="148"/>
        <v>0.19467080338682238</v>
      </c>
      <c r="D57" s="18">
        <f t="shared" si="148"/>
        <v>0.19425612180195906</v>
      </c>
      <c r="E57" s="18">
        <f t="shared" si="148"/>
        <v>0.24139010559928639</v>
      </c>
      <c r="F57" s="18">
        <f t="shared" si="148"/>
        <v>0.28819912518022717</v>
      </c>
      <c r="H57" s="68">
        <f t="shared" si="105"/>
        <v>126.97141988726331</v>
      </c>
      <c r="I57" s="69">
        <f t="shared" si="106"/>
        <v>116.42337042476909</v>
      </c>
      <c r="J57" s="69">
        <f t="shared" si="107"/>
        <v>243.39479031203243</v>
      </c>
      <c r="L57" t="str">
        <f t="shared" si="140"/>
        <v>42 Secretarial and related occupations</v>
      </c>
      <c r="M57" s="18">
        <f t="shared" si="149"/>
        <v>0.95400986703493074</v>
      </c>
      <c r="N57" s="18">
        <f t="shared" si="149"/>
        <v>0.86372197826807651</v>
      </c>
      <c r="O57" s="18">
        <f t="shared" si="149"/>
        <v>0.81411301205607223</v>
      </c>
      <c r="P57" s="18">
        <f t="shared" si="149"/>
        <v>0.98359119093165359</v>
      </c>
      <c r="Q57" s="18">
        <f t="shared" si="149"/>
        <v>0.94310105774905084</v>
      </c>
      <c r="S57" s="68">
        <f t="shared" si="109"/>
        <v>67.630746223707689</v>
      </c>
      <c r="T57" s="69">
        <f t="shared" si="110"/>
        <v>95.964525249213054</v>
      </c>
      <c r="U57" s="69">
        <f t="shared" si="111"/>
        <v>163.59527147292073</v>
      </c>
      <c r="W57" t="str">
        <f t="shared" si="141"/>
        <v>42 Secretarial and related occupations</v>
      </c>
      <c r="X57" s="18">
        <f t="shared" si="150"/>
        <v>1.4768773599922316</v>
      </c>
      <c r="Y57" s="18">
        <f t="shared" si="150"/>
        <v>1.4927595784742538</v>
      </c>
      <c r="Z57" s="18">
        <f t="shared" si="150"/>
        <v>1.4901346995129556</v>
      </c>
      <c r="AA57" s="18">
        <f t="shared" si="150"/>
        <v>1.9028191417592801</v>
      </c>
      <c r="AB57" s="18">
        <f t="shared" si="150"/>
        <v>2.6425757714636333</v>
      </c>
      <c r="AD57" s="68">
        <f t="shared" si="113"/>
        <v>142.4189565435376</v>
      </c>
      <c r="AE57" s="69">
        <f t="shared" si="114"/>
        <v>103.45203745168125</v>
      </c>
      <c r="AF57" s="69">
        <f t="shared" si="115"/>
        <v>245.87099399521884</v>
      </c>
      <c r="AH57" t="str">
        <f t="shared" si="142"/>
        <v>42 Secretarial and related occupations</v>
      </c>
      <c r="AI57" s="18">
        <f t="shared" si="151"/>
        <v>1.8920279855662854</v>
      </c>
      <c r="AJ57" s="18">
        <f t="shared" si="151"/>
        <v>2.0679984014541701</v>
      </c>
      <c r="AK57" s="18">
        <f t="shared" si="151"/>
        <v>2.1296162820766877</v>
      </c>
      <c r="AL57" s="18">
        <f t="shared" si="151"/>
        <v>2.7490913297352737</v>
      </c>
      <c r="AM57" s="18">
        <f t="shared" si="151"/>
        <v>2.5956524420669167</v>
      </c>
      <c r="AO57" s="68">
        <f t="shared" si="117"/>
        <v>31.186836733240142</v>
      </c>
      <c r="AP57" s="69">
        <f t="shared" si="118"/>
        <v>78.639048100826898</v>
      </c>
      <c r="AQ57" s="69">
        <f t="shared" si="119"/>
        <v>109.82588483406704</v>
      </c>
      <c r="AS57" t="str">
        <f t="shared" si="143"/>
        <v>42 Secretarial and related occupations</v>
      </c>
      <c r="AT57" s="18">
        <f t="shared" si="152"/>
        <v>1.967158836153335</v>
      </c>
      <c r="AU57" s="18">
        <f t="shared" si="152"/>
        <v>1.9544568653416405</v>
      </c>
      <c r="AV57" s="18">
        <f t="shared" si="152"/>
        <v>2.0180945840608229</v>
      </c>
      <c r="AW57" s="18">
        <f t="shared" si="152"/>
        <v>2.396407577283671</v>
      </c>
      <c r="AX57" s="18">
        <f t="shared" si="152"/>
        <v>2.8112541200543064</v>
      </c>
      <c r="AZ57" s="68">
        <f t="shared" si="121"/>
        <v>68.870169589175163</v>
      </c>
      <c r="BA57" s="69">
        <f t="shared" si="122"/>
        <v>77.676836705556951</v>
      </c>
      <c r="BB57" s="69">
        <f t="shared" si="123"/>
        <v>146.54700629473211</v>
      </c>
      <c r="BD57" t="str">
        <f t="shared" si="144"/>
        <v>42 Secretarial and related occupations</v>
      </c>
      <c r="BE57" s="18">
        <f t="shared" si="153"/>
        <v>1.7119672392899714</v>
      </c>
      <c r="BF57" s="18">
        <f t="shared" si="153"/>
        <v>1.6653609940138991</v>
      </c>
      <c r="BG57" s="18">
        <f t="shared" si="153"/>
        <v>1.5334844324272792</v>
      </c>
      <c r="BH57" s="18">
        <f t="shared" si="153"/>
        <v>2.06197160734231</v>
      </c>
      <c r="BI57" s="18">
        <f t="shared" si="153"/>
        <v>1.3672737387985028</v>
      </c>
      <c r="BK57" s="68">
        <f t="shared" si="125"/>
        <v>-10.829637047488632</v>
      </c>
      <c r="BL57" s="69">
        <f t="shared" si="126"/>
        <v>61.609804696995795</v>
      </c>
      <c r="BM57" s="69">
        <f t="shared" si="127"/>
        <v>50.780167649507156</v>
      </c>
      <c r="BO57" t="str">
        <f t="shared" si="145"/>
        <v>42 Secretarial and related occupations</v>
      </c>
      <c r="BP57" s="18">
        <f t="shared" si="154"/>
        <v>2.0738280256979125</v>
      </c>
      <c r="BQ57" s="18">
        <f t="shared" si="154"/>
        <v>1.6751525582258902</v>
      </c>
      <c r="BR57" s="18">
        <f t="shared" si="154"/>
        <v>1.7032510259852731</v>
      </c>
      <c r="BS57" s="18">
        <f t="shared" si="154"/>
        <v>1.3369408768435154</v>
      </c>
      <c r="BT57" s="18">
        <f t="shared" si="154"/>
        <v>0.39293877578211689</v>
      </c>
      <c r="BV57" s="68">
        <f t="shared" si="129"/>
        <v>-80.028139156672012</v>
      </c>
      <c r="BW57" s="69">
        <f t="shared" si="130"/>
        <v>25.546742630395126</v>
      </c>
      <c r="BX57" s="69">
        <f t="shared" si="131"/>
        <v>-54.481396526276896</v>
      </c>
      <c r="BZ57" t="str">
        <f t="shared" si="146"/>
        <v>42 Secretarial and related occupations</v>
      </c>
      <c r="CA57" s="18">
        <f t="shared" si="155"/>
        <v>3.5012412473725858</v>
      </c>
      <c r="CB57" s="18">
        <f t="shared" si="155"/>
        <v>2.3413966955177932</v>
      </c>
      <c r="CC57" s="18">
        <f t="shared" si="155"/>
        <v>3.0413904309885749</v>
      </c>
      <c r="CD57" s="18">
        <f t="shared" si="155"/>
        <v>2.2451829709368933</v>
      </c>
      <c r="CE57" s="18">
        <f t="shared" si="155"/>
        <v>0.75219305644086787</v>
      </c>
      <c r="CG57" s="68">
        <f t="shared" si="133"/>
        <v>-85.588940873498061</v>
      </c>
      <c r="CH57" s="69">
        <f t="shared" si="134"/>
        <v>21.95142829424293</v>
      </c>
      <c r="CI57" s="69">
        <f t="shared" si="135"/>
        <v>-63.63751257925513</v>
      </c>
      <c r="CK57" t="str">
        <f t="shared" si="147"/>
        <v>42 Secretarial and related occupations</v>
      </c>
      <c r="CL57" s="18">
        <f t="shared" si="156"/>
        <v>2.3291444432663551</v>
      </c>
      <c r="CM57" s="18">
        <f t="shared" si="156"/>
        <v>2.5544083424896979</v>
      </c>
      <c r="CN57" s="18">
        <f t="shared" si="156"/>
        <v>2.4479039146729829</v>
      </c>
      <c r="CO57" s="18">
        <f t="shared" si="156"/>
        <v>4.1450813729542393</v>
      </c>
      <c r="CP57" s="18">
        <f t="shared" si="156"/>
        <v>4.9911862647043286</v>
      </c>
      <c r="CR57" s="68">
        <f t="shared" si="137"/>
        <v>19.958848483962448</v>
      </c>
      <c r="CS57" s="69">
        <f t="shared" si="138"/>
        <v>60.120003144754023</v>
      </c>
      <c r="CT57" s="69">
        <f t="shared" si="139"/>
        <v>80.078851628716464</v>
      </c>
    </row>
    <row r="58" spans="1:98" x14ac:dyDescent="0.2">
      <c r="A58" t="str">
        <f t="shared" si="103"/>
        <v>51 Skilled agricultural and related trades</v>
      </c>
      <c r="B58" s="18">
        <f t="shared" si="148"/>
        <v>4.3306321447922888E-2</v>
      </c>
      <c r="C58" s="18">
        <f t="shared" si="148"/>
        <v>7.0654870143492934E-2</v>
      </c>
      <c r="D58" s="18">
        <f t="shared" si="148"/>
        <v>0.12205448982737641</v>
      </c>
      <c r="E58" s="18">
        <f t="shared" si="148"/>
        <v>0.10691367984200437</v>
      </c>
      <c r="F58" s="18">
        <f t="shared" si="148"/>
        <v>0.10479679880593412</v>
      </c>
      <c r="H58" s="68">
        <f t="shared" si="105"/>
        <v>31.355265702176137</v>
      </c>
      <c r="I58" s="69">
        <f t="shared" si="106"/>
        <v>78.760535973950326</v>
      </c>
      <c r="J58" s="69">
        <f t="shared" si="107"/>
        <v>110.11580167612647</v>
      </c>
      <c r="L58" t="str">
        <f t="shared" si="140"/>
        <v>51 Skilled agricultural and related trades</v>
      </c>
      <c r="M58" s="18">
        <f t="shared" si="149"/>
        <v>0.12775455663045668</v>
      </c>
      <c r="N58" s="18">
        <f t="shared" si="149"/>
        <v>0.10107471967912705</v>
      </c>
      <c r="O58" s="18">
        <f t="shared" si="149"/>
        <v>0.11064254847198485</v>
      </c>
      <c r="P58" s="18">
        <f t="shared" si="149"/>
        <v>0.100084871856188</v>
      </c>
      <c r="Q58" s="18">
        <f t="shared" si="149"/>
        <v>0.11068932801176028</v>
      </c>
      <c r="S58" s="68">
        <f t="shared" si="109"/>
        <v>44.765049421546564</v>
      </c>
      <c r="T58" s="69">
        <f t="shared" si="110"/>
        <v>71.310466906574206</v>
      </c>
      <c r="U58" s="69">
        <f t="shared" si="111"/>
        <v>116.07551632812077</v>
      </c>
      <c r="W58" t="str">
        <f t="shared" si="141"/>
        <v>51 Skilled agricultural and related trades</v>
      </c>
      <c r="X58" s="18">
        <f t="shared" si="150"/>
        <v>0.5553830656385117</v>
      </c>
      <c r="Y58" s="18">
        <f t="shared" si="150"/>
        <v>0.43114054271824404</v>
      </c>
      <c r="Z58" s="18">
        <f t="shared" si="150"/>
        <v>0.48853742959060664</v>
      </c>
      <c r="AA58" s="18">
        <f t="shared" si="150"/>
        <v>0.51033094707286897</v>
      </c>
      <c r="AB58" s="18">
        <f t="shared" si="150"/>
        <v>0.56011907576170694</v>
      </c>
      <c r="AD58" s="68">
        <f t="shared" si="113"/>
        <v>56.728211273426389</v>
      </c>
      <c r="AE58" s="69">
        <f t="shared" si="114"/>
        <v>90.275303641124339</v>
      </c>
      <c r="AF58" s="69">
        <f t="shared" si="115"/>
        <v>147.00351491455072</v>
      </c>
      <c r="AH58" t="str">
        <f t="shared" si="142"/>
        <v>51 Skilled agricultural and related trades</v>
      </c>
      <c r="AI58" s="18">
        <f t="shared" si="151"/>
        <v>0.92478994838019335</v>
      </c>
      <c r="AJ58" s="18">
        <f t="shared" si="151"/>
        <v>0.93410394714667599</v>
      </c>
      <c r="AK58" s="18">
        <f t="shared" si="151"/>
        <v>0.95262299271962636</v>
      </c>
      <c r="AL58" s="18">
        <f t="shared" si="151"/>
        <v>1.1065576633946803</v>
      </c>
      <c r="AM58" s="18">
        <f t="shared" si="151"/>
        <v>1.2148265264497411</v>
      </c>
      <c r="AO58" s="68">
        <f t="shared" si="117"/>
        <v>37.258195700386828</v>
      </c>
      <c r="AP58" s="69">
        <f t="shared" si="118"/>
        <v>85.296699051346593</v>
      </c>
      <c r="AQ58" s="69">
        <f t="shared" si="119"/>
        <v>122.5548947517334</v>
      </c>
      <c r="AS58" t="str">
        <f t="shared" si="143"/>
        <v>51 Skilled agricultural and related trades</v>
      </c>
      <c r="AT58" s="18">
        <f t="shared" si="152"/>
        <v>1.4700725575782179</v>
      </c>
      <c r="AU58" s="18">
        <f t="shared" si="152"/>
        <v>1.266358419148977</v>
      </c>
      <c r="AV58" s="18">
        <f t="shared" si="152"/>
        <v>1.4553595934538726</v>
      </c>
      <c r="AW58" s="18">
        <f t="shared" si="152"/>
        <v>1.5134198416546234</v>
      </c>
      <c r="AX58" s="18">
        <f t="shared" si="152"/>
        <v>1.73844549308298</v>
      </c>
      <c r="AZ58" s="68">
        <f t="shared" si="121"/>
        <v>44.805519795511032</v>
      </c>
      <c r="BA58" s="69">
        <f t="shared" si="122"/>
        <v>78.712080149392364</v>
      </c>
      <c r="BB58" s="69">
        <f t="shared" si="123"/>
        <v>123.5175999449034</v>
      </c>
      <c r="BD58" t="str">
        <f t="shared" si="144"/>
        <v>51 Skilled agricultural and related trades</v>
      </c>
      <c r="BE58" s="18">
        <f t="shared" si="153"/>
        <v>0.72796254925381076</v>
      </c>
      <c r="BF58" s="18">
        <f t="shared" si="153"/>
        <v>0.54039493426141505</v>
      </c>
      <c r="BG58" s="18">
        <f t="shared" si="153"/>
        <v>0.57268600032525441</v>
      </c>
      <c r="BH58" s="18">
        <f t="shared" si="153"/>
        <v>0.52643373471039034</v>
      </c>
      <c r="BI58" s="18">
        <f t="shared" si="153"/>
        <v>0.55453619051642211</v>
      </c>
      <c r="BK58" s="68">
        <f t="shared" si="125"/>
        <v>-3.1593353584249408</v>
      </c>
      <c r="BL58" s="69">
        <f t="shared" si="126"/>
        <v>49.609580388508242</v>
      </c>
      <c r="BM58" s="69">
        <f t="shared" si="127"/>
        <v>46.450245030083302</v>
      </c>
      <c r="BO58" t="str">
        <f t="shared" si="145"/>
        <v>51 Skilled agricultural and related trades</v>
      </c>
      <c r="BP58" s="18">
        <f t="shared" si="154"/>
        <v>1.1666206904325489</v>
      </c>
      <c r="BQ58" s="18">
        <f t="shared" si="154"/>
        <v>1.0350585157153036</v>
      </c>
      <c r="BR58" s="18">
        <f t="shared" si="154"/>
        <v>1.0062836973314608</v>
      </c>
      <c r="BS58" s="18">
        <f t="shared" si="154"/>
        <v>1.0639113893259009</v>
      </c>
      <c r="BT58" s="18">
        <f t="shared" si="154"/>
        <v>1.3152171218706004</v>
      </c>
      <c r="BV58" s="68">
        <f t="shared" si="129"/>
        <v>13.148635251492907</v>
      </c>
      <c r="BW58" s="69">
        <f t="shared" si="130"/>
        <v>55.588723126634513</v>
      </c>
      <c r="BX58" s="69">
        <f t="shared" si="131"/>
        <v>68.737358378127411</v>
      </c>
      <c r="BZ58" t="str">
        <f t="shared" si="146"/>
        <v>51 Skilled agricultural and related trades</v>
      </c>
      <c r="CA58" s="18">
        <f t="shared" si="155"/>
        <v>1.1440307980491504</v>
      </c>
      <c r="CB58" s="18">
        <f t="shared" si="155"/>
        <v>1.249332073170913</v>
      </c>
      <c r="CC58" s="18">
        <f t="shared" si="155"/>
        <v>1.1927123706098295</v>
      </c>
      <c r="CD58" s="18">
        <f t="shared" si="155"/>
        <v>1.3268582239115418</v>
      </c>
      <c r="CE58" s="18">
        <f t="shared" si="155"/>
        <v>2.4526247836978756</v>
      </c>
      <c r="CG58" s="68">
        <f t="shared" si="133"/>
        <v>19.821332214291974</v>
      </c>
      <c r="CH58" s="69">
        <f t="shared" si="134"/>
        <v>51.449836346999923</v>
      </c>
      <c r="CI58" s="69">
        <f t="shared" si="135"/>
        <v>71.271168561291887</v>
      </c>
      <c r="CK58" t="str">
        <f t="shared" si="147"/>
        <v>51 Skilled agricultural and related trades</v>
      </c>
      <c r="CL58" s="18">
        <f t="shared" si="156"/>
        <v>2.2127468601129401</v>
      </c>
      <c r="CM58" s="18">
        <f t="shared" si="156"/>
        <v>1.9284795641203636</v>
      </c>
      <c r="CN58" s="18">
        <f t="shared" si="156"/>
        <v>2.4463969554531295</v>
      </c>
      <c r="CO58" s="18">
        <f t="shared" si="156"/>
        <v>2.5753676384256621</v>
      </c>
      <c r="CP58" s="18">
        <f t="shared" si="156"/>
        <v>1.8829461830562277</v>
      </c>
      <c r="CR58" s="68">
        <f t="shared" si="137"/>
        <v>-54.717139058034945</v>
      </c>
      <c r="CS58" s="69">
        <f t="shared" si="138"/>
        <v>30.010629157174197</v>
      </c>
      <c r="CT58" s="69">
        <f t="shared" si="139"/>
        <v>-24.706509900860748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0.23591397660669222</v>
      </c>
      <c r="C59" s="18">
        <f t="shared" si="148"/>
        <v>0.27288690604692667</v>
      </c>
      <c r="D59" s="18">
        <f t="shared" si="148"/>
        <v>0.21906342872705445</v>
      </c>
      <c r="E59" s="18">
        <f t="shared" si="148"/>
        <v>0.22177411761848442</v>
      </c>
      <c r="F59" s="18">
        <f t="shared" si="148"/>
        <v>0.24982151918612133</v>
      </c>
      <c r="H59" s="68">
        <f t="shared" si="105"/>
        <v>74.466960317869422</v>
      </c>
      <c r="I59" s="69">
        <f t="shared" si="106"/>
        <v>68.949069994806251</v>
      </c>
      <c r="J59" s="69">
        <f t="shared" si="107"/>
        <v>143.41603031267567</v>
      </c>
      <c r="L59" t="str">
        <f t="shared" si="140"/>
        <v>52 Skilled metal, electrical and electronic trades</v>
      </c>
      <c r="M59" s="18">
        <f t="shared" si="149"/>
        <v>0.6553559304018296</v>
      </c>
      <c r="N59" s="18">
        <f t="shared" si="149"/>
        <v>0.819517956528654</v>
      </c>
      <c r="O59" s="18">
        <f t="shared" si="149"/>
        <v>0.58922617924933329</v>
      </c>
      <c r="P59" s="18">
        <f t="shared" si="149"/>
        <v>0.74474348836117565</v>
      </c>
      <c r="Q59" s="18">
        <f t="shared" si="149"/>
        <v>0.87662536734586172</v>
      </c>
      <c r="S59" s="68">
        <f t="shared" si="109"/>
        <v>115.28419239756946</v>
      </c>
      <c r="T59" s="69">
        <f t="shared" si="110"/>
        <v>85.34086996599649</v>
      </c>
      <c r="U59" s="69">
        <f t="shared" si="111"/>
        <v>200.62506236356592</v>
      </c>
      <c r="W59" t="str">
        <f t="shared" si="141"/>
        <v>52 Skilled metal, electrical and electronic trades</v>
      </c>
      <c r="X59" s="18">
        <f t="shared" si="150"/>
        <v>1.3198121013983042</v>
      </c>
      <c r="Y59" s="18">
        <f t="shared" si="150"/>
        <v>1.2245868438240124</v>
      </c>
      <c r="Z59" s="18">
        <f t="shared" si="150"/>
        <v>0.85247869010675503</v>
      </c>
      <c r="AA59" s="18">
        <f t="shared" si="150"/>
        <v>0.95763594027855492</v>
      </c>
      <c r="AB59" s="18">
        <f t="shared" si="150"/>
        <v>0.89720618455903056</v>
      </c>
      <c r="AD59" s="68">
        <f t="shared" si="113"/>
        <v>43.871040222320829</v>
      </c>
      <c r="AE59" s="69">
        <f t="shared" si="114"/>
        <v>63.171283076953912</v>
      </c>
      <c r="AF59" s="69">
        <f t="shared" si="115"/>
        <v>107.04232329927474</v>
      </c>
      <c r="AH59" t="str">
        <f t="shared" si="142"/>
        <v>52 Skilled metal, electrical and electronic trades</v>
      </c>
      <c r="AI59" s="18">
        <f t="shared" si="151"/>
        <v>1.4413229686403441</v>
      </c>
      <c r="AJ59" s="18">
        <f t="shared" si="151"/>
        <v>1.4226175570435793</v>
      </c>
      <c r="AK59" s="18">
        <f t="shared" si="151"/>
        <v>1.0988757735055736</v>
      </c>
      <c r="AL59" s="18">
        <f t="shared" si="151"/>
        <v>1.2975328744234029</v>
      </c>
      <c r="AM59" s="18">
        <f t="shared" si="151"/>
        <v>1.4092056043108658</v>
      </c>
      <c r="AO59" s="68">
        <f t="shared" si="117"/>
        <v>38.029158936736152</v>
      </c>
      <c r="AP59" s="69">
        <f t="shared" si="118"/>
        <v>55.791683468930273</v>
      </c>
      <c r="AQ59" s="69">
        <f t="shared" si="119"/>
        <v>93.82084240566644</v>
      </c>
      <c r="AS59" t="str">
        <f t="shared" si="143"/>
        <v>52 Skilled metal, electrical and electronic trades</v>
      </c>
      <c r="AT59" s="18">
        <f t="shared" si="152"/>
        <v>7.2559341477429777</v>
      </c>
      <c r="AU59" s="18">
        <f t="shared" si="152"/>
        <v>6.7171508629192163</v>
      </c>
      <c r="AV59" s="18">
        <f t="shared" si="152"/>
        <v>5.072542711985081</v>
      </c>
      <c r="AW59" s="18">
        <f t="shared" si="152"/>
        <v>5.2564485734257049</v>
      </c>
      <c r="AX59" s="18">
        <f t="shared" si="152"/>
        <v>4.5955303457554955</v>
      </c>
      <c r="AZ59" s="68">
        <f t="shared" si="121"/>
        <v>9.8257751360140357</v>
      </c>
      <c r="BA59" s="69">
        <f t="shared" si="122"/>
        <v>47.918680953735198</v>
      </c>
      <c r="BB59" s="69">
        <f t="shared" si="123"/>
        <v>57.744456089749228</v>
      </c>
      <c r="BD59" t="str">
        <f t="shared" si="144"/>
        <v>52 Skilled metal, electrical and electronic trades</v>
      </c>
      <c r="BE59" s="18">
        <f t="shared" si="153"/>
        <v>9.7494394146664671</v>
      </c>
      <c r="BF59" s="18">
        <f t="shared" si="153"/>
        <v>9.4636539097015842</v>
      </c>
      <c r="BG59" s="18">
        <f t="shared" si="153"/>
        <v>8.5187850875090003</v>
      </c>
      <c r="BH59" s="18">
        <f t="shared" si="153"/>
        <v>7.6966729238988716</v>
      </c>
      <c r="BI59" s="18">
        <f t="shared" si="153"/>
        <v>6.7688193864182065</v>
      </c>
      <c r="BK59" s="68">
        <f t="shared" si="125"/>
        <v>-20.534302925611915</v>
      </c>
      <c r="BL59" s="69">
        <f t="shared" si="126"/>
        <v>30.165248871373979</v>
      </c>
      <c r="BM59" s="69">
        <f t="shared" si="127"/>
        <v>9.6309459457620665</v>
      </c>
      <c r="BO59" t="str">
        <f t="shared" si="145"/>
        <v>52 Skilled metal, electrical and electronic trades</v>
      </c>
      <c r="BP59" s="18">
        <f t="shared" si="154"/>
        <v>5.3663449296580463</v>
      </c>
      <c r="BQ59" s="18">
        <f t="shared" si="154"/>
        <v>5.4515213285876971</v>
      </c>
      <c r="BR59" s="18">
        <f t="shared" si="154"/>
        <v>4.4161185887973895</v>
      </c>
      <c r="BS59" s="18">
        <f t="shared" si="154"/>
        <v>4.5029728746909958</v>
      </c>
      <c r="BT59" s="18">
        <f t="shared" si="154"/>
        <v>4.3881932733580102</v>
      </c>
      <c r="BV59" s="68">
        <f t="shared" si="129"/>
        <v>-13.976457525085001</v>
      </c>
      <c r="BW59" s="69">
        <f t="shared" si="130"/>
        <v>33.385773046538723</v>
      </c>
      <c r="BX59" s="69">
        <f t="shared" si="131"/>
        <v>19.409315521453721</v>
      </c>
      <c r="BZ59" t="str">
        <f t="shared" si="146"/>
        <v>52 Skilled metal, electrical and electronic trades</v>
      </c>
      <c r="CA59" s="18">
        <f t="shared" si="155"/>
        <v>3.5164466115854469</v>
      </c>
      <c r="CB59" s="18">
        <f t="shared" si="155"/>
        <v>4.5068128826071723</v>
      </c>
      <c r="CC59" s="18">
        <f t="shared" si="155"/>
        <v>3.1366623087725443</v>
      </c>
      <c r="CD59" s="18">
        <f t="shared" si="155"/>
        <v>3.3969423328286918</v>
      </c>
      <c r="CE59" s="18">
        <f t="shared" si="155"/>
        <v>2.7478388588459794</v>
      </c>
      <c r="CG59" s="68">
        <f t="shared" si="133"/>
        <v>-48.953937171892207</v>
      </c>
      <c r="CH59" s="69">
        <f t="shared" si="134"/>
        <v>30.35648426745005</v>
      </c>
      <c r="CI59" s="69">
        <f t="shared" si="135"/>
        <v>-18.597452904442154</v>
      </c>
      <c r="CK59" t="str">
        <f t="shared" si="147"/>
        <v>52 Skilled metal, electrical and electronic trades</v>
      </c>
      <c r="CL59" s="18">
        <f t="shared" si="156"/>
        <v>3.2093225457710317</v>
      </c>
      <c r="CM59" s="18">
        <f t="shared" si="156"/>
        <v>3.4225417209155053</v>
      </c>
      <c r="CN59" s="18">
        <f t="shared" si="156"/>
        <v>3.2265038940841873</v>
      </c>
      <c r="CO59" s="18">
        <f t="shared" si="156"/>
        <v>3.0905935969509528</v>
      </c>
      <c r="CP59" s="18">
        <f t="shared" si="156"/>
        <v>3.0860689318636974</v>
      </c>
      <c r="CR59" s="68">
        <f t="shared" si="137"/>
        <v>-43.727487488077905</v>
      </c>
      <c r="CS59" s="69">
        <f t="shared" si="138"/>
        <v>27.782362460246524</v>
      </c>
      <c r="CT59" s="69">
        <f t="shared" si="139"/>
        <v>-15.945125027831375</v>
      </c>
    </row>
    <row r="60" spans="1:98" x14ac:dyDescent="0.2">
      <c r="A60" t="str">
        <f t="shared" si="103"/>
        <v>53 Skilled construction and building trades</v>
      </c>
      <c r="B60" s="18">
        <f t="shared" si="148"/>
        <v>7.384545817687739E-2</v>
      </c>
      <c r="C60" s="18">
        <f t="shared" si="148"/>
        <v>6.3389237715701222E-2</v>
      </c>
      <c r="D60" s="18">
        <f t="shared" si="148"/>
        <v>4.1944502167885298E-2</v>
      </c>
      <c r="E60" s="18">
        <f t="shared" si="148"/>
        <v>5.6755723603486075E-2</v>
      </c>
      <c r="F60" s="18">
        <f t="shared" si="148"/>
        <v>5.0530317341257631E-2</v>
      </c>
      <c r="H60" s="68">
        <f t="shared" si="105"/>
        <v>84.302069519353111</v>
      </c>
      <c r="I60" s="69">
        <f t="shared" si="106"/>
        <v>80.363469974589805</v>
      </c>
      <c r="J60" s="69">
        <f t="shared" si="107"/>
        <v>164.6655394939429</v>
      </c>
      <c r="L60" t="str">
        <f t="shared" si="140"/>
        <v>53 Skilled construction and building trades</v>
      </c>
      <c r="M60" s="18">
        <f t="shared" si="149"/>
        <v>0.34662124094609215</v>
      </c>
      <c r="N60" s="18">
        <f t="shared" si="149"/>
        <v>0.3422663458914863</v>
      </c>
      <c r="O60" s="18">
        <f t="shared" si="149"/>
        <v>0.24662697546719198</v>
      </c>
      <c r="P60" s="18">
        <f t="shared" si="149"/>
        <v>0.28473838280376779</v>
      </c>
      <c r="Q60" s="18">
        <f t="shared" si="149"/>
        <v>0.3111193626101299</v>
      </c>
      <c r="S60" s="68">
        <f t="shared" si="109"/>
        <v>82.543597842791883</v>
      </c>
      <c r="T60" s="69">
        <f t="shared" si="110"/>
        <v>81.503207942322405</v>
      </c>
      <c r="U60" s="69">
        <f t="shared" si="111"/>
        <v>164.04680578511432</v>
      </c>
      <c r="W60" t="str">
        <f t="shared" si="141"/>
        <v>53 Skilled construction and building trades</v>
      </c>
      <c r="X60" s="18">
        <f t="shared" si="150"/>
        <v>0.60347837850041142</v>
      </c>
      <c r="Y60" s="18">
        <f t="shared" si="150"/>
        <v>0.56487361369792288</v>
      </c>
      <c r="Z60" s="18">
        <f t="shared" si="150"/>
        <v>0.39522593664710787</v>
      </c>
      <c r="AA60" s="18">
        <f t="shared" si="150"/>
        <v>0.43878322374353562</v>
      </c>
      <c r="AB60" s="18">
        <f t="shared" si="150"/>
        <v>0.36384678684826605</v>
      </c>
      <c r="AD60" s="68">
        <f t="shared" si="113"/>
        <v>25.845521043596413</v>
      </c>
      <c r="AE60" s="69">
        <f t="shared" si="114"/>
        <v>63.551692950223014</v>
      </c>
      <c r="AF60" s="69">
        <f t="shared" si="115"/>
        <v>89.39721399381942</v>
      </c>
      <c r="AH60" t="str">
        <f t="shared" si="142"/>
        <v>53 Skilled construction and building trades</v>
      </c>
      <c r="AI60" s="18">
        <f t="shared" si="151"/>
        <v>1.1520546461866459</v>
      </c>
      <c r="AJ60" s="18">
        <f t="shared" si="151"/>
        <v>1.3024756357224381</v>
      </c>
      <c r="AK60" s="18">
        <f t="shared" si="151"/>
        <v>0.98502180452656596</v>
      </c>
      <c r="AL60" s="18">
        <f t="shared" si="151"/>
        <v>1.1888135002016158</v>
      </c>
      <c r="AM60" s="18">
        <f t="shared" si="151"/>
        <v>1.1538049560673787</v>
      </c>
      <c r="AO60" s="68">
        <f t="shared" si="117"/>
        <v>26.075771572872746</v>
      </c>
      <c r="AP60" s="69">
        <f t="shared" si="118"/>
        <v>65.180010669085206</v>
      </c>
      <c r="AQ60" s="69">
        <f t="shared" si="119"/>
        <v>91.255782241957959</v>
      </c>
      <c r="AS60" t="str">
        <f t="shared" si="143"/>
        <v>53 Skilled construction and building trades</v>
      </c>
      <c r="AT60" s="18">
        <f t="shared" si="152"/>
        <v>1.958831018205182</v>
      </c>
      <c r="AU60" s="18">
        <f t="shared" si="152"/>
        <v>2.094692495270805</v>
      </c>
      <c r="AV60" s="18">
        <f t="shared" si="152"/>
        <v>1.6217207842705514</v>
      </c>
      <c r="AW60" s="18">
        <f t="shared" si="152"/>
        <v>1.9304508049465239</v>
      </c>
      <c r="AX60" s="18">
        <f t="shared" si="152"/>
        <v>1.80178881281762</v>
      </c>
      <c r="AZ60" s="68">
        <f t="shared" si="121"/>
        <v>34.685906871941299</v>
      </c>
      <c r="BA60" s="69">
        <f t="shared" si="122"/>
        <v>69.554174683229363</v>
      </c>
      <c r="BB60" s="69">
        <f t="shared" si="123"/>
        <v>104.24008155517066</v>
      </c>
      <c r="BD60" t="str">
        <f t="shared" si="144"/>
        <v>53 Skilled construction and building trades</v>
      </c>
      <c r="BE60" s="18">
        <f t="shared" si="153"/>
        <v>6.2536412817979965</v>
      </c>
      <c r="BF60" s="18">
        <f t="shared" si="153"/>
        <v>6.4443352647563641</v>
      </c>
      <c r="BG60" s="18">
        <f t="shared" si="153"/>
        <v>5.5974654019762653</v>
      </c>
      <c r="BH60" s="18">
        <f t="shared" si="153"/>
        <v>4.9962762995007504</v>
      </c>
      <c r="BI60" s="18">
        <f t="shared" si="153"/>
        <v>4.1095321850520987</v>
      </c>
      <c r="BK60" s="68">
        <f t="shared" si="125"/>
        <v>-26.57475544527567</v>
      </c>
      <c r="BL60" s="69">
        <f t="shared" si="126"/>
        <v>32.114441714514733</v>
      </c>
      <c r="BM60" s="69">
        <f t="shared" si="127"/>
        <v>5.5396862692390556</v>
      </c>
      <c r="BO60" t="str">
        <f t="shared" si="145"/>
        <v>53 Skilled construction and building trades</v>
      </c>
      <c r="BP60" s="18">
        <f t="shared" si="154"/>
        <v>5.3225036035951332</v>
      </c>
      <c r="BQ60" s="18">
        <f t="shared" si="154"/>
        <v>6.2919988420002602</v>
      </c>
      <c r="BR60" s="18">
        <f t="shared" si="154"/>
        <v>5.1190856010251125</v>
      </c>
      <c r="BS60" s="18">
        <f t="shared" si="154"/>
        <v>5.9368098878919309</v>
      </c>
      <c r="BT60" s="18">
        <f t="shared" si="154"/>
        <v>6.7887518606047204</v>
      </c>
      <c r="BV60" s="68">
        <f t="shared" si="129"/>
        <v>14.807390502874332</v>
      </c>
      <c r="BW60" s="69">
        <f t="shared" si="130"/>
        <v>47.918989626623443</v>
      </c>
      <c r="BX60" s="69">
        <f t="shared" si="131"/>
        <v>62.72638012949777</v>
      </c>
      <c r="BZ60" t="str">
        <f t="shared" si="146"/>
        <v>53 Skilled construction and building trades</v>
      </c>
      <c r="CA60" s="18">
        <f t="shared" si="155"/>
        <v>3.4850400771751042</v>
      </c>
      <c r="CB60" s="18">
        <f t="shared" si="155"/>
        <v>4.8929488932317948</v>
      </c>
      <c r="CC60" s="18">
        <f t="shared" si="155"/>
        <v>3.3468134800917397</v>
      </c>
      <c r="CD60" s="18">
        <f t="shared" si="155"/>
        <v>3.8375110561025707</v>
      </c>
      <c r="CE60" s="18">
        <f t="shared" si="155"/>
        <v>4.3294091130677659</v>
      </c>
      <c r="CG60" s="68">
        <f t="shared" si="133"/>
        <v>-24.623516518622242</v>
      </c>
      <c r="CH60" s="69">
        <f t="shared" si="134"/>
        <v>38.480527331125373</v>
      </c>
      <c r="CI60" s="69">
        <f t="shared" si="135"/>
        <v>13.857010812503123</v>
      </c>
      <c r="CK60" t="str">
        <f t="shared" si="147"/>
        <v>53 Skilled construction and building trades</v>
      </c>
      <c r="CL60" s="18">
        <f t="shared" si="156"/>
        <v>4.1882228215802844</v>
      </c>
      <c r="CM60" s="18">
        <f t="shared" si="156"/>
        <v>5.1312304560682414</v>
      </c>
      <c r="CN60" s="18">
        <f t="shared" si="156"/>
        <v>4.7355670819535023</v>
      </c>
      <c r="CO60" s="18">
        <f t="shared" si="156"/>
        <v>3.6734480475654925</v>
      </c>
      <c r="CP60" s="18">
        <f t="shared" si="156"/>
        <v>0.99129063891621183</v>
      </c>
      <c r="CR60" s="68">
        <f t="shared" si="137"/>
        <v>-87.684504508887144</v>
      </c>
      <c r="CS60" s="69">
        <f t="shared" si="138"/>
        <v>15.496243746409075</v>
      </c>
      <c r="CT60" s="69">
        <f t="shared" si="139"/>
        <v>-72.18826076247808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0.53300353592322081</v>
      </c>
      <c r="C61" s="18">
        <f t="shared" si="148"/>
        <v>0.3797517383473728</v>
      </c>
      <c r="D61" s="18">
        <f t="shared" si="148"/>
        <v>0.30524933342463739</v>
      </c>
      <c r="E61" s="18">
        <f t="shared" si="148"/>
        <v>0.30761770164046148</v>
      </c>
      <c r="F61" s="18">
        <f t="shared" si="148"/>
        <v>0.30829751174217901</v>
      </c>
      <c r="H61" s="68">
        <f t="shared" si="105"/>
        <v>54.514245561666186</v>
      </c>
      <c r="I61" s="69">
        <f t="shared" si="106"/>
        <v>77.824415126622483</v>
      </c>
      <c r="J61" s="69">
        <f t="shared" si="107"/>
        <v>132.33866068828868</v>
      </c>
      <c r="L61" t="str">
        <f t="shared" si="140"/>
        <v>54 Textiles, printing and other skilled trades</v>
      </c>
      <c r="M61" s="18">
        <f t="shared" si="149"/>
        <v>0.57529739145277548</v>
      </c>
      <c r="N61" s="18">
        <f t="shared" si="149"/>
        <v>0.4989332224534318</v>
      </c>
      <c r="O61" s="18">
        <f t="shared" si="149"/>
        <v>0.55479654293384928</v>
      </c>
      <c r="P61" s="18">
        <f t="shared" si="149"/>
        <v>0.56638379826664986</v>
      </c>
      <c r="Q61" s="18">
        <f t="shared" si="149"/>
        <v>0.60249390748455189</v>
      </c>
      <c r="S61" s="68">
        <f t="shared" si="109"/>
        <v>57.144453131733385</v>
      </c>
      <c r="T61" s="69">
        <f t="shared" si="110"/>
        <v>81.218700759538748</v>
      </c>
      <c r="U61" s="69">
        <f t="shared" si="111"/>
        <v>138.36315389127213</v>
      </c>
      <c r="W61" t="str">
        <f t="shared" si="141"/>
        <v>54 Textiles, printing and other skilled trades</v>
      </c>
      <c r="X61" s="18">
        <f t="shared" si="150"/>
        <v>0.99318289647115798</v>
      </c>
      <c r="Y61" s="18">
        <f t="shared" si="150"/>
        <v>0.92002889212369987</v>
      </c>
      <c r="Z61" s="18">
        <f t="shared" si="150"/>
        <v>0.772466145923</v>
      </c>
      <c r="AA61" s="18">
        <f t="shared" si="150"/>
        <v>0.85651651382718774</v>
      </c>
      <c r="AB61" s="18">
        <f t="shared" si="150"/>
        <v>0.84610520534393951</v>
      </c>
      <c r="AD61" s="68">
        <f t="shared" si="113"/>
        <v>49.730256424689351</v>
      </c>
      <c r="AE61" s="69">
        <f t="shared" si="114"/>
        <v>79.655737611888725</v>
      </c>
      <c r="AF61" s="69">
        <f t="shared" si="115"/>
        <v>129.38599403657807</v>
      </c>
      <c r="AH61" t="str">
        <f t="shared" si="142"/>
        <v>54 Textiles, printing and other skilled trades</v>
      </c>
      <c r="AI61" s="18">
        <f t="shared" si="151"/>
        <v>1.1482455688697273</v>
      </c>
      <c r="AJ61" s="18">
        <f t="shared" si="151"/>
        <v>1.1477777418647612</v>
      </c>
      <c r="AK61" s="18">
        <f t="shared" si="151"/>
        <v>1.2213290863297137</v>
      </c>
      <c r="AL61" s="18">
        <f t="shared" si="151"/>
        <v>1.4144295887672982</v>
      </c>
      <c r="AM61" s="18">
        <f t="shared" si="151"/>
        <v>1.7366952433859515</v>
      </c>
      <c r="AO61" s="68">
        <f t="shared" si="117"/>
        <v>53.05093725986498</v>
      </c>
      <c r="AP61" s="69">
        <f t="shared" si="118"/>
        <v>78.980631740874088</v>
      </c>
      <c r="AQ61" s="69">
        <f t="shared" si="119"/>
        <v>132.03156900073907</v>
      </c>
      <c r="AS61" t="str">
        <f t="shared" si="143"/>
        <v>54 Textiles, printing and other skilled trades</v>
      </c>
      <c r="AT61" s="18">
        <f t="shared" si="152"/>
        <v>1.4181712094297245</v>
      </c>
      <c r="AU61" s="18">
        <f t="shared" si="152"/>
        <v>1.2204117699555233</v>
      </c>
      <c r="AV61" s="18">
        <f t="shared" si="152"/>
        <v>1.1656899323987131</v>
      </c>
      <c r="AW61" s="18">
        <f t="shared" si="152"/>
        <v>1.241438525968231</v>
      </c>
      <c r="AX61" s="18">
        <f t="shared" si="152"/>
        <v>1.1299062318004127</v>
      </c>
      <c r="AZ61" s="68">
        <f t="shared" si="121"/>
        <v>17.504286501167641</v>
      </c>
      <c r="BA61" s="69">
        <f t="shared" si="122"/>
        <v>65.62844782028337</v>
      </c>
      <c r="BB61" s="69">
        <f t="shared" si="123"/>
        <v>83.132734321451011</v>
      </c>
      <c r="BD61" t="str">
        <f t="shared" si="144"/>
        <v>54 Textiles, printing and other skilled trades</v>
      </c>
      <c r="BE61" s="18">
        <f t="shared" si="153"/>
        <v>2.5353119610573343</v>
      </c>
      <c r="BF61" s="18">
        <f t="shared" si="153"/>
        <v>2.1049918390414635</v>
      </c>
      <c r="BG61" s="18">
        <f t="shared" si="153"/>
        <v>1.9736742908142373</v>
      </c>
      <c r="BH61" s="18">
        <f t="shared" si="153"/>
        <v>2.0965687958666983</v>
      </c>
      <c r="BI61" s="18">
        <f t="shared" si="153"/>
        <v>2.1700140293516106</v>
      </c>
      <c r="BK61" s="68">
        <f t="shared" si="125"/>
        <v>9.9591796320590511</v>
      </c>
      <c r="BL61" s="69">
        <f t="shared" si="126"/>
        <v>45.596851685821285</v>
      </c>
      <c r="BM61" s="69">
        <f t="shared" si="127"/>
        <v>55.55603131788034</v>
      </c>
      <c r="BO61" t="str">
        <f t="shared" si="145"/>
        <v>54 Textiles, printing and other skilled trades</v>
      </c>
      <c r="BP61" s="18">
        <f t="shared" si="154"/>
        <v>2.6664517207715539</v>
      </c>
      <c r="BQ61" s="18">
        <f t="shared" si="154"/>
        <v>2.2651966914422434</v>
      </c>
      <c r="BR61" s="18">
        <f t="shared" si="154"/>
        <v>2.246538593535139</v>
      </c>
      <c r="BS61" s="18">
        <f t="shared" si="154"/>
        <v>2.0015534345918895</v>
      </c>
      <c r="BT61" s="18">
        <f t="shared" si="154"/>
        <v>1.8561504383921603</v>
      </c>
      <c r="BV61" s="68">
        <f t="shared" si="129"/>
        <v>-28.472739584437186</v>
      </c>
      <c r="BW61" s="69">
        <f t="shared" si="130"/>
        <v>32.134595713225345</v>
      </c>
      <c r="BX61" s="69">
        <f t="shared" si="131"/>
        <v>3.6618561287881648</v>
      </c>
      <c r="BZ61" t="str">
        <f t="shared" si="146"/>
        <v>54 Textiles, printing and other skilled trades</v>
      </c>
      <c r="CA61" s="18">
        <f t="shared" si="155"/>
        <v>2.909822533749777</v>
      </c>
      <c r="CB61" s="18">
        <f t="shared" si="155"/>
        <v>2.6703976744385005</v>
      </c>
      <c r="CC61" s="18">
        <f t="shared" si="155"/>
        <v>2.6956279970040216</v>
      </c>
      <c r="CD61" s="18">
        <f t="shared" si="155"/>
        <v>2.7911461361897727</v>
      </c>
      <c r="CE61" s="18">
        <f t="shared" si="155"/>
        <v>2.8169429628627825</v>
      </c>
      <c r="CG61" s="68">
        <f t="shared" si="133"/>
        <v>-39.108475079211843</v>
      </c>
      <c r="CH61" s="69">
        <f t="shared" si="134"/>
        <v>31.293540206084579</v>
      </c>
      <c r="CI61" s="69">
        <f t="shared" si="135"/>
        <v>-7.8149348731272594</v>
      </c>
      <c r="CK61" t="str">
        <f t="shared" si="147"/>
        <v>54 Textiles, printing and other skilled trades</v>
      </c>
      <c r="CL61" s="18">
        <f t="shared" si="156"/>
        <v>3.6709840976387498</v>
      </c>
      <c r="CM61" s="18">
        <f t="shared" si="156"/>
        <v>3.5348689614431246</v>
      </c>
      <c r="CN61" s="18">
        <f t="shared" si="156"/>
        <v>3.727836833000806</v>
      </c>
      <c r="CO61" s="18">
        <f t="shared" si="156"/>
        <v>3.7187507668603037</v>
      </c>
      <c r="CP61" s="18">
        <f t="shared" si="156"/>
        <v>4.0097872375623433</v>
      </c>
      <c r="CR61" s="68">
        <f t="shared" si="137"/>
        <v>-36.71696320277578</v>
      </c>
      <c r="CS61" s="69">
        <f t="shared" si="138"/>
        <v>27.281183124475078</v>
      </c>
      <c r="CT61" s="69">
        <f t="shared" si="139"/>
        <v>-9.4357800783007022</v>
      </c>
    </row>
    <row r="62" spans="1:98" x14ac:dyDescent="0.2">
      <c r="A62" t="str">
        <f t="shared" si="103"/>
        <v>61 Caring personal service occupations</v>
      </c>
      <c r="B62" s="18">
        <f t="shared" si="148"/>
        <v>0.32919537600349674</v>
      </c>
      <c r="C62" s="18">
        <f t="shared" si="148"/>
        <v>0.30024498888504253</v>
      </c>
      <c r="D62" s="18">
        <f t="shared" si="148"/>
        <v>0.27121440980882838</v>
      </c>
      <c r="E62" s="18">
        <f t="shared" si="148"/>
        <v>0.2755542411263151</v>
      </c>
      <c r="F62" s="18">
        <f t="shared" si="148"/>
        <v>0.27374630539088946</v>
      </c>
      <c r="H62" s="68">
        <f t="shared" si="105"/>
        <v>54.414733656774786</v>
      </c>
      <c r="I62" s="69">
        <f t="shared" si="106"/>
        <v>80.99062892440395</v>
      </c>
      <c r="J62" s="69">
        <f t="shared" si="107"/>
        <v>135.40536258117874</v>
      </c>
      <c r="L62" t="str">
        <f t="shared" si="140"/>
        <v>61 Caring personal service occupations</v>
      </c>
      <c r="M62" s="18">
        <f t="shared" si="149"/>
        <v>2.6789794393759832</v>
      </c>
      <c r="N62" s="18">
        <f t="shared" si="149"/>
        <v>2.6380192793197139</v>
      </c>
      <c r="O62" s="18">
        <f t="shared" si="149"/>
        <v>2.4136755435846204</v>
      </c>
      <c r="P62" s="18">
        <f t="shared" si="149"/>
        <v>2.472714747300309</v>
      </c>
      <c r="Q62" s="18">
        <f t="shared" si="149"/>
        <v>2.4231051692425276</v>
      </c>
      <c r="S62" s="68">
        <f t="shared" si="109"/>
        <v>45.269190558630896</v>
      </c>
      <c r="T62" s="69">
        <f t="shared" si="110"/>
        <v>82.468364869621482</v>
      </c>
      <c r="U62" s="69">
        <f t="shared" si="111"/>
        <v>127.73755542825238</v>
      </c>
      <c r="W62" t="str">
        <f t="shared" si="141"/>
        <v>61 Caring personal service occupations</v>
      </c>
      <c r="X62" s="18">
        <f t="shared" si="150"/>
        <v>4.2603015502722785</v>
      </c>
      <c r="Y62" s="18">
        <f t="shared" si="150"/>
        <v>4.6653854331211289</v>
      </c>
      <c r="Z62" s="18">
        <f t="shared" si="150"/>
        <v>4.3724108001371089</v>
      </c>
      <c r="AA62" s="18">
        <f t="shared" si="150"/>
        <v>4.6282754054192727</v>
      </c>
      <c r="AB62" s="18">
        <f t="shared" si="150"/>
        <v>4.7464152028154984</v>
      </c>
      <c r="AD62" s="68">
        <f t="shared" si="113"/>
        <v>48.391636583567575</v>
      </c>
      <c r="AE62" s="69">
        <f t="shared" si="114"/>
        <v>83.592845863365497</v>
      </c>
      <c r="AF62" s="69">
        <f t="shared" si="115"/>
        <v>131.98448244693307</v>
      </c>
      <c r="AH62" t="str">
        <f t="shared" si="142"/>
        <v>61 Caring personal service occupations</v>
      </c>
      <c r="AI62" s="18">
        <f t="shared" si="151"/>
        <v>11.170587914965472</v>
      </c>
      <c r="AJ62" s="18">
        <f t="shared" si="151"/>
        <v>11.618480830310379</v>
      </c>
      <c r="AK62" s="18">
        <f t="shared" si="151"/>
        <v>11.621902327926929</v>
      </c>
      <c r="AL62" s="18">
        <f t="shared" si="151"/>
        <v>12.272841961780699</v>
      </c>
      <c r="AM62" s="18">
        <f t="shared" si="151"/>
        <v>12.075466107018942</v>
      </c>
      <c r="AO62" s="68">
        <f t="shared" si="117"/>
        <v>11.833459777682352</v>
      </c>
      <c r="AP62" s="69">
        <f t="shared" si="118"/>
        <v>62.564547677782237</v>
      </c>
      <c r="AQ62" s="69">
        <f t="shared" si="119"/>
        <v>74.39800745546458</v>
      </c>
      <c r="AS62" t="str">
        <f t="shared" si="143"/>
        <v>61 Caring personal service occupations</v>
      </c>
      <c r="AT62" s="18">
        <f t="shared" si="152"/>
        <v>6.8676938812895481</v>
      </c>
      <c r="AU62" s="18">
        <f t="shared" si="152"/>
        <v>7.1421773107694317</v>
      </c>
      <c r="AV62" s="18">
        <f t="shared" si="152"/>
        <v>7.2007335570821214</v>
      </c>
      <c r="AW62" s="18">
        <f t="shared" si="152"/>
        <v>7.0622558944833367</v>
      </c>
      <c r="AX62" s="18">
        <f t="shared" si="152"/>
        <v>6.6606855839856678</v>
      </c>
      <c r="AZ62" s="68">
        <f t="shared" si="121"/>
        <v>12.133800951132278</v>
      </c>
      <c r="BA62" s="69">
        <f t="shared" si="122"/>
        <v>65.220788590331466</v>
      </c>
      <c r="BB62" s="69">
        <f t="shared" si="123"/>
        <v>77.354589541463753</v>
      </c>
      <c r="BD62" t="str">
        <f t="shared" si="144"/>
        <v>61 Caring personal service occupations</v>
      </c>
      <c r="BE62" s="18">
        <f t="shared" si="153"/>
        <v>10.301043849619385</v>
      </c>
      <c r="BF62" s="18">
        <f t="shared" si="153"/>
        <v>11.062482520157587</v>
      </c>
      <c r="BG62" s="18">
        <f t="shared" si="153"/>
        <v>10.133080397202692</v>
      </c>
      <c r="BH62" s="18">
        <f t="shared" si="153"/>
        <v>12.292498899956893</v>
      </c>
      <c r="BI62" s="18">
        <f t="shared" si="153"/>
        <v>13.337660741693542</v>
      </c>
      <c r="BK62" s="68">
        <f t="shared" si="125"/>
        <v>31.638404995711888</v>
      </c>
      <c r="BL62" s="69">
        <f t="shared" si="126"/>
        <v>69.75512883682039</v>
      </c>
      <c r="BM62" s="69">
        <f t="shared" si="127"/>
        <v>101.39353383253227</v>
      </c>
      <c r="BO62" t="str">
        <f t="shared" si="145"/>
        <v>61 Caring personal service occupations</v>
      </c>
      <c r="BP62" s="18">
        <f t="shared" si="154"/>
        <v>8.5105902400811893</v>
      </c>
      <c r="BQ62" s="18">
        <f t="shared" si="154"/>
        <v>7.6094905333867331</v>
      </c>
      <c r="BR62" s="18">
        <f t="shared" si="154"/>
        <v>7.8057745439119461</v>
      </c>
      <c r="BS62" s="18">
        <f t="shared" si="154"/>
        <v>7.3555505294957895</v>
      </c>
      <c r="BT62" s="18">
        <f t="shared" si="154"/>
        <v>5.8605102349717262</v>
      </c>
      <c r="BV62" s="68">
        <f t="shared" si="129"/>
        <v>-35.003236989948569</v>
      </c>
      <c r="BW62" s="69">
        <f t="shared" si="130"/>
        <v>40.254540648168849</v>
      </c>
      <c r="BX62" s="69">
        <f t="shared" si="131"/>
        <v>5.2513036582202774</v>
      </c>
      <c r="BZ62" t="str">
        <f t="shared" si="146"/>
        <v>61 Caring personal service occupations</v>
      </c>
      <c r="CA62" s="18">
        <f t="shared" si="155"/>
        <v>4.4733058989535701</v>
      </c>
      <c r="CB62" s="18">
        <f t="shared" si="155"/>
        <v>2.2608322631546574</v>
      </c>
      <c r="CC62" s="18">
        <f t="shared" si="155"/>
        <v>2.3761668783401868</v>
      </c>
      <c r="CD62" s="18">
        <f t="shared" si="155"/>
        <v>1.9383561867327821</v>
      </c>
      <c r="CE62" s="18">
        <f t="shared" si="155"/>
        <v>2.5891434583344148</v>
      </c>
      <c r="CG62" s="68">
        <f t="shared" si="133"/>
        <v>-36.508157308310238</v>
      </c>
      <c r="CH62" s="69">
        <f t="shared" si="134"/>
        <v>24.807729233144617</v>
      </c>
      <c r="CI62" s="69">
        <f t="shared" si="135"/>
        <v>-11.700428075165622</v>
      </c>
      <c r="CK62" t="str">
        <f t="shared" si="147"/>
        <v>61 Caring personal service occupations</v>
      </c>
      <c r="CL62" s="18">
        <f t="shared" si="156"/>
        <v>1.6124731179608407</v>
      </c>
      <c r="CM62" s="18">
        <f t="shared" si="156"/>
        <v>1.8626158530229606</v>
      </c>
      <c r="CN62" s="18">
        <f t="shared" si="156"/>
        <v>1.9865462240057272</v>
      </c>
      <c r="CO62" s="18">
        <f t="shared" si="156"/>
        <v>2.6763776423271981</v>
      </c>
      <c r="CP62" s="18">
        <f t="shared" si="156"/>
        <v>3.7084449418860528</v>
      </c>
      <c r="CR62" s="68">
        <f t="shared" si="137"/>
        <v>9.8287493560056269</v>
      </c>
      <c r="CS62" s="69">
        <f t="shared" si="138"/>
        <v>33.279128949914814</v>
      </c>
      <c r="CT62" s="69">
        <f t="shared" si="139"/>
        <v>43.10787830592043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0.21630833335353059</v>
      </c>
      <c r="C63" s="18">
        <f t="shared" si="148"/>
        <v>0.13683395229551931</v>
      </c>
      <c r="D63" s="18">
        <f t="shared" si="148"/>
        <v>0.19962527704223404</v>
      </c>
      <c r="E63" s="18">
        <f t="shared" si="148"/>
        <v>0.20528000511222089</v>
      </c>
      <c r="F63" s="18">
        <f t="shared" si="148"/>
        <v>0.23259905949610493</v>
      </c>
      <c r="H63" s="68">
        <f t="shared" si="105"/>
        <v>78.256614033539691</v>
      </c>
      <c r="I63" s="69">
        <f t="shared" si="106"/>
        <v>83.735362235695092</v>
      </c>
      <c r="J63" s="69">
        <f t="shared" si="107"/>
        <v>161.99197626923475</v>
      </c>
      <c r="L63" t="str">
        <f t="shared" si="140"/>
        <v>62 Leisure, travel and related personal service occupations</v>
      </c>
      <c r="M63" s="18">
        <f t="shared" si="149"/>
        <v>0.50929714229147738</v>
      </c>
      <c r="N63" s="18">
        <f t="shared" si="149"/>
        <v>0.58309828197327218</v>
      </c>
      <c r="O63" s="18">
        <f t="shared" si="149"/>
        <v>0.48935189564033044</v>
      </c>
      <c r="P63" s="18">
        <f t="shared" si="149"/>
        <v>0.48502575670122317</v>
      </c>
      <c r="Q63" s="18">
        <f t="shared" si="149"/>
        <v>0.49137898434020749</v>
      </c>
      <c r="S63" s="68">
        <f t="shared" si="109"/>
        <v>45.303289334918539</v>
      </c>
      <c r="T63" s="69">
        <f t="shared" si="110"/>
        <v>78.392343909993897</v>
      </c>
      <c r="U63" s="69">
        <f t="shared" si="111"/>
        <v>123.69563324491244</v>
      </c>
      <c r="W63" t="str">
        <f t="shared" si="141"/>
        <v>62 Leisure, travel and related personal service occupations</v>
      </c>
      <c r="X63" s="18">
        <f t="shared" si="150"/>
        <v>1.05662521960319</v>
      </c>
      <c r="Y63" s="18">
        <f t="shared" si="150"/>
        <v>1.3086369777200935</v>
      </c>
      <c r="Z63" s="18">
        <f t="shared" si="150"/>
        <v>1.2012706680574023</v>
      </c>
      <c r="AA63" s="18">
        <f t="shared" si="150"/>
        <v>1.2916584301009078</v>
      </c>
      <c r="AB63" s="18">
        <f t="shared" si="150"/>
        <v>1.4235059937339365</v>
      </c>
      <c r="AD63" s="68">
        <f t="shared" si="113"/>
        <v>61.988089689504214</v>
      </c>
      <c r="AE63" s="69">
        <f t="shared" si="114"/>
        <v>84.49356204524625</v>
      </c>
      <c r="AF63" s="69">
        <f t="shared" si="115"/>
        <v>146.48165173475047</v>
      </c>
      <c r="AH63" t="str">
        <f t="shared" si="142"/>
        <v>62 Leisure, travel and related personal service occupations</v>
      </c>
      <c r="AI63" s="18">
        <f t="shared" si="151"/>
        <v>1.9212824862670379</v>
      </c>
      <c r="AJ63" s="18">
        <f t="shared" si="151"/>
        <v>2.6946648786115817</v>
      </c>
      <c r="AK63" s="18">
        <f t="shared" si="151"/>
        <v>2.6029749000760258</v>
      </c>
      <c r="AL63" s="18">
        <f t="shared" si="151"/>
        <v>3.0387200038319389</v>
      </c>
      <c r="AM63" s="18">
        <f t="shared" si="151"/>
        <v>3.9307482167527623</v>
      </c>
      <c r="AO63" s="68">
        <f t="shared" si="117"/>
        <v>62.536283281915154</v>
      </c>
      <c r="AP63" s="69">
        <f t="shared" si="118"/>
        <v>83.248518362867586</v>
      </c>
      <c r="AQ63" s="69">
        <f t="shared" si="119"/>
        <v>145.78480164478273</v>
      </c>
      <c r="AS63" t="str">
        <f t="shared" si="143"/>
        <v>62 Leisure, travel and related personal service occupations</v>
      </c>
      <c r="AT63" s="18">
        <f t="shared" si="152"/>
        <v>2.7693015710113964</v>
      </c>
      <c r="AU63" s="18">
        <f t="shared" si="152"/>
        <v>3.7491509962893668</v>
      </c>
      <c r="AV63" s="18">
        <f t="shared" si="152"/>
        <v>3.8464031026231096</v>
      </c>
      <c r="AW63" s="18">
        <f t="shared" si="152"/>
        <v>4.1542725678967063</v>
      </c>
      <c r="AX63" s="18">
        <f t="shared" si="152"/>
        <v>5.0861443827002839</v>
      </c>
      <c r="AZ63" s="68">
        <f t="shared" si="121"/>
        <v>60.298050167344442</v>
      </c>
      <c r="BA63" s="69">
        <f t="shared" si="122"/>
        <v>80.829508659891047</v>
      </c>
      <c r="BB63" s="69">
        <f t="shared" si="123"/>
        <v>141.12755882723548</v>
      </c>
      <c r="BD63" t="str">
        <f t="shared" si="144"/>
        <v>62 Leisure, travel and related personal service occupations</v>
      </c>
      <c r="BE63" s="18">
        <f t="shared" si="153"/>
        <v>2.421974119695955</v>
      </c>
      <c r="BF63" s="18">
        <f t="shared" si="153"/>
        <v>2.7224628536449265</v>
      </c>
      <c r="BG63" s="18">
        <f t="shared" si="153"/>
        <v>2.3670796567724599</v>
      </c>
      <c r="BH63" s="18">
        <f t="shared" si="153"/>
        <v>2.4395279662865383</v>
      </c>
      <c r="BI63" s="18">
        <f t="shared" si="153"/>
        <v>2.4793044944023266</v>
      </c>
      <c r="BK63" s="68">
        <f t="shared" si="125"/>
        <v>4.7517840150833699</v>
      </c>
      <c r="BL63" s="69">
        <f t="shared" si="126"/>
        <v>47.468716863436526</v>
      </c>
      <c r="BM63" s="69">
        <f t="shared" si="127"/>
        <v>52.220500878519893</v>
      </c>
      <c r="BO63" t="str">
        <f t="shared" si="145"/>
        <v>62 Leisure, travel and related personal service occupations</v>
      </c>
      <c r="BP63" s="18">
        <f t="shared" si="154"/>
        <v>2.6228459936517732</v>
      </c>
      <c r="BQ63" s="18">
        <f t="shared" si="154"/>
        <v>2.8044660390330196</v>
      </c>
      <c r="BR63" s="18">
        <f t="shared" si="154"/>
        <v>2.623324453522498</v>
      </c>
      <c r="BS63" s="18">
        <f t="shared" si="154"/>
        <v>2.3296788502264851</v>
      </c>
      <c r="BT63" s="18">
        <f t="shared" si="154"/>
        <v>2.0336152765884017</v>
      </c>
      <c r="BV63" s="68">
        <f t="shared" si="129"/>
        <v>-32.889713798468549</v>
      </c>
      <c r="BW63" s="69">
        <f t="shared" si="130"/>
        <v>37.037136152204859</v>
      </c>
      <c r="BX63" s="69">
        <f t="shared" si="131"/>
        <v>4.1474223537363164</v>
      </c>
      <c r="BZ63" t="str">
        <f t="shared" si="146"/>
        <v>62 Leisure, travel and related personal service occupations</v>
      </c>
      <c r="CA63" s="18">
        <f t="shared" si="155"/>
        <v>2.8292337480851399</v>
      </c>
      <c r="CB63" s="18">
        <f t="shared" si="155"/>
        <v>2.7568223291593132</v>
      </c>
      <c r="CC63" s="18">
        <f t="shared" si="155"/>
        <v>3.0082176261460125</v>
      </c>
      <c r="CD63" s="18">
        <f t="shared" si="155"/>
        <v>3.0008165863004392</v>
      </c>
      <c r="CE63" s="18">
        <f t="shared" si="155"/>
        <v>3.1041939364220248</v>
      </c>
      <c r="CG63" s="68">
        <f t="shared" si="133"/>
        <v>-39.871779675877924</v>
      </c>
      <c r="CH63" s="69">
        <f t="shared" si="134"/>
        <v>34.204296472861309</v>
      </c>
      <c r="CI63" s="69">
        <f t="shared" si="135"/>
        <v>-5.6674832030166131</v>
      </c>
      <c r="CK63" t="str">
        <f t="shared" si="147"/>
        <v>62 Leisure, travel and related personal service occupations</v>
      </c>
      <c r="CL63" s="18">
        <f t="shared" si="156"/>
        <v>3.1662384601477607</v>
      </c>
      <c r="CM63" s="18">
        <f t="shared" si="156"/>
        <v>3.0149749304096858</v>
      </c>
      <c r="CN63" s="18">
        <f t="shared" si="156"/>
        <v>2.866522678253475</v>
      </c>
      <c r="CO63" s="18">
        <f t="shared" si="156"/>
        <v>2.8970010670482313</v>
      </c>
      <c r="CP63" s="18">
        <f t="shared" si="156"/>
        <v>3.1147868623064516</v>
      </c>
      <c r="CR63" s="68">
        <f t="shared" si="137"/>
        <v>-36.071306371388282</v>
      </c>
      <c r="CS63" s="69">
        <f t="shared" si="138"/>
        <v>26.520523774227467</v>
      </c>
      <c r="CT63" s="69">
        <f t="shared" si="139"/>
        <v>-9.5507825971608202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1.4686835580346466E-2</v>
      </c>
      <c r="C64" s="18">
        <f t="shared" si="148"/>
        <v>1.7480205514595379E-2</v>
      </c>
      <c r="D64" s="18">
        <f t="shared" si="148"/>
        <v>1.602039307134679E-2</v>
      </c>
      <c r="E64" s="18">
        <f t="shared" si="148"/>
        <v>1.6599807529247761E-2</v>
      </c>
      <c r="F64" s="18">
        <f t="shared" si="148"/>
        <v>1.8284928572981828E-2</v>
      </c>
      <c r="H64" s="68">
        <f t="shared" si="105"/>
        <v>74.611696136184548</v>
      </c>
      <c r="I64" s="69">
        <f t="shared" si="106"/>
        <v>84.003615349534599</v>
      </c>
      <c r="J64" s="69">
        <f t="shared" si="107"/>
        <v>158.61531148571913</v>
      </c>
      <c r="L64" t="str">
        <f t="shared" si="140"/>
        <v>63 Community and civil enforcement occupations</v>
      </c>
      <c r="M64" s="18">
        <f t="shared" si="149"/>
        <v>3.9273912913785639E-2</v>
      </c>
      <c r="N64" s="18">
        <f t="shared" si="149"/>
        <v>3.8493156196545253E-2</v>
      </c>
      <c r="O64" s="18">
        <f t="shared" si="149"/>
        <v>4.4715892879237107E-2</v>
      </c>
      <c r="P64" s="18">
        <f t="shared" si="149"/>
        <v>3.8460658358002137E-2</v>
      </c>
      <c r="Q64" s="18">
        <f t="shared" si="149"/>
        <v>4.7948402005442349E-2</v>
      </c>
      <c r="S64" s="68">
        <f t="shared" si="109"/>
        <v>55.164502506663595</v>
      </c>
      <c r="T64" s="69">
        <f t="shared" si="110"/>
        <v>69.028762032065345</v>
      </c>
      <c r="U64" s="69">
        <f t="shared" si="111"/>
        <v>124.19326453872893</v>
      </c>
      <c r="W64" t="str">
        <f t="shared" si="141"/>
        <v>63 Community and civil enforcement occupations</v>
      </c>
      <c r="X64" s="18">
        <f t="shared" si="150"/>
        <v>0.11350803194773884</v>
      </c>
      <c r="Y64" s="18">
        <f t="shared" si="150"/>
        <v>0.12532831669192282</v>
      </c>
      <c r="Z64" s="18">
        <f t="shared" si="150"/>
        <v>0.117557068325822</v>
      </c>
      <c r="AA64" s="18">
        <f t="shared" si="150"/>
        <v>0.12661391905185829</v>
      </c>
      <c r="AB64" s="18">
        <f t="shared" si="150"/>
        <v>0.13095727769215601</v>
      </c>
      <c r="AD64" s="68">
        <f t="shared" si="113"/>
        <v>52.280939703480669</v>
      </c>
      <c r="AE64" s="69">
        <f t="shared" si="114"/>
        <v>87.827929952571552</v>
      </c>
      <c r="AF64" s="69">
        <f t="shared" si="115"/>
        <v>140.10886965605224</v>
      </c>
      <c r="AH64" t="str">
        <f t="shared" si="142"/>
        <v>63 Community and civil enforcement occupations</v>
      </c>
      <c r="AI64" s="18">
        <f t="shared" si="151"/>
        <v>9.1730870606154882E-2</v>
      </c>
      <c r="AJ64" s="18">
        <f t="shared" si="151"/>
        <v>0.10106945286294299</v>
      </c>
      <c r="AK64" s="18">
        <f t="shared" si="151"/>
        <v>0.11085139801968998</v>
      </c>
      <c r="AL64" s="18">
        <f t="shared" si="151"/>
        <v>0.1152128170564559</v>
      </c>
      <c r="AM64" s="18">
        <f t="shared" si="151"/>
        <v>0.12740839642364235</v>
      </c>
      <c r="AO64" s="68">
        <f t="shared" si="117"/>
        <v>23.709187282632456</v>
      </c>
      <c r="AP64" s="69">
        <f t="shared" si="118"/>
        <v>66.289366030347111</v>
      </c>
      <c r="AQ64" s="69">
        <f t="shared" si="119"/>
        <v>89.998553312979553</v>
      </c>
      <c r="AS64" t="str">
        <f t="shared" si="143"/>
        <v>63 Community and civil enforcement occupations</v>
      </c>
      <c r="AT64" s="18">
        <f t="shared" si="152"/>
        <v>0.10707132224110104</v>
      </c>
      <c r="AU64" s="18">
        <f t="shared" si="152"/>
        <v>0.10434374114510411</v>
      </c>
      <c r="AV64" s="18">
        <f t="shared" si="152"/>
        <v>0.10884810375251427</v>
      </c>
      <c r="AW64" s="18">
        <f t="shared" si="152"/>
        <v>9.514736716582306E-2</v>
      </c>
      <c r="AX64" s="18">
        <f t="shared" si="152"/>
        <v>9.0123481334856953E-2</v>
      </c>
      <c r="AZ64" s="68">
        <f t="shared" si="121"/>
        <v>0.37173779900819132</v>
      </c>
      <c r="BA64" s="69">
        <f t="shared" si="122"/>
        <v>62.014623882132</v>
      </c>
      <c r="BB64" s="69">
        <f t="shared" si="123"/>
        <v>62.386361681140201</v>
      </c>
      <c r="BD64" t="str">
        <f t="shared" si="144"/>
        <v>63 Community and civil enforcement occupations</v>
      </c>
      <c r="BE64" s="18">
        <f t="shared" si="153"/>
        <v>0.10468736879296074</v>
      </c>
      <c r="BF64" s="18">
        <f t="shared" si="153"/>
        <v>7.2008670193448893E-2</v>
      </c>
      <c r="BG64" s="18">
        <f t="shared" si="153"/>
        <v>0.1123624532960727</v>
      </c>
      <c r="BH64" s="18">
        <f t="shared" si="153"/>
        <v>6.6264746037665953E-2</v>
      </c>
      <c r="BI64" s="18">
        <f t="shared" si="153"/>
        <v>6.5524125399163691E-2</v>
      </c>
      <c r="BK64" s="68">
        <f t="shared" si="125"/>
        <v>-41.679068307821851</v>
      </c>
      <c r="BL64" s="69">
        <f t="shared" si="126"/>
        <v>22.857765364777745</v>
      </c>
      <c r="BM64" s="69">
        <f t="shared" si="127"/>
        <v>-18.821302943044106</v>
      </c>
      <c r="BO64" t="str">
        <f t="shared" si="145"/>
        <v>63 Community and civil enforcement occupations</v>
      </c>
      <c r="BP64" s="18">
        <f t="shared" si="154"/>
        <v>0.14483666231011019</v>
      </c>
      <c r="BQ64" s="18">
        <f t="shared" si="154"/>
        <v>0.13004711891535251</v>
      </c>
      <c r="BR64" s="18">
        <f t="shared" si="154"/>
        <v>0.17154693693716858</v>
      </c>
      <c r="BS64" s="18">
        <f t="shared" si="154"/>
        <v>0.13770307456860745</v>
      </c>
      <c r="BT64" s="18">
        <f t="shared" si="154"/>
        <v>0.16227343700852198</v>
      </c>
      <c r="BV64" s="68">
        <f t="shared" si="129"/>
        <v>-18.108887758450287</v>
      </c>
      <c r="BW64" s="69">
        <f t="shared" si="130"/>
        <v>33.463473228474797</v>
      </c>
      <c r="BX64" s="69">
        <f t="shared" si="131"/>
        <v>15.354585470024507</v>
      </c>
      <c r="BZ64" t="str">
        <f t="shared" si="146"/>
        <v>63 Community and civil enforcement occupations</v>
      </c>
      <c r="CA64" s="18">
        <f t="shared" si="155"/>
        <v>0.16499852025597059</v>
      </c>
      <c r="CB64" s="18">
        <f t="shared" si="155"/>
        <v>0.17664954467388369</v>
      </c>
      <c r="CC64" s="18">
        <f t="shared" si="155"/>
        <v>0.22263696402861746</v>
      </c>
      <c r="CD64" s="18">
        <f t="shared" si="155"/>
        <v>0.21535350794747921</v>
      </c>
      <c r="CE64" s="18">
        <f t="shared" si="155"/>
        <v>0.2608672927180265</v>
      </c>
      <c r="CG64" s="68">
        <f t="shared" si="133"/>
        <v>-31.72509333706542</v>
      </c>
      <c r="CH64" s="69">
        <f t="shared" si="134"/>
        <v>33.649405016165595</v>
      </c>
      <c r="CI64" s="69">
        <f t="shared" si="135"/>
        <v>1.9243116791001793</v>
      </c>
      <c r="CK64" t="str">
        <f t="shared" si="147"/>
        <v>63 Community and civil enforcement occupations</v>
      </c>
      <c r="CL64" s="18">
        <f t="shared" si="156"/>
        <v>0.13134982436370196</v>
      </c>
      <c r="CM64" s="18">
        <f t="shared" si="156"/>
        <v>0.10557101721948153</v>
      </c>
      <c r="CN64" s="18">
        <f t="shared" si="156"/>
        <v>0.17228588593815478</v>
      </c>
      <c r="CO64" s="18">
        <f t="shared" si="156"/>
        <v>0.10526494479668966</v>
      </c>
      <c r="CP64" s="18">
        <f t="shared" si="156"/>
        <v>9.7546410531290942E-2</v>
      </c>
      <c r="CR64" s="68">
        <f t="shared" si="137"/>
        <v>-66.689245468835807</v>
      </c>
      <c r="CS64" s="69">
        <f t="shared" si="138"/>
        <v>13.855297854433452</v>
      </c>
      <c r="CT64" s="69">
        <f t="shared" si="139"/>
        <v>-52.833947614402341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1.3740891552179513</v>
      </c>
      <c r="C65" s="18">
        <f t="shared" si="157"/>
        <v>1.2365083219205735</v>
      </c>
      <c r="D65" s="18">
        <f t="shared" si="157"/>
        <v>0.94842554435381898</v>
      </c>
      <c r="E65" s="18">
        <f t="shared" si="157"/>
        <v>0.87954604138935655</v>
      </c>
      <c r="F65" s="18">
        <f t="shared" si="157"/>
        <v>0.86833272760291802</v>
      </c>
      <c r="H65" s="68">
        <f t="shared" si="105"/>
        <v>40.067106743782851</v>
      </c>
      <c r="I65" s="69">
        <f t="shared" si="106"/>
        <v>64.491515762469646</v>
      </c>
      <c r="J65" s="69">
        <f t="shared" si="107"/>
        <v>104.55862250625252</v>
      </c>
      <c r="L65" t="str">
        <f t="shared" si="140"/>
        <v>71 Sales occupations</v>
      </c>
      <c r="M65" s="18">
        <f t="shared" ref="M65:Q70" si="158">M28/M$35*100</f>
        <v>2.7795938013840766</v>
      </c>
      <c r="N65" s="18">
        <f t="shared" si="158"/>
        <v>2.6356641057278396</v>
      </c>
      <c r="O65" s="18">
        <f t="shared" si="158"/>
        <v>2.4383447816634507</v>
      </c>
      <c r="P65" s="18">
        <f t="shared" si="158"/>
        <v>2.4166322308729362</v>
      </c>
      <c r="Q65" s="18">
        <f t="shared" si="158"/>
        <v>2.7051247549346518</v>
      </c>
      <c r="S65" s="68">
        <f t="shared" si="109"/>
        <v>60.535958883716233</v>
      </c>
      <c r="T65" s="69">
        <f t="shared" si="110"/>
        <v>73.494951219337906</v>
      </c>
      <c r="U65" s="69">
        <f t="shared" si="111"/>
        <v>134.03091010305417</v>
      </c>
      <c r="W65" t="str">
        <f t="shared" si="141"/>
        <v>71 Sales occupations</v>
      </c>
      <c r="X65" s="18">
        <f t="shared" ref="X65:AB70" si="159">X28/X$35*100</f>
        <v>5.8105047065521562</v>
      </c>
      <c r="Y65" s="18">
        <f t="shared" si="159"/>
        <v>5.7470376118270297</v>
      </c>
      <c r="Z65" s="18">
        <f t="shared" si="159"/>
        <v>5.6802540984675121</v>
      </c>
      <c r="AA65" s="18">
        <f t="shared" si="159"/>
        <v>5.6473503074456488</v>
      </c>
      <c r="AB65" s="18">
        <f t="shared" si="159"/>
        <v>6.2613535614844631</v>
      </c>
      <c r="AD65" s="68">
        <f t="shared" si="113"/>
        <v>50.683299300630935</v>
      </c>
      <c r="AE65" s="69">
        <f t="shared" si="114"/>
        <v>74.483509663837964</v>
      </c>
      <c r="AF65" s="69">
        <f t="shared" si="115"/>
        <v>125.1668089644689</v>
      </c>
      <c r="AH65" t="str">
        <f t="shared" si="142"/>
        <v>71 Sales occupations</v>
      </c>
      <c r="AI65" s="18">
        <f t="shared" ref="AI65:AM70" si="160">AI28/AI$35*100</f>
        <v>6.264733630410559</v>
      </c>
      <c r="AJ65" s="18">
        <f t="shared" si="160"/>
        <v>6.8429662563346589</v>
      </c>
      <c r="AK65" s="18">
        <f t="shared" si="160"/>
        <v>7.0684232395053197</v>
      </c>
      <c r="AL65" s="18">
        <f t="shared" si="160"/>
        <v>7.7138274189490517</v>
      </c>
      <c r="AM65" s="18">
        <f t="shared" si="160"/>
        <v>9.6574425084251327</v>
      </c>
      <c r="AO65" s="68">
        <f t="shared" si="117"/>
        <v>47.056648559594613</v>
      </c>
      <c r="AP65" s="69">
        <f t="shared" si="118"/>
        <v>72.747613203072675</v>
      </c>
      <c r="AQ65" s="69">
        <f t="shared" si="119"/>
        <v>119.80426176266729</v>
      </c>
      <c r="AS65" t="str">
        <f t="shared" si="143"/>
        <v>71 Sales occupations</v>
      </c>
      <c r="AT65" s="18">
        <f t="shared" ref="AT65:AX70" si="161">AT28/AT$35*100</f>
        <v>5.9002052229604685</v>
      </c>
      <c r="AU65" s="18">
        <f t="shared" si="161"/>
        <v>5.5516489048057549</v>
      </c>
      <c r="AV65" s="18">
        <f t="shared" si="161"/>
        <v>5.5815590335401533</v>
      </c>
      <c r="AW65" s="18">
        <f t="shared" si="161"/>
        <v>5.3180230463131331</v>
      </c>
      <c r="AX65" s="18">
        <f t="shared" si="161"/>
        <v>5.8540622497635315</v>
      </c>
      <c r="AZ65" s="68">
        <f t="shared" si="121"/>
        <v>27.144086337926836</v>
      </c>
      <c r="BA65" s="69">
        <f t="shared" si="122"/>
        <v>57.801426012082679</v>
      </c>
      <c r="BB65" s="69">
        <f t="shared" si="123"/>
        <v>84.945512350009494</v>
      </c>
      <c r="BD65" t="str">
        <f t="shared" si="144"/>
        <v>71 Sales occupations</v>
      </c>
      <c r="BE65" s="18">
        <f t="shared" ref="BE65:BI70" si="162">BE28/BE$35*100</f>
        <v>10.812700998969659</v>
      </c>
      <c r="BF65" s="18">
        <f t="shared" si="162"/>
        <v>10.419754421667751</v>
      </c>
      <c r="BG65" s="18">
        <f t="shared" si="162"/>
        <v>10.508757371282412</v>
      </c>
      <c r="BH65" s="18">
        <f t="shared" si="162"/>
        <v>10.823066009287139</v>
      </c>
      <c r="BI65" s="18">
        <f t="shared" si="162"/>
        <v>11.966515953234195</v>
      </c>
      <c r="BK65" s="68">
        <f t="shared" si="125"/>
        <v>13.883496488028834</v>
      </c>
      <c r="BL65" s="69">
        <f t="shared" si="126"/>
        <v>53.696379059388541</v>
      </c>
      <c r="BM65" s="69">
        <f t="shared" si="127"/>
        <v>67.579875547417373</v>
      </c>
      <c r="BO65" t="str">
        <f t="shared" si="145"/>
        <v>71 Sales occupations</v>
      </c>
      <c r="BP65" s="18">
        <f t="shared" ref="BP65:BT70" si="163">BP28/BP$35*100</f>
        <v>11.724825735344799</v>
      </c>
      <c r="BQ65" s="18">
        <f t="shared" si="163"/>
        <v>10.548511712055699</v>
      </c>
      <c r="BR65" s="18">
        <f t="shared" si="163"/>
        <v>11.057918873449132</v>
      </c>
      <c r="BS65" s="18">
        <f t="shared" si="163"/>
        <v>9.8990466740024772</v>
      </c>
      <c r="BT65" s="18">
        <f t="shared" si="163"/>
        <v>8.2678074060350042</v>
      </c>
      <c r="BV65" s="68">
        <f t="shared" si="129"/>
        <v>-35.272437181723703</v>
      </c>
      <c r="BW65" s="69">
        <f t="shared" si="130"/>
        <v>38.680111267987414</v>
      </c>
      <c r="BX65" s="69">
        <f t="shared" si="131"/>
        <v>3.4076740862637158</v>
      </c>
      <c r="BZ65" t="str">
        <f t="shared" si="146"/>
        <v>71 Sales occupations</v>
      </c>
      <c r="CA65" s="18">
        <f t="shared" ref="CA65:CE70" si="164">CA28/CA$35*100</f>
        <v>13.42899647136865</v>
      </c>
      <c r="CB65" s="18">
        <f t="shared" si="164"/>
        <v>10.956892914373908</v>
      </c>
      <c r="CC65" s="18">
        <f t="shared" si="164"/>
        <v>12.615780513749636</v>
      </c>
      <c r="CD65" s="18">
        <f t="shared" si="164"/>
        <v>11.399965819235716</v>
      </c>
      <c r="CE65" s="18">
        <f t="shared" si="164"/>
        <v>8.1217617810645439</v>
      </c>
      <c r="CG65" s="68">
        <f t="shared" si="133"/>
        <v>-62.487597678515115</v>
      </c>
      <c r="CH65" s="69">
        <f t="shared" si="134"/>
        <v>27.524427857781969</v>
      </c>
      <c r="CI65" s="69">
        <f t="shared" si="135"/>
        <v>-34.96316982073315</v>
      </c>
      <c r="CK65" t="str">
        <f t="shared" si="147"/>
        <v>71 Sales occupations</v>
      </c>
      <c r="CL65" s="18">
        <f t="shared" ref="CL65:CP70" si="165">CL28/CL$35*100</f>
        <v>16.347237880564666</v>
      </c>
      <c r="CM65" s="18">
        <f t="shared" si="165"/>
        <v>14.445435570424902</v>
      </c>
      <c r="CN65" s="18">
        <f t="shared" si="165"/>
        <v>12.820492725922161</v>
      </c>
      <c r="CO65" s="18">
        <f t="shared" si="165"/>
        <v>11.996153793157172</v>
      </c>
      <c r="CP65" s="18">
        <f t="shared" si="165"/>
        <v>8.4346256254949168</v>
      </c>
      <c r="CR65" s="68">
        <f t="shared" si="137"/>
        <v>-61.293493801297124</v>
      </c>
      <c r="CS65" s="69">
        <f t="shared" si="138"/>
        <v>21.407961928161903</v>
      </c>
      <c r="CT65" s="69">
        <f t="shared" si="139"/>
        <v>-39.885531873135221</v>
      </c>
    </row>
    <row r="66" spans="1:98" x14ac:dyDescent="0.2">
      <c r="A66" t="str">
        <f t="shared" si="103"/>
        <v>72 Customer service occupations</v>
      </c>
      <c r="B66" s="18">
        <f t="shared" si="157"/>
        <v>0.40382916964234816</v>
      </c>
      <c r="C66" s="18">
        <f t="shared" si="157"/>
        <v>0.41130653540999002</v>
      </c>
      <c r="D66" s="18">
        <f t="shared" si="157"/>
        <v>0.41596138616038236</v>
      </c>
      <c r="E66" s="18">
        <f t="shared" si="157"/>
        <v>0.52811894590270592</v>
      </c>
      <c r="F66" s="18">
        <f t="shared" si="157"/>
        <v>0.59617001953617788</v>
      </c>
      <c r="H66" s="68">
        <f t="shared" si="105"/>
        <v>119.2655213183734</v>
      </c>
      <c r="I66" s="69">
        <f t="shared" si="106"/>
        <v>83.051063112452695</v>
      </c>
      <c r="J66" s="69">
        <f t="shared" si="107"/>
        <v>202.31658443082611</v>
      </c>
      <c r="L66" t="str">
        <f t="shared" si="140"/>
        <v>72 Customer service occupations</v>
      </c>
      <c r="M66" s="18">
        <f t="shared" si="158"/>
        <v>0.73483536440810127</v>
      </c>
      <c r="N66" s="18">
        <f t="shared" si="158"/>
        <v>0.77684218078228384</v>
      </c>
      <c r="O66" s="18">
        <f t="shared" si="158"/>
        <v>0.68523324999398505</v>
      </c>
      <c r="P66" s="18">
        <f t="shared" si="158"/>
        <v>0.88984210209394532</v>
      </c>
      <c r="Q66" s="18">
        <f t="shared" si="158"/>
        <v>1.0230484413331626</v>
      </c>
      <c r="S66" s="68">
        <f t="shared" si="109"/>
        <v>116.04186228176441</v>
      </c>
      <c r="T66" s="69">
        <f t="shared" si="110"/>
        <v>94.4659112224262</v>
      </c>
      <c r="U66" s="69">
        <f t="shared" si="111"/>
        <v>210.5077735041906</v>
      </c>
      <c r="W66" t="str">
        <f t="shared" si="141"/>
        <v>72 Customer service occupations</v>
      </c>
      <c r="X66" s="18">
        <f t="shared" si="159"/>
        <v>1.4952751490519318</v>
      </c>
      <c r="Y66" s="18">
        <f t="shared" si="159"/>
        <v>1.5682539722716156</v>
      </c>
      <c r="Z66" s="18">
        <f t="shared" si="159"/>
        <v>1.5975601887668383</v>
      </c>
      <c r="AA66" s="18">
        <f t="shared" si="159"/>
        <v>2.0071335636542278</v>
      </c>
      <c r="AB66" s="18">
        <f t="shared" si="159"/>
        <v>2.2488075868406696</v>
      </c>
      <c r="AD66" s="68">
        <f t="shared" si="113"/>
        <v>92.424215662437049</v>
      </c>
      <c r="AE66" s="69">
        <f t="shared" si="114"/>
        <v>82.569573027353513</v>
      </c>
      <c r="AF66" s="69">
        <f t="shared" si="115"/>
        <v>174.99378868979056</v>
      </c>
      <c r="AH66" t="str">
        <f t="shared" si="142"/>
        <v>72 Customer service occupations</v>
      </c>
      <c r="AI66" s="18">
        <f t="shared" si="160"/>
        <v>1.2687694736262296</v>
      </c>
      <c r="AJ66" s="18">
        <f t="shared" si="160"/>
        <v>1.5823133841128996</v>
      </c>
      <c r="AK66" s="18">
        <f t="shared" si="160"/>
        <v>1.6625236705409232</v>
      </c>
      <c r="AL66" s="18">
        <f t="shared" si="160"/>
        <v>2.3963155935107552</v>
      </c>
      <c r="AM66" s="18">
        <f t="shared" si="160"/>
        <v>3.0136521743978841</v>
      </c>
      <c r="AO66" s="68">
        <f t="shared" si="117"/>
        <v>95.105884184803941</v>
      </c>
      <c r="AP66" s="69">
        <f t="shared" si="118"/>
        <v>85.073246530570998</v>
      </c>
      <c r="AQ66" s="69">
        <f t="shared" si="119"/>
        <v>180.17913071537495</v>
      </c>
      <c r="AS66" t="str">
        <f t="shared" si="143"/>
        <v>72 Customer service occupations</v>
      </c>
      <c r="AT66" s="18">
        <f t="shared" si="161"/>
        <v>2.1494495217152543</v>
      </c>
      <c r="AU66" s="18">
        <f t="shared" si="161"/>
        <v>2.2535519095142988</v>
      </c>
      <c r="AV66" s="18">
        <f t="shared" si="161"/>
        <v>2.3336101897710964</v>
      </c>
      <c r="AW66" s="18">
        <f t="shared" si="161"/>
        <v>2.9637849297392167</v>
      </c>
      <c r="AX66" s="18">
        <f t="shared" si="161"/>
        <v>3.1989623355207768</v>
      </c>
      <c r="AZ66" s="68">
        <f t="shared" si="121"/>
        <v>66.178626745450202</v>
      </c>
      <c r="BA66" s="69">
        <f t="shared" si="122"/>
        <v>70.567988150851505</v>
      </c>
      <c r="BB66" s="69">
        <f t="shared" si="123"/>
        <v>136.74661489630168</v>
      </c>
      <c r="BD66" t="str">
        <f t="shared" si="144"/>
        <v>72 Customer service occupations</v>
      </c>
      <c r="BE66" s="18">
        <f t="shared" si="162"/>
        <v>1.9066834104083588</v>
      </c>
      <c r="BF66" s="18">
        <f t="shared" si="162"/>
        <v>2.0021275098486826</v>
      </c>
      <c r="BG66" s="18">
        <f t="shared" si="162"/>
        <v>2.0548444791518703</v>
      </c>
      <c r="BH66" s="18">
        <f t="shared" si="162"/>
        <v>2.6258704938309179</v>
      </c>
      <c r="BI66" s="18">
        <f t="shared" si="162"/>
        <v>2.9839028988182386</v>
      </c>
      <c r="BK66" s="68">
        <f t="shared" si="125"/>
        <v>45.227934923604849</v>
      </c>
      <c r="BL66" s="69">
        <f t="shared" si="126"/>
        <v>57.329850898695078</v>
      </c>
      <c r="BM66" s="69">
        <f t="shared" si="127"/>
        <v>102.55778582229993</v>
      </c>
      <c r="BO66" t="str">
        <f t="shared" si="145"/>
        <v>72 Customer service occupations</v>
      </c>
      <c r="BP66" s="18">
        <f t="shared" si="163"/>
        <v>2.0836738925275329</v>
      </c>
      <c r="BQ66" s="18">
        <f t="shared" si="163"/>
        <v>2.2003755207821194</v>
      </c>
      <c r="BR66" s="18">
        <f t="shared" si="163"/>
        <v>2.3429653808647819</v>
      </c>
      <c r="BS66" s="18">
        <f t="shared" si="163"/>
        <v>2.9330991011174241</v>
      </c>
      <c r="BT66" s="18">
        <f t="shared" si="163"/>
        <v>3.2494204299216158</v>
      </c>
      <c r="BV66" s="68">
        <f t="shared" si="129"/>
        <v>20.063870032296709</v>
      </c>
      <c r="BW66" s="69">
        <f t="shared" si="130"/>
        <v>52.762290414392652</v>
      </c>
      <c r="BX66" s="69">
        <f t="shared" si="131"/>
        <v>72.826160446689357</v>
      </c>
      <c r="BZ66" t="str">
        <f t="shared" si="146"/>
        <v>72 Customer service occupations</v>
      </c>
      <c r="CA66" s="18">
        <f t="shared" si="164"/>
        <v>1.6494037170888363</v>
      </c>
      <c r="CB66" s="18">
        <f t="shared" si="164"/>
        <v>1.5472827347763745</v>
      </c>
      <c r="CC66" s="18">
        <f t="shared" si="164"/>
        <v>1.7798815606197564</v>
      </c>
      <c r="CD66" s="18">
        <f t="shared" si="164"/>
        <v>2.2040278331898433</v>
      </c>
      <c r="CE66" s="18">
        <f t="shared" si="164"/>
        <v>3.3645755134847528</v>
      </c>
      <c r="CG66" s="68">
        <f t="shared" si="133"/>
        <v>10.148333597679139</v>
      </c>
      <c r="CH66" s="69">
        <f t="shared" si="134"/>
        <v>37.494622680671618</v>
      </c>
      <c r="CI66" s="69">
        <f t="shared" si="135"/>
        <v>47.642956278350759</v>
      </c>
      <c r="CK66" t="str">
        <f t="shared" si="147"/>
        <v>72 Customer service occupations</v>
      </c>
      <c r="CL66" s="18">
        <f t="shared" si="165"/>
        <v>1.298839433973805</v>
      </c>
      <c r="CM66" s="18">
        <f t="shared" si="165"/>
        <v>1.7532283407133138</v>
      </c>
      <c r="CN66" s="18">
        <f t="shared" si="165"/>
        <v>1.7720799549114135</v>
      </c>
      <c r="CO66" s="18">
        <f t="shared" si="165"/>
        <v>3.097732239161715</v>
      </c>
      <c r="CP66" s="18">
        <f t="shared" si="165"/>
        <v>4.9274475192965097</v>
      </c>
      <c r="CR66" s="68">
        <f t="shared" si="137"/>
        <v>63.591815443336721</v>
      </c>
      <c r="CS66" s="69">
        <f t="shared" si="138"/>
        <v>58.178092308656439</v>
      </c>
      <c r="CT66" s="69">
        <f t="shared" si="139"/>
        <v>121.76990775199317</v>
      </c>
    </row>
    <row r="67" spans="1:98" x14ac:dyDescent="0.2">
      <c r="A67" t="str">
        <f t="shared" si="103"/>
        <v>81 Process, plant and machine operatives</v>
      </c>
      <c r="B67" s="18">
        <f t="shared" si="157"/>
        <v>0.36295805007584164</v>
      </c>
      <c r="C67" s="18">
        <f t="shared" si="157"/>
        <v>0.49168454569622855</v>
      </c>
      <c r="D67" s="18">
        <f t="shared" si="157"/>
        <v>0.39422886153527492</v>
      </c>
      <c r="E67" s="18">
        <f t="shared" si="157"/>
        <v>0.50541366281183953</v>
      </c>
      <c r="F67" s="18">
        <f t="shared" si="157"/>
        <v>0.61988221338939697</v>
      </c>
      <c r="H67" s="68">
        <f t="shared" si="105"/>
        <v>140.55477920683344</v>
      </c>
      <c r="I67" s="69">
        <f t="shared" si="106"/>
        <v>81.757941787247361</v>
      </c>
      <c r="J67" s="69">
        <f t="shared" si="107"/>
        <v>222.31272099408082</v>
      </c>
      <c r="L67" t="str">
        <f t="shared" si="140"/>
        <v>81 Process, plant and machine operatives</v>
      </c>
      <c r="M67" s="18">
        <f t="shared" si="158"/>
        <v>0.42132413182727807</v>
      </c>
      <c r="N67" s="18">
        <f t="shared" si="158"/>
        <v>0.46271023466473865</v>
      </c>
      <c r="O67" s="18">
        <f t="shared" si="158"/>
        <v>0.36821607284155655</v>
      </c>
      <c r="P67" s="18">
        <f t="shared" si="158"/>
        <v>0.49581724017975692</v>
      </c>
      <c r="Q67" s="18">
        <f t="shared" si="158"/>
        <v>0.61747824482573122</v>
      </c>
      <c r="S67" s="68">
        <f t="shared" si="109"/>
        <v>142.66048527916664</v>
      </c>
      <c r="T67" s="69">
        <f t="shared" si="110"/>
        <v>96.662817366998411</v>
      </c>
      <c r="U67" s="69">
        <f t="shared" si="111"/>
        <v>239.32330264616502</v>
      </c>
      <c r="W67" t="str">
        <f t="shared" si="141"/>
        <v>81 Process, plant and machine operatives</v>
      </c>
      <c r="X67" s="18">
        <f t="shared" si="159"/>
        <v>0.73203999467327896</v>
      </c>
      <c r="Y67" s="18">
        <f t="shared" si="159"/>
        <v>0.65538312086970907</v>
      </c>
      <c r="Z67" s="18">
        <f t="shared" si="159"/>
        <v>0.53525152718455404</v>
      </c>
      <c r="AA67" s="18">
        <f t="shared" si="159"/>
        <v>0.74169005830776469</v>
      </c>
      <c r="AB67" s="18">
        <f t="shared" si="159"/>
        <v>0.92796659429875106</v>
      </c>
      <c r="AD67" s="68">
        <f t="shared" si="113"/>
        <v>136.99494560621474</v>
      </c>
      <c r="AE67" s="69">
        <f t="shared" si="114"/>
        <v>91.237790522079393</v>
      </c>
      <c r="AF67" s="69">
        <f t="shared" si="115"/>
        <v>228.23273612829414</v>
      </c>
      <c r="AH67" t="str">
        <f t="shared" si="142"/>
        <v>81 Process, plant and machine operatives</v>
      </c>
      <c r="AI67" s="18">
        <f t="shared" si="160"/>
        <v>1.1291591047806069</v>
      </c>
      <c r="AJ67" s="18">
        <f t="shared" si="160"/>
        <v>1.1826523070082138</v>
      </c>
      <c r="AK67" s="18">
        <f t="shared" si="160"/>
        <v>1.0174823048886756</v>
      </c>
      <c r="AL67" s="18">
        <f t="shared" si="160"/>
        <v>1.5350436582491842</v>
      </c>
      <c r="AM67" s="18">
        <f t="shared" si="160"/>
        <v>1.8193814923696638</v>
      </c>
      <c r="AO67" s="68">
        <f t="shared" si="117"/>
        <v>92.460666834255321</v>
      </c>
      <c r="AP67" s="69">
        <f t="shared" si="118"/>
        <v>74.893015318981881</v>
      </c>
      <c r="AQ67" s="69">
        <f t="shared" si="119"/>
        <v>167.3536821532372</v>
      </c>
      <c r="AS67" t="str">
        <f t="shared" si="143"/>
        <v>81 Process, plant and machine operatives</v>
      </c>
      <c r="AT67" s="18">
        <f t="shared" si="161"/>
        <v>2.6549598039412428</v>
      </c>
      <c r="AU67" s="18">
        <f t="shared" si="161"/>
        <v>2.2197404092121116</v>
      </c>
      <c r="AV67" s="18">
        <f t="shared" si="161"/>
        <v>1.8986324217193793</v>
      </c>
      <c r="AW67" s="18">
        <f t="shared" si="161"/>
        <v>2.5629201158389492</v>
      </c>
      <c r="AX67" s="18">
        <f t="shared" si="161"/>
        <v>2.5106897125633441</v>
      </c>
      <c r="AZ67" s="68">
        <f t="shared" si="121"/>
        <v>60.304790842590748</v>
      </c>
      <c r="BA67" s="69">
        <f t="shared" si="122"/>
        <v>63.908958147125958</v>
      </c>
      <c r="BB67" s="69">
        <f t="shared" si="123"/>
        <v>124.21374898971671</v>
      </c>
      <c r="BD67" t="str">
        <f t="shared" si="144"/>
        <v>81 Process, plant and machine operatives</v>
      </c>
      <c r="BE67" s="18">
        <f t="shared" si="162"/>
        <v>4.9738044192421853</v>
      </c>
      <c r="BF67" s="18">
        <f t="shared" si="162"/>
        <v>4.4877003357445906</v>
      </c>
      <c r="BG67" s="18">
        <f t="shared" si="162"/>
        <v>4.3897301671598905</v>
      </c>
      <c r="BH67" s="18">
        <f t="shared" si="162"/>
        <v>5.2960997257139741</v>
      </c>
      <c r="BI67" s="18">
        <f t="shared" si="162"/>
        <v>5.5749457083895217</v>
      </c>
      <c r="BK67" s="68">
        <f t="shared" si="125"/>
        <v>27.012729896389093</v>
      </c>
      <c r="BL67" s="69">
        <f t="shared" si="126"/>
        <v>43.837714848605401</v>
      </c>
      <c r="BM67" s="69">
        <f t="shared" si="127"/>
        <v>70.850444744994491</v>
      </c>
      <c r="BO67" t="str">
        <f t="shared" si="145"/>
        <v>81 Process, plant and machine operatives</v>
      </c>
      <c r="BP67" s="18">
        <f t="shared" si="163"/>
        <v>5.6876809580110539</v>
      </c>
      <c r="BQ67" s="18">
        <f t="shared" si="163"/>
        <v>5.5199832663614039</v>
      </c>
      <c r="BR67" s="18">
        <f t="shared" si="163"/>
        <v>5.0228158155429821</v>
      </c>
      <c r="BS67" s="18">
        <f t="shared" si="163"/>
        <v>6.7162692179989856</v>
      </c>
      <c r="BT67" s="18">
        <f t="shared" si="163"/>
        <v>7.5717510950484197</v>
      </c>
      <c r="BV67" s="68">
        <f t="shared" si="129"/>
        <v>30.503265481981735</v>
      </c>
      <c r="BW67" s="69">
        <f t="shared" si="130"/>
        <v>47.449065170174741</v>
      </c>
      <c r="BX67" s="69">
        <f t="shared" si="131"/>
        <v>77.952330652156462</v>
      </c>
      <c r="BZ67" t="str">
        <f t="shared" si="146"/>
        <v>81 Process, plant and machine operatives</v>
      </c>
      <c r="CA67" s="18">
        <f t="shared" si="164"/>
        <v>6.2566298725840683</v>
      </c>
      <c r="CB67" s="18">
        <f t="shared" si="164"/>
        <v>6.5960893641458576</v>
      </c>
      <c r="CC67" s="18">
        <f t="shared" si="164"/>
        <v>5.5541546596843503</v>
      </c>
      <c r="CD67" s="18">
        <f t="shared" si="164"/>
        <v>6.5950090078370289</v>
      </c>
      <c r="CE67" s="18">
        <f t="shared" si="164"/>
        <v>4.4074077087444419</v>
      </c>
      <c r="CG67" s="68">
        <f t="shared" si="133"/>
        <v>-53.761470581824312</v>
      </c>
      <c r="CH67" s="69">
        <f t="shared" si="134"/>
        <v>29.823378182054817</v>
      </c>
      <c r="CI67" s="69">
        <f t="shared" si="135"/>
        <v>-23.938092399769499</v>
      </c>
      <c r="CK67" t="str">
        <f t="shared" si="147"/>
        <v>81 Process, plant and machine operatives</v>
      </c>
      <c r="CL67" s="18">
        <f t="shared" si="165"/>
        <v>8.6988004615557912</v>
      </c>
      <c r="CM67" s="18">
        <f t="shared" si="165"/>
        <v>7.9579944198629837</v>
      </c>
      <c r="CN67" s="18">
        <f t="shared" si="165"/>
        <v>7.664401135083458</v>
      </c>
      <c r="CO67" s="18">
        <f t="shared" si="165"/>
        <v>5.1837235361687188</v>
      </c>
      <c r="CP67" s="18">
        <f t="shared" si="165"/>
        <v>2.9091716102383405</v>
      </c>
      <c r="CR67" s="68">
        <f t="shared" si="137"/>
        <v>-77.668700726658386</v>
      </c>
      <c r="CS67" s="69">
        <f t="shared" si="138"/>
        <v>13.895712005260949</v>
      </c>
      <c r="CT67" s="69">
        <f t="shared" si="139"/>
        <v>-63.772988721397439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0.41621780820460902</v>
      </c>
      <c r="C68" s="18">
        <f t="shared" si="157"/>
        <v>0.61387755968279156</v>
      </c>
      <c r="D68" s="18">
        <f t="shared" si="157"/>
        <v>0.53040700636040383</v>
      </c>
      <c r="E68" s="18">
        <f t="shared" si="157"/>
        <v>0.64292798005245033</v>
      </c>
      <c r="F68" s="18">
        <f t="shared" si="157"/>
        <v>0.82025881302649262</v>
      </c>
      <c r="H68" s="68">
        <f t="shared" si="105"/>
        <v>136.58918239549334</v>
      </c>
      <c r="I68" s="69">
        <f t="shared" si="106"/>
        <v>118.67507848776626</v>
      </c>
      <c r="J68" s="69">
        <f t="shared" si="107"/>
        <v>255.2642608832596</v>
      </c>
      <c r="L68" t="str">
        <f t="shared" si="140"/>
        <v>82 Transport and mobile machine drivers and operatives</v>
      </c>
      <c r="M68" s="18">
        <f t="shared" si="158"/>
        <v>0.37470039171277042</v>
      </c>
      <c r="N68" s="18">
        <f t="shared" si="158"/>
        <v>0.5118976545026912</v>
      </c>
      <c r="O68" s="18">
        <f t="shared" si="158"/>
        <v>0.45587295603126676</v>
      </c>
      <c r="P68" s="18">
        <f t="shared" si="158"/>
        <v>0.526997695060754</v>
      </c>
      <c r="Q68" s="18">
        <f t="shared" si="158"/>
        <v>0.68436716693779243</v>
      </c>
      <c r="S68" s="68">
        <f t="shared" si="109"/>
        <v>117.2328395933695</v>
      </c>
      <c r="T68" s="69">
        <f t="shared" si="110"/>
        <v>107.94419283612228</v>
      </c>
      <c r="U68" s="69">
        <f t="shared" si="111"/>
        <v>225.17703242949182</v>
      </c>
      <c r="W68" t="str">
        <f t="shared" si="141"/>
        <v>82 Transport and mobile machine drivers and operatives</v>
      </c>
      <c r="X68" s="18">
        <f t="shared" si="159"/>
        <v>0.77703489353222677</v>
      </c>
      <c r="Y68" s="18">
        <f t="shared" si="159"/>
        <v>0.93435827286954209</v>
      </c>
      <c r="Z68" s="18">
        <f t="shared" si="159"/>
        <v>0.8324546239083771</v>
      </c>
      <c r="AA68" s="18">
        <f t="shared" si="159"/>
        <v>0.89510836153389917</v>
      </c>
      <c r="AB68" s="18">
        <f t="shared" si="159"/>
        <v>0.93004139620665505</v>
      </c>
      <c r="AD68" s="68">
        <f t="shared" si="113"/>
        <v>52.723675045654709</v>
      </c>
      <c r="AE68" s="69">
        <f t="shared" si="114"/>
        <v>86.315573049665517</v>
      </c>
      <c r="AF68" s="69">
        <f t="shared" si="115"/>
        <v>139.03924809532023</v>
      </c>
      <c r="AH68" t="str">
        <f t="shared" si="142"/>
        <v>82 Transport and mobile machine drivers and operatives</v>
      </c>
      <c r="AI68" s="18">
        <f t="shared" si="160"/>
        <v>1.1869808224339566</v>
      </c>
      <c r="AJ68" s="18">
        <f t="shared" si="160"/>
        <v>1.4013220702137925</v>
      </c>
      <c r="AK68" s="18">
        <f t="shared" si="160"/>
        <v>1.3140808489839213</v>
      </c>
      <c r="AL68" s="18">
        <f t="shared" si="160"/>
        <v>1.5522448376409423</v>
      </c>
      <c r="AM68" s="18">
        <f t="shared" si="160"/>
        <v>1.5250901382234348</v>
      </c>
      <c r="AO68" s="68">
        <f t="shared" si="117"/>
        <v>24.916125542212033</v>
      </c>
      <c r="AP68" s="69">
        <f t="shared" si="118"/>
        <v>72.255255068162711</v>
      </c>
      <c r="AQ68" s="69">
        <f t="shared" si="119"/>
        <v>97.17138061037474</v>
      </c>
      <c r="AS68" t="str">
        <f t="shared" si="143"/>
        <v>82 Transport and mobile machine drivers and operatives</v>
      </c>
      <c r="AT68" s="18">
        <f t="shared" si="161"/>
        <v>2.1961684190158568</v>
      </c>
      <c r="AU68" s="18">
        <f t="shared" si="161"/>
        <v>2.4613307441480519</v>
      </c>
      <c r="AV68" s="18">
        <f t="shared" si="161"/>
        <v>2.3119961704563505</v>
      </c>
      <c r="AW68" s="18">
        <f t="shared" si="161"/>
        <v>2.5640779753756067</v>
      </c>
      <c r="AX68" s="18">
        <f t="shared" si="161"/>
        <v>2.4378346028147577</v>
      </c>
      <c r="AZ68" s="68">
        <f t="shared" si="121"/>
        <v>27.823727585755805</v>
      </c>
      <c r="BA68" s="69">
        <f t="shared" si="122"/>
        <v>80.247082016353403</v>
      </c>
      <c r="BB68" s="69">
        <f t="shared" si="123"/>
        <v>108.07080960210919</v>
      </c>
      <c r="BD68" t="str">
        <f t="shared" si="144"/>
        <v>82 Transport and mobile machine drivers and operatives</v>
      </c>
      <c r="BE68" s="18">
        <f t="shared" si="162"/>
        <v>3.5442678989875067</v>
      </c>
      <c r="BF68" s="18">
        <f t="shared" si="162"/>
        <v>3.8951275092135229</v>
      </c>
      <c r="BG68" s="18">
        <f t="shared" si="162"/>
        <v>4.0765603645522734</v>
      </c>
      <c r="BH68" s="18">
        <f t="shared" si="162"/>
        <v>3.8656483072463028</v>
      </c>
      <c r="BI68" s="18">
        <f t="shared" si="162"/>
        <v>3.8067134308537485</v>
      </c>
      <c r="BK68" s="68">
        <f t="shared" si="125"/>
        <v>-6.6099215492677974</v>
      </c>
      <c r="BL68" s="69">
        <f t="shared" si="126"/>
        <v>47.255332712744334</v>
      </c>
      <c r="BM68" s="69">
        <f t="shared" si="127"/>
        <v>40.645411163476538</v>
      </c>
      <c r="BO68" t="str">
        <f t="shared" si="145"/>
        <v>82 Transport and mobile machine drivers and operatives</v>
      </c>
      <c r="BP68" s="18">
        <f t="shared" si="163"/>
        <v>5.4290718930506552</v>
      </c>
      <c r="BQ68" s="18">
        <f t="shared" si="163"/>
        <v>6.4342243509789983</v>
      </c>
      <c r="BR68" s="18">
        <f t="shared" si="163"/>
        <v>6.1110295619713266</v>
      </c>
      <c r="BS68" s="18">
        <f t="shared" si="163"/>
        <v>6.9108757009335529</v>
      </c>
      <c r="BT68" s="18">
        <f t="shared" si="163"/>
        <v>8.1449853638307133</v>
      </c>
      <c r="BV68" s="68">
        <f t="shared" si="129"/>
        <v>15.384700330688469</v>
      </c>
      <c r="BW68" s="69">
        <f t="shared" si="130"/>
        <v>56.953523293642029</v>
      </c>
      <c r="BX68" s="69">
        <f t="shared" si="131"/>
        <v>72.338223624330496</v>
      </c>
      <c r="BZ68" t="str">
        <f t="shared" si="146"/>
        <v>82 Transport and mobile machine drivers and operatives</v>
      </c>
      <c r="CA68" s="18">
        <f t="shared" si="164"/>
        <v>6.0766738056568848</v>
      </c>
      <c r="CB68" s="18">
        <f t="shared" si="164"/>
        <v>8.9312233124410252</v>
      </c>
      <c r="CC68" s="18">
        <f t="shared" si="164"/>
        <v>7.1783352339330611</v>
      </c>
      <c r="CD68" s="18">
        <f t="shared" si="164"/>
        <v>7.6976712571514421</v>
      </c>
      <c r="CE68" s="18">
        <f t="shared" si="164"/>
        <v>8.1418873267639071</v>
      </c>
      <c r="CG68" s="68">
        <f t="shared" si="133"/>
        <v>-33.90933727572564</v>
      </c>
      <c r="CH68" s="69">
        <f t="shared" si="134"/>
        <v>41.200548916827813</v>
      </c>
      <c r="CI68" s="69">
        <f t="shared" si="135"/>
        <v>7.2912116411021772</v>
      </c>
      <c r="CK68" t="str">
        <f t="shared" si="147"/>
        <v>82 Transport and mobile machine drivers and operatives</v>
      </c>
      <c r="CL68" s="18">
        <f t="shared" si="165"/>
        <v>6.7023913382034896</v>
      </c>
      <c r="CM68" s="18">
        <f t="shared" si="165"/>
        <v>8.5703894195477659</v>
      </c>
      <c r="CN68" s="18">
        <f t="shared" si="165"/>
        <v>10.166938348536364</v>
      </c>
      <c r="CO68" s="18">
        <f t="shared" si="165"/>
        <v>8.773109479086262</v>
      </c>
      <c r="CP68" s="18">
        <f t="shared" si="165"/>
        <v>4.5677974190760731</v>
      </c>
      <c r="CR68" s="68">
        <f t="shared" si="137"/>
        <v>-73.567422007879316</v>
      </c>
      <c r="CS68" s="69">
        <f t="shared" si="138"/>
        <v>24.004390677139455</v>
      </c>
      <c r="CT68" s="69">
        <f t="shared" si="139"/>
        <v>-49.563031330739861</v>
      </c>
    </row>
    <row r="69" spans="1:98" x14ac:dyDescent="0.2">
      <c r="A69" t="str">
        <f t="shared" si="103"/>
        <v>91 Elementary trades and related occupations</v>
      </c>
      <c r="B69" s="18">
        <f t="shared" si="157"/>
        <v>5.7035362952423995E-3</v>
      </c>
      <c r="C69" s="18">
        <f t="shared" si="157"/>
        <v>4.8863585227111222E-3</v>
      </c>
      <c r="D69" s="18">
        <f t="shared" si="157"/>
        <v>4.4923232433606488E-3</v>
      </c>
      <c r="E69" s="18">
        <f t="shared" si="157"/>
        <v>3.5292606996493205E-3</v>
      </c>
      <c r="F69" s="18">
        <f t="shared" si="157"/>
        <v>3.4764571488454473E-3</v>
      </c>
      <c r="H69" s="68">
        <f t="shared" si="105"/>
        <v>18.391115562311221</v>
      </c>
      <c r="I69" s="69">
        <f t="shared" si="106"/>
        <v>66.246726198915269</v>
      </c>
      <c r="J69" s="69">
        <f t="shared" si="107"/>
        <v>84.637841761226483</v>
      </c>
      <c r="L69" t="str">
        <f t="shared" si="140"/>
        <v>91 Elementary trades and related occupations</v>
      </c>
      <c r="M69" s="18">
        <f t="shared" si="158"/>
        <v>0.14801862227870019</v>
      </c>
      <c r="N69" s="18">
        <f t="shared" si="158"/>
        <v>0.18412123830873442</v>
      </c>
      <c r="O69" s="18">
        <f t="shared" si="158"/>
        <v>0.10699517618476941</v>
      </c>
      <c r="P69" s="18">
        <f t="shared" si="158"/>
        <v>0.10624263404236416</v>
      </c>
      <c r="Q69" s="18">
        <f t="shared" si="158"/>
        <v>0.13288213061533694</v>
      </c>
      <c r="S69" s="68">
        <f t="shared" si="109"/>
        <v>79.714255160614201</v>
      </c>
      <c r="T69" s="69">
        <f t="shared" si="110"/>
        <v>69.008700350747475</v>
      </c>
      <c r="U69" s="69">
        <f t="shared" si="111"/>
        <v>148.72295551136168</v>
      </c>
      <c r="W69" t="str">
        <f t="shared" si="141"/>
        <v>91 Elementary trades and related occupations</v>
      </c>
      <c r="X69" s="18">
        <f t="shared" si="159"/>
        <v>0.36602957725025564</v>
      </c>
      <c r="Y69" s="18">
        <f t="shared" si="159"/>
        <v>0.30259557483416699</v>
      </c>
      <c r="Z69" s="18">
        <f t="shared" si="159"/>
        <v>0.24854130649842088</v>
      </c>
      <c r="AA69" s="18">
        <f t="shared" si="159"/>
        <v>0.20822185686638742</v>
      </c>
      <c r="AB69" s="18">
        <f t="shared" si="159"/>
        <v>0.19219471723911255</v>
      </c>
      <c r="AD69" s="68">
        <f t="shared" si="113"/>
        <v>5.7079196467976061</v>
      </c>
      <c r="AE69" s="69">
        <f t="shared" si="114"/>
        <v>58.708062847608488</v>
      </c>
      <c r="AF69" s="69">
        <f t="shared" si="115"/>
        <v>64.415982494406094</v>
      </c>
      <c r="AH69" t="str">
        <f t="shared" si="142"/>
        <v>91 Elementary trades and related occupations</v>
      </c>
      <c r="AI69" s="18">
        <f t="shared" si="160"/>
        <v>0.73667608896665504</v>
      </c>
      <c r="AJ69" s="18">
        <f t="shared" si="160"/>
        <v>0.7760093668197201</v>
      </c>
      <c r="AK69" s="18">
        <f t="shared" si="160"/>
        <v>0.58963847110908685</v>
      </c>
      <c r="AL69" s="18">
        <f t="shared" si="160"/>
        <v>0.62556508092340601</v>
      </c>
      <c r="AM69" s="18">
        <f t="shared" si="160"/>
        <v>0.77328493075854177</v>
      </c>
      <c r="AO69" s="68">
        <f t="shared" si="117"/>
        <v>41.155828161259507</v>
      </c>
      <c r="AP69" s="69">
        <f t="shared" si="118"/>
        <v>69.968446812603929</v>
      </c>
      <c r="AQ69" s="69">
        <f t="shared" si="119"/>
        <v>111.12427497386344</v>
      </c>
      <c r="AS69" t="str">
        <f t="shared" si="143"/>
        <v>91 Elementary trades and related occupations</v>
      </c>
      <c r="AT69" s="18">
        <f t="shared" si="161"/>
        <v>0.95371998962559512</v>
      </c>
      <c r="AU69" s="18">
        <f t="shared" si="161"/>
        <v>0.79126501450389375</v>
      </c>
      <c r="AV69" s="18">
        <f t="shared" si="161"/>
        <v>0.71400334211286609</v>
      </c>
      <c r="AW69" s="18">
        <f t="shared" si="161"/>
        <v>0.61923341073140981</v>
      </c>
      <c r="AX69" s="18">
        <f t="shared" si="161"/>
        <v>0.60135974048149943</v>
      </c>
      <c r="AZ69" s="68">
        <f t="shared" si="121"/>
        <v>2.1006381852899954</v>
      </c>
      <c r="BA69" s="69">
        <f t="shared" si="122"/>
        <v>50.420771886688406</v>
      </c>
      <c r="BB69" s="69">
        <f t="shared" si="123"/>
        <v>52.521410071978401</v>
      </c>
      <c r="BD69" t="str">
        <f t="shared" si="144"/>
        <v>91 Elementary trades and related occupations</v>
      </c>
      <c r="BE69" s="18">
        <f t="shared" si="162"/>
        <v>1.2777717486213382</v>
      </c>
      <c r="BF69" s="18">
        <f t="shared" si="162"/>
        <v>1.0288711003650153</v>
      </c>
      <c r="BG69" s="18">
        <f t="shared" si="162"/>
        <v>1.0341334391491035</v>
      </c>
      <c r="BH69" s="18">
        <f t="shared" si="162"/>
        <v>0.78922864541801063</v>
      </c>
      <c r="BI69" s="18">
        <f t="shared" si="162"/>
        <v>0.78326954383987413</v>
      </c>
      <c r="BK69" s="68">
        <f t="shared" si="125"/>
        <v>-24.250618342401047</v>
      </c>
      <c r="BL69" s="69">
        <f t="shared" si="126"/>
        <v>28.515473824379139</v>
      </c>
      <c r="BM69" s="69">
        <f t="shared" si="127"/>
        <v>4.2648554819780928</v>
      </c>
      <c r="BO69" t="str">
        <f t="shared" si="145"/>
        <v>91 Elementary trades and related occupations</v>
      </c>
      <c r="BP69" s="18">
        <f t="shared" si="163"/>
        <v>2.3259621692714409</v>
      </c>
      <c r="BQ69" s="18">
        <f t="shared" si="163"/>
        <v>1.9987946486230539</v>
      </c>
      <c r="BR69" s="18">
        <f t="shared" si="163"/>
        <v>1.9815119378648918</v>
      </c>
      <c r="BS69" s="18">
        <f t="shared" si="163"/>
        <v>1.7403264548896205</v>
      </c>
      <c r="BT69" s="18">
        <f t="shared" si="163"/>
        <v>1.9655467164950253</v>
      </c>
      <c r="BV69" s="68">
        <f t="shared" si="129"/>
        <v>-14.126536363583867</v>
      </c>
      <c r="BW69" s="69">
        <f t="shared" si="130"/>
        <v>30.902402442569354</v>
      </c>
      <c r="BX69" s="69">
        <f t="shared" si="131"/>
        <v>16.775866078985491</v>
      </c>
      <c r="BZ69" t="str">
        <f t="shared" si="146"/>
        <v>91 Elementary trades and related occupations</v>
      </c>
      <c r="CA69" s="18">
        <f t="shared" si="164"/>
        <v>3.8049890014622356</v>
      </c>
      <c r="CB69" s="18">
        <f t="shared" si="164"/>
        <v>3.6985089241386033</v>
      </c>
      <c r="CC69" s="18">
        <f t="shared" si="164"/>
        <v>3.4549066070315209</v>
      </c>
      <c r="CD69" s="18">
        <f t="shared" si="164"/>
        <v>2.978601804362953</v>
      </c>
      <c r="CE69" s="18">
        <f t="shared" si="164"/>
        <v>3.4419015776151274</v>
      </c>
      <c r="CG69" s="68">
        <f t="shared" si="133"/>
        <v>-41.950178255245085</v>
      </c>
      <c r="CH69" s="69">
        <f t="shared" si="134"/>
        <v>27.319764966290546</v>
      </c>
      <c r="CI69" s="69">
        <f t="shared" si="135"/>
        <v>-14.630413288954545</v>
      </c>
      <c r="CK69" t="str">
        <f t="shared" si="147"/>
        <v>91 Elementary trades and related occupations</v>
      </c>
      <c r="CL69" s="18">
        <f t="shared" si="165"/>
        <v>4.5718455083426006</v>
      </c>
      <c r="CM69" s="18">
        <f t="shared" si="165"/>
        <v>4.5531835359976602</v>
      </c>
      <c r="CN69" s="18">
        <f t="shared" si="165"/>
        <v>4.7245810220929938</v>
      </c>
      <c r="CO69" s="18">
        <f t="shared" si="165"/>
        <v>3.6804565251263988</v>
      </c>
      <c r="CP69" s="18">
        <f t="shared" si="165"/>
        <v>3.1586006207594379</v>
      </c>
      <c r="CR69" s="68">
        <f t="shared" si="137"/>
        <v>-60.667251712508182</v>
      </c>
      <c r="CS69" s="69">
        <f t="shared" si="138"/>
        <v>18.207116783992362</v>
      </c>
      <c r="CT69" s="69">
        <f t="shared" si="139"/>
        <v>-42.460134928515828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0.52129139310928985</v>
      </c>
      <c r="C70" s="18">
        <f t="shared" si="157"/>
        <v>0.60736100161002937</v>
      </c>
      <c r="D70" s="18">
        <f t="shared" si="157"/>
        <v>0.56381077415285341</v>
      </c>
      <c r="E70" s="18">
        <f t="shared" si="157"/>
        <v>0.60260211938243657</v>
      </c>
      <c r="F70" s="18">
        <f t="shared" si="157"/>
        <v>0.65991063931644167</v>
      </c>
      <c r="H70" s="68">
        <f t="shared" si="105"/>
        <v>79.062642763243147</v>
      </c>
      <c r="I70" s="69">
        <f t="shared" si="106"/>
        <v>86.485483907888963</v>
      </c>
      <c r="J70" s="69">
        <f t="shared" si="107"/>
        <v>165.54812667113211</v>
      </c>
      <c r="L70" t="str">
        <f t="shared" ref="L70" si="166">A70</f>
        <v>92 Elementary administration and service occupations</v>
      </c>
      <c r="M70" s="18">
        <f t="shared" si="158"/>
        <v>1.8927719020653309</v>
      </c>
      <c r="N70" s="18">
        <f t="shared" si="158"/>
        <v>2.1335848003288671</v>
      </c>
      <c r="O70" s="18">
        <f t="shared" si="158"/>
        <v>2.0789673141204319</v>
      </c>
      <c r="P70" s="18">
        <f t="shared" si="158"/>
        <v>2.3579615806282277</v>
      </c>
      <c r="Q70" s="18">
        <f t="shared" si="158"/>
        <v>2.9430466486772051</v>
      </c>
      <c r="S70" s="68">
        <f t="shared" si="109"/>
        <v>104.84700900135002</v>
      </c>
      <c r="T70" s="69">
        <f t="shared" si="110"/>
        <v>93.619566004136999</v>
      </c>
      <c r="U70" s="69">
        <f t="shared" si="111"/>
        <v>198.46657500548704</v>
      </c>
      <c r="W70" t="str">
        <f t="shared" ref="W70" si="167">A70</f>
        <v>92 Elementary administration and service occupations</v>
      </c>
      <c r="X70" s="18">
        <f t="shared" si="159"/>
        <v>3.5540160528476838</v>
      </c>
      <c r="Y70" s="18">
        <f t="shared" si="159"/>
        <v>3.6862826881686059</v>
      </c>
      <c r="Z70" s="18">
        <f t="shared" si="159"/>
        <v>3.6034995379479282</v>
      </c>
      <c r="AA70" s="18">
        <f t="shared" si="159"/>
        <v>3.947982698993302</v>
      </c>
      <c r="AB70" s="18">
        <f t="shared" si="159"/>
        <v>4.394445712825009</v>
      </c>
      <c r="AD70" s="68">
        <f t="shared" si="113"/>
        <v>66.703335535917404</v>
      </c>
      <c r="AE70" s="69">
        <f t="shared" si="114"/>
        <v>88.593813798316546</v>
      </c>
      <c r="AF70" s="69">
        <f t="shared" si="115"/>
        <v>155.29714933423395</v>
      </c>
      <c r="AH70" t="str">
        <f t="shared" ref="AH70" si="168">L70</f>
        <v>92 Elementary administration and service occupations</v>
      </c>
      <c r="AI70" s="18">
        <f t="shared" si="160"/>
        <v>4.8456640793756476</v>
      </c>
      <c r="AJ70" s="18">
        <f t="shared" si="160"/>
        <v>5.867658919903687</v>
      </c>
      <c r="AK70" s="18">
        <f t="shared" si="160"/>
        <v>5.9297921626189254</v>
      </c>
      <c r="AL70" s="18">
        <f t="shared" si="160"/>
        <v>7.1782005696171964</v>
      </c>
      <c r="AM70" s="18">
        <f t="shared" si="160"/>
        <v>9.0501440016118906</v>
      </c>
      <c r="AO70" s="68">
        <f t="shared" si="117"/>
        <v>64.271074006229568</v>
      </c>
      <c r="AP70" s="69">
        <f t="shared" si="118"/>
        <v>80.441975633230783</v>
      </c>
      <c r="AQ70" s="69">
        <f t="shared" si="119"/>
        <v>144.71304963946037</v>
      </c>
      <c r="AS70" t="str">
        <f t="shared" ref="AS70" si="169">W70</f>
        <v>92 Elementary administration and service occupations</v>
      </c>
      <c r="AT70" s="18">
        <f t="shared" si="161"/>
        <v>5.4314284165659759</v>
      </c>
      <c r="AU70" s="18">
        <f t="shared" si="161"/>
        <v>5.752372251169442</v>
      </c>
      <c r="AV70" s="18">
        <f t="shared" si="161"/>
        <v>5.6875564095835882</v>
      </c>
      <c r="AW70" s="18">
        <f t="shared" si="161"/>
        <v>6.2083373959896377</v>
      </c>
      <c r="AX70" s="18">
        <f t="shared" si="161"/>
        <v>7.2996205120703692</v>
      </c>
      <c r="AZ70" s="68">
        <f t="shared" si="121"/>
        <v>55.585427435169734</v>
      </c>
      <c r="BA70" s="69">
        <f t="shared" si="122"/>
        <v>80.000053276625835</v>
      </c>
      <c r="BB70" s="69">
        <f t="shared" si="123"/>
        <v>135.58548071179558</v>
      </c>
      <c r="BD70" t="str">
        <f t="shared" ref="BD70" si="170">AH70</f>
        <v>92 Elementary administration and service occupations</v>
      </c>
      <c r="BE70" s="18">
        <f t="shared" si="162"/>
        <v>8.504032650877134</v>
      </c>
      <c r="BF70" s="18">
        <f t="shared" si="162"/>
        <v>7.6600253750742295</v>
      </c>
      <c r="BG70" s="18">
        <f t="shared" si="162"/>
        <v>7.8220941923694829</v>
      </c>
      <c r="BH70" s="18">
        <f t="shared" si="162"/>
        <v>7.51011016293858</v>
      </c>
      <c r="BI70" s="18">
        <f t="shared" si="162"/>
        <v>7.3003679672687758</v>
      </c>
      <c r="BK70" s="68">
        <f t="shared" si="125"/>
        <v>-6.6603554005487826</v>
      </c>
      <c r="BL70" s="69">
        <f t="shared" si="126"/>
        <v>46.504379215621874</v>
      </c>
      <c r="BM70" s="69">
        <f t="shared" si="127"/>
        <v>39.844023815073093</v>
      </c>
      <c r="BO70" t="str">
        <f t="shared" ref="BO70" si="171">AS70</f>
        <v>92 Elementary administration and service occupations</v>
      </c>
      <c r="BP70" s="18">
        <f t="shared" si="163"/>
        <v>13.996914537284169</v>
      </c>
      <c r="BQ70" s="18">
        <f t="shared" si="163"/>
        <v>14.188590981565245</v>
      </c>
      <c r="BR70" s="18">
        <f t="shared" si="163"/>
        <v>14.43836660098912</v>
      </c>
      <c r="BS70" s="18">
        <f t="shared" si="163"/>
        <v>15.117805819325774</v>
      </c>
      <c r="BT70" s="18">
        <f t="shared" si="163"/>
        <v>16.512156425745196</v>
      </c>
      <c r="BV70" s="68">
        <f t="shared" si="129"/>
        <v>-0.99479385744484694</v>
      </c>
      <c r="BW70" s="69">
        <f t="shared" si="130"/>
        <v>45.893572531693152</v>
      </c>
      <c r="BX70" s="69">
        <f t="shared" si="131"/>
        <v>44.898778674248305</v>
      </c>
      <c r="BZ70" t="str">
        <f t="shared" ref="BZ70" si="172">BD70</f>
        <v>92 Elementary administration and service occupations</v>
      </c>
      <c r="CA70" s="18">
        <f t="shared" si="164"/>
        <v>19.187668458501157</v>
      </c>
      <c r="CB70" s="18">
        <f t="shared" si="164"/>
        <v>19.457109975178728</v>
      </c>
      <c r="CC70" s="18">
        <f t="shared" si="164"/>
        <v>20.040063492784483</v>
      </c>
      <c r="CD70" s="18">
        <f t="shared" si="164"/>
        <v>21.26929623233913</v>
      </c>
      <c r="CE70" s="18">
        <f t="shared" si="164"/>
        <v>24.610095645306775</v>
      </c>
      <c r="CG70" s="68">
        <f t="shared" si="133"/>
        <v>-28.442861780388899</v>
      </c>
      <c r="CH70" s="69">
        <f t="shared" si="134"/>
        <v>36.016190565371836</v>
      </c>
      <c r="CI70" s="69">
        <f t="shared" si="135"/>
        <v>7.5733287849829374</v>
      </c>
      <c r="CK70" t="str">
        <f t="shared" ref="CK70" si="173">BO70</f>
        <v>92 Elementary administration and service occupations</v>
      </c>
      <c r="CL70" s="18">
        <f t="shared" si="165"/>
        <v>25.035677199132454</v>
      </c>
      <c r="CM70" s="18">
        <f t="shared" si="165"/>
        <v>21.154141992252395</v>
      </c>
      <c r="CN70" s="18">
        <f t="shared" si="165"/>
        <v>19.485067055651101</v>
      </c>
      <c r="CO70" s="18">
        <f t="shared" si="165"/>
        <v>17.905223465882056</v>
      </c>
      <c r="CP70" s="18">
        <f t="shared" si="165"/>
        <v>15.153936189452628</v>
      </c>
      <c r="CR70" s="68">
        <f t="shared" si="137"/>
        <v>-54.24417112961121</v>
      </c>
      <c r="CS70" s="69">
        <f t="shared" si="138"/>
        <v>20.135654776168312</v>
      </c>
      <c r="CT70" s="69">
        <f t="shared" si="139"/>
        <v>-34.108516353442894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52.986542757933378</v>
      </c>
      <c r="I72" s="67">
        <f>IF(D35&gt;0,I35/D35*100,0)</f>
        <v>66.670950026304922</v>
      </c>
      <c r="J72" s="67">
        <f t="shared" ref="J72" si="175">IF(D35&gt;0,(J35/D35)*100,0)</f>
        <v>119.6574927842383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44.703868795472232</v>
      </c>
      <c r="T72" s="67">
        <f t="shared" ref="T72" si="177">IF(O35&gt;0,T35/O35*100,0)</f>
        <v>68.604737151746463</v>
      </c>
      <c r="U72" s="67">
        <f t="shared" ref="U72" si="178">IF(O35&gt;0,(U35/O35)*100,0)</f>
        <v>113.30860594721869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36.698785656833508</v>
      </c>
      <c r="AE72" s="67">
        <f t="shared" ref="AE72" si="180">IF(Z35&gt;0,AE35/Z35*100,0)</f>
        <v>66.860831006862881</v>
      </c>
      <c r="AF72" s="67">
        <f t="shared" ref="AF72" si="181">IF(Z35&gt;0,(AF35/Z35)*100,0)</f>
        <v>103.55961666369637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7.6329091574278891</v>
      </c>
      <c r="AP72" s="67">
        <f t="shared" ref="AP72" si="183">IF(AK35&gt;0,AP35/AK35*100,0)</f>
        <v>55.385325202558825</v>
      </c>
      <c r="AQ72" s="67">
        <f t="shared" ref="AQ72" si="184">IF(AK35&gt;0,(AQ35/AK35)*100,0)</f>
        <v>63.018234359986714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21.225602561594002</v>
      </c>
      <c r="BA72" s="67">
        <f t="shared" ref="BA72" si="186">IF(AV35&gt;0,BA35/AV35*100,0)</f>
        <v>58.237434969794755</v>
      </c>
      <c r="BB72" s="67">
        <f t="shared" ref="BB72" si="187">IF(AV35&gt;0,(BB35/AV35)*100,0)</f>
        <v>79.46303753138875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1.0231705121745186E-2</v>
      </c>
      <c r="BL72" s="67">
        <f t="shared" ref="BL72" si="189">IF(BG35&gt;0,BL35/BG35*100,0)</f>
        <v>45.347789610691997</v>
      </c>
      <c r="BM72" s="67">
        <f t="shared" ref="BM72" si="190">IF(BG35&gt;0,(BM35/BG35)*100,0)</f>
        <v>45.358021315813744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-13.42902617710644</v>
      </c>
      <c r="BW72" s="67">
        <f t="shared" ref="BW72" si="192">IF(BR35&gt;0,BW35/BR35*100,0)</f>
        <v>40.650587263020974</v>
      </c>
      <c r="BX72" s="67">
        <f t="shared" ref="BX72" si="193">IF(BR35&gt;0,(BX35/BR35)*100,0)</f>
        <v>27.22156108591453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-41.730840304294716</v>
      </c>
      <c r="CH72" s="67">
        <f t="shared" ref="CH72" si="195">IF(CC35&gt;0,CH35/CC35*100,0)</f>
        <v>32.132193734039468</v>
      </c>
      <c r="CI72" s="67">
        <f t="shared" ref="CI72" si="196">IF(CC35&gt;0,(CI35/CC35)*100,0)</f>
        <v>-9.5986465702552533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-41.166744891867857</v>
      </c>
      <c r="CS72" s="67">
        <f t="shared" ref="CS72" si="198">IF(CN35&gt;0,CS35/CN35*100,0)</f>
        <v>26.458726130538</v>
      </c>
      <c r="CT72" s="67">
        <f t="shared" ref="CT72" si="199">IF(CN35&gt;0,(CT35/CN35)*100,0)</f>
        <v>-14.708018761329855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North East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North East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North East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North East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North East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North East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North East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North East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North East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10.22181432998015</v>
      </c>
      <c r="C82" s="18">
        <f t="shared" si="210"/>
        <v>-16.344644145128495</v>
      </c>
      <c r="D82" s="18">
        <f t="shared" si="210"/>
        <v>2.0504416632003419</v>
      </c>
      <c r="E82" s="18">
        <f t="shared" si="210"/>
        <v>2.6446107846073375</v>
      </c>
      <c r="F82" s="18">
        <f t="shared" ref="F82:F107" si="211">IF(AND(F$6-C$6 &lt;&gt; 0,C8&lt;&gt;0,F8&lt;&gt;0),(EXP(LN(F8/C8)/(F$6-C$6))-1)*100,0)</f>
        <v>1.1569222623809106</v>
      </c>
      <c r="H82" s="18">
        <f t="shared" ref="H82:H107" si="212">IF($F$6-$D$6 &lt;&gt; 0,(EXP(LN(1+(H45/100))/($F$6-$D$6))-1)*100,0)</f>
        <v>2.446171020353094</v>
      </c>
      <c r="I82" s="18">
        <f t="shared" ref="I82:I107" si="213">IF(D8&gt;0,((1+(I8/D8))^(1/($F$6-$D$6))-1)*100,0)</f>
        <v>3.527116697455801</v>
      </c>
      <c r="J82" s="18">
        <f t="shared" ref="J82:J107" si="214">IF($F$6-$D$6 &lt;&gt; 0,(EXP(LN(1+(J45/100))/($F$6-$D$6))-1)*100,0)</f>
        <v>5.1333180978015536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11.366832045778462</v>
      </c>
      <c r="N82" s="18">
        <f t="shared" si="215"/>
        <v>-16.467676294649113</v>
      </c>
      <c r="O82" s="18">
        <f t="shared" si="215"/>
        <v>1.360682647590461</v>
      </c>
      <c r="P82" s="18">
        <f t="shared" si="215"/>
        <v>2.1366575721543768</v>
      </c>
      <c r="Q82" s="18">
        <f t="shared" ref="Q82:Q107" si="216">IF(AND(Q$6-N$6 &lt;&gt; 0,N8&lt;&gt;0,Q8&lt;&gt;0),(EXP(LN(Q8/N8)/(Q$6-N$6))-1)*100,0)</f>
        <v>0.62100788747316837</v>
      </c>
      <c r="S82" s="18">
        <f t="shared" ref="S82:S107" si="217">IF($F$6-$D$6 &lt;&gt; 0,(EXP(LN(1+(S45/100))/($F$6-$D$6))-1)*100,0)</f>
        <v>1.8773414399451571</v>
      </c>
      <c r="T82" s="18">
        <f t="shared" ref="T82:T107" si="218">IF(O8&gt;0,((1+(T8/O8))^(1/($F$6-$D$6))-1)*100,0)</f>
        <v>3.4710380160547949</v>
      </c>
      <c r="U82" s="18">
        <f t="shared" ref="U82:U107" si="219">IF($F$6-$D$6 &lt;&gt; 0,(EXP(LN(1+(U45/100))/($F$6-$D$6))-1)*100,0)</f>
        <v>4.6948603080263052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1.2275337466901126</v>
      </c>
      <c r="Y82" s="18">
        <f t="shared" si="220"/>
        <v>6.77241015292116</v>
      </c>
      <c r="Z82" s="18">
        <f t="shared" si="220"/>
        <v>6.7846439465046871E-2</v>
      </c>
      <c r="AA82" s="18">
        <f t="shared" si="220"/>
        <v>1.8866797120916434</v>
      </c>
      <c r="AB82" s="18">
        <f t="shared" ref="AB82:AB107" si="221">IF(AND(AB$6-Y$6 &lt;&gt; 0,Y8&lt;&gt;0,AB8&lt;&gt;0),(EXP(LN(AB8/Y8)/(AB$6-Y$6))-1)*100,0)</f>
        <v>1.6117940650970386</v>
      </c>
      <c r="AD82" s="18">
        <f t="shared" ref="AD82:AD107" si="222">IF($F$6-$D$6 &lt;&gt; 0,(EXP(LN(1+(AD45/100))/($F$6-$D$6))-1)*100,0)</f>
        <v>1.2767580818739299</v>
      </c>
      <c r="AE82" s="18">
        <f t="shared" ref="AE82:AE107" si="223">IF(Z8&gt;0,((1+(AE8/Z8))^(1/($F$6-$D$6))-1)*100,0)</f>
        <v>3.3153796510782874</v>
      </c>
      <c r="AF82" s="18">
        <f t="shared" ref="AF82:AF107" si="224">IF($F$6-$D$6 &lt;&gt; 0,(EXP(LN(1+(AF45/100))/($F$6-$D$6))-1)*100,0)</f>
        <v>4.1514703702814071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-0.81883638572411988</v>
      </c>
      <c r="AJ82" s="18">
        <f t="shared" si="225"/>
        <v>16.026281885842586</v>
      </c>
      <c r="AK82" s="18">
        <f t="shared" si="225"/>
        <v>-1.3307221591168816</v>
      </c>
      <c r="AL82" s="18">
        <f t="shared" si="225"/>
        <v>1.2518598194573904</v>
      </c>
      <c r="AM82" s="18">
        <f t="shared" ref="AM82:AM107" si="226">IF(AND(AM$6-AJ$6 &lt;&gt; 0,AJ8&lt;&gt;0,AM8&lt;&gt;0),(EXP(LN(AM8/AJ8)/(AM$6-AJ$6))-1)*100,0)</f>
        <v>1.2962839216595468</v>
      </c>
      <c r="AO82" s="18">
        <f t="shared" ref="AO82:AO107" si="227">IF($F$6-$D$6 &lt;&gt; 0,(EXP(LN(1+(AO45/100))/($F$6-$D$6))-1)*100,0)</f>
        <v>0.38357446291603647</v>
      </c>
      <c r="AP82" s="18">
        <f t="shared" ref="AP82:AP107" si="228">IF(AK8&gt;0,((1+(AP8/AK8))^(1/($F$6-$D$6))-1)*100,0)</f>
        <v>2.8815350481894653</v>
      </c>
      <c r="AQ82" s="18">
        <f t="shared" ref="AQ82:AQ107" si="229">IF($F$6-$D$6 &lt;&gt; 0,(EXP(LN(1+(AQ45/100))/($F$6-$D$6))-1)*100,0)</f>
        <v>3.1416240800701045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-1.1447568451155243</v>
      </c>
      <c r="AU82" s="18">
        <f t="shared" si="230"/>
        <v>7.7307274096524381</v>
      </c>
      <c r="AV82" s="18">
        <f t="shared" si="230"/>
        <v>-1.686778393541255</v>
      </c>
      <c r="AW82" s="18">
        <f t="shared" si="230"/>
        <v>0.78528991450266261</v>
      </c>
      <c r="AX82" s="18">
        <f t="shared" ref="AX82:AX107" si="231">IF(AND(AX$6-AU$6 &lt;&gt; 0,AU8&lt;&gt;0,AX8&lt;&gt;0),(EXP(LN(AX8/AU8)/(AX$6-AU$6))-1)*100,0)</f>
        <v>0.42357325145083724</v>
      </c>
      <c r="AZ82" s="18">
        <f t="shared" ref="AZ82:AZ107" si="232">IF($F$6-$D$6 &lt;&gt; 0,(EXP(LN(1+(AZ45/100))/($F$6-$D$6))-1)*100,0)</f>
        <v>-4.5563418277438927E-2</v>
      </c>
      <c r="BA82" s="18">
        <f t="shared" ref="BA82:BA107" si="233">IF(AV8&gt;0,((1+(BA8/AV8))^(1/($F$6-$D$6))-1)*100,0)</f>
        <v>2.7793191864718958</v>
      </c>
      <c r="BB82" s="18">
        <f t="shared" ref="BB82:BB107" si="234">IF($F$6-$D$6 &lt;&gt; 0,(EXP(LN(1+(BB45/100))/($F$6-$D$6))-1)*100,0)</f>
        <v>2.7483115770030819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2.2177012086151082</v>
      </c>
      <c r="BF82" s="18">
        <f t="shared" si="235"/>
        <v>22.433061371535381</v>
      </c>
      <c r="BG82" s="18">
        <f t="shared" si="235"/>
        <v>-4.6376005265177493</v>
      </c>
      <c r="BH82" s="18">
        <f t="shared" si="235"/>
        <v>0.86607145126622598</v>
      </c>
      <c r="BI82" s="18">
        <f t="shared" ref="BI82:BI107" si="236">IF(AND(BI$6-BF$6 &lt;&gt; 0,BF8&lt;&gt;0,BI8&lt;&gt;0),(EXP(LN(BI8/BF8)/(BI$6-BF$6))-1)*100,0)</f>
        <v>0.32050884681553704</v>
      </c>
      <c r="BK82" s="18">
        <f t="shared" ref="BK82:BK107" si="237">IF($F$6-$D$6 &lt;&gt; 0,(EXP(LN(1+(BK45/100))/($F$6-$D$6))-1)*100,0)</f>
        <v>-1.0029026976954958</v>
      </c>
      <c r="BL82" s="18">
        <f t="shared" ref="BL82:BL107" si="238">IF(BG8&gt;0,((1+(BL8/BG8))^(1/($F$6-$D$6))-1)*100,0)</f>
        <v>2.1105673508587941</v>
      </c>
      <c r="BM82" s="18">
        <f t="shared" ref="BM82:BM107" si="239">IF($F$6-$D$6 &lt;&gt; 0,(EXP(LN(1+(BM45/100))/($F$6-$D$6))-1)*100,0)</f>
        <v>1.3764555209911933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2.0298917270539896</v>
      </c>
      <c r="BQ82" s="18">
        <f t="shared" si="240"/>
        <v>1.8695323589296153</v>
      </c>
      <c r="BR82" s="18">
        <f t="shared" si="240"/>
        <v>-3.3497927651825909</v>
      </c>
      <c r="BS82" s="18">
        <f t="shared" si="240"/>
        <v>-0.77673575845880194</v>
      </c>
      <c r="BT82" s="18">
        <f t="shared" ref="BT82:BT107" si="241">IF(AND(BT$6-BQ$6 &lt;&gt; 0,BQ8&lt;&gt;0,BT8&lt;&gt;0),(EXP(LN(BT8/BQ8)/(BT$6-BQ$6))-1)*100,0)</f>
        <v>-1.4260669050166097</v>
      </c>
      <c r="BV82" s="18">
        <f t="shared" ref="BV82:BV107" si="242">IF($F$6-$D$6 &lt;&gt; 0,(EXP(LN(1+(BV45/100))/($F$6-$D$6))-1)*100,0)</f>
        <v>-1.641943951261271</v>
      </c>
      <c r="BW82" s="18">
        <f t="shared" ref="BW82:BW107" si="243">IF(BR8&gt;0,((1+(BW8/BR8))^(1/($F$6-$D$6))-1)*100,0)</f>
        <v>2.1048274406659573</v>
      </c>
      <c r="BX82" s="18">
        <f t="shared" ref="BX82:BX107" si="244">IF($F$6-$D$6 &lt;&gt; 0,(EXP(LN(1+(BX45/100))/($F$6-$D$6))-1)*100,0)</f>
        <v>0.91772549721969021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9.3041021908870434</v>
      </c>
      <c r="CB82" s="18">
        <f t="shared" si="245"/>
        <v>-20.483349882261681</v>
      </c>
      <c r="CC82" s="18">
        <f t="shared" si="245"/>
        <v>-1.6832592253549938</v>
      </c>
      <c r="CD82" s="18">
        <f t="shared" si="245"/>
        <v>-3.4451724760601876</v>
      </c>
      <c r="CE82" s="18">
        <f t="shared" ref="CE82:CE107" si="246">IF(AND(CE$6-CB$6 &lt;&gt; 0,CB8&lt;&gt;0,CE8&lt;&gt;0),(EXP(LN(CE8/CB8)/(CE$6-CB$6))-1)*100,0)</f>
        <v>-4.069112940980335</v>
      </c>
      <c r="CG82" s="18">
        <f t="shared" ref="CG82:CG107" si="247">IF($F$6-$D$6 &lt;&gt; 0,(EXP(LN(1+(CG45/100))/($F$6-$D$6))-1)*100,0)</f>
        <v>-2.8614046167232732</v>
      </c>
      <c r="CH82" s="18">
        <f t="shared" ref="CH82:CH107" si="248">IF(CC8&gt;0,((1+(CH8/CC8))^(1/($F$6-$D$6))-1)*100,0)</f>
        <v>2.0603582400161358</v>
      </c>
      <c r="CI82" s="18">
        <f t="shared" ref="CI82:CI107" si="249">IF($F$6-$D$6 &lt;&gt; 0,(EXP(LN(1+(CI45/100))/($F$6-$D$6))-1)*100,0)</f>
        <v>3.2087512001943708E-2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4.2820735000789423</v>
      </c>
      <c r="CM82" s="18">
        <f t="shared" si="250"/>
        <v>-21.207574450350709</v>
      </c>
      <c r="CN82" s="18">
        <f t="shared" si="250"/>
        <v>-3.3636880291547766</v>
      </c>
      <c r="CO82" s="18">
        <f t="shared" si="250"/>
        <v>1.1284608725094181</v>
      </c>
      <c r="CP82" s="18">
        <f t="shared" ref="CP82:CP107" si="251">IF(AND(CP$6-CM$6 &lt;&gt; 0,CM8&lt;&gt;0,CP8&lt;&gt;0),(EXP(LN(CP8/CM8)/(CP$6-CM$6))-1)*100,0)</f>
        <v>-1.8404607197879841</v>
      </c>
      <c r="CR82" s="18">
        <f t="shared" ref="CR82:CR107" si="252">IF($F$6-$D$6 &lt;&gt; 0,(EXP(LN(1+(CR45/100))/($F$6-$D$6))-1)*100,0)</f>
        <v>-0.39165734930349805</v>
      </c>
      <c r="CS82" s="18">
        <f t="shared" ref="CS82:CS107" si="253">IF(CN8&gt;0,((1+(CS8/CN8))^(1/($F$6-$D$6))-1)*100,0)</f>
        <v>1.9909942949574821</v>
      </c>
      <c r="CT82" s="18">
        <f t="shared" ref="CT82:CT107" si="254">IF($F$6-$D$6 &lt;&gt; 0,(EXP(LN(1+(CT45/100))/($F$6-$D$6))-1)*100,0)</f>
        <v>1.6959090381732267</v>
      </c>
    </row>
    <row r="83" spans="1:98" x14ac:dyDescent="0.2">
      <c r="A83" t="str">
        <f t="shared" si="209"/>
        <v>12 Other managers and proprietors</v>
      </c>
      <c r="B83" s="18">
        <f t="shared" si="210"/>
        <v>12.774304957122794</v>
      </c>
      <c r="C83" s="18">
        <f t="shared" si="210"/>
        <v>-25.183308103581648</v>
      </c>
      <c r="D83" s="18">
        <f t="shared" si="210"/>
        <v>8.1934952987980694</v>
      </c>
      <c r="E83" s="18">
        <f t="shared" si="210"/>
        <v>4.2869592065827744</v>
      </c>
      <c r="F83" s="18">
        <f t="shared" si="211"/>
        <v>3.3252628955761532</v>
      </c>
      <c r="H83" s="18">
        <f t="shared" si="212"/>
        <v>5.5732084069371357</v>
      </c>
      <c r="I83" s="18">
        <f t="shared" si="213"/>
        <v>5.0627772840215357</v>
      </c>
      <c r="J83" s="18">
        <f t="shared" si="214"/>
        <v>8.4009349556452673</v>
      </c>
      <c r="L83" t="str">
        <f t="shared" ref="L83:L106" si="255">A83</f>
        <v>12 Other managers and proprietors</v>
      </c>
      <c r="M83" s="18">
        <f t="shared" si="215"/>
        <v>10.483624182285123</v>
      </c>
      <c r="N83" s="18">
        <f t="shared" si="215"/>
        <v>-14.67848249557936</v>
      </c>
      <c r="O83" s="18">
        <f t="shared" si="215"/>
        <v>7.6251731752587038</v>
      </c>
      <c r="P83" s="18">
        <f t="shared" si="215"/>
        <v>4.1354676154367498</v>
      </c>
      <c r="Q83" s="18">
        <f t="shared" si="216"/>
        <v>3.9114518161733391</v>
      </c>
      <c r="S83" s="18">
        <f t="shared" si="217"/>
        <v>5.2859456307793096</v>
      </c>
      <c r="T83" s="18">
        <f t="shared" si="218"/>
        <v>4.9787559540926507</v>
      </c>
      <c r="U83" s="18">
        <f t="shared" si="219"/>
        <v>8.1482517353426367</v>
      </c>
      <c r="W83" t="str">
        <f t="shared" ref="W83:W106" si="256">A83</f>
        <v>12 Other managers and proprietors</v>
      </c>
      <c r="X83" s="18">
        <f t="shared" si="220"/>
        <v>1.3615021170553909</v>
      </c>
      <c r="Y83" s="18">
        <f t="shared" si="220"/>
        <v>2.7726471574198497</v>
      </c>
      <c r="Z83" s="18">
        <f t="shared" si="220"/>
        <v>5.9061628975326963</v>
      </c>
      <c r="AA83" s="18">
        <f t="shared" si="220"/>
        <v>2.4725815576846166</v>
      </c>
      <c r="AB83" s="18">
        <f t="shared" si="221"/>
        <v>3.5523669449401218</v>
      </c>
      <c r="AD83" s="18">
        <f t="shared" si="222"/>
        <v>3.6045581022778883</v>
      </c>
      <c r="AE83" s="18">
        <f t="shared" si="223"/>
        <v>4.5951000640055417</v>
      </c>
      <c r="AF83" s="18">
        <f t="shared" si="224"/>
        <v>6.7470170160752962</v>
      </c>
      <c r="AH83" t="str">
        <f t="shared" ref="AH83:AH106" si="257">L83</f>
        <v>12 Other managers and proprietors</v>
      </c>
      <c r="AI83" s="18">
        <f t="shared" si="225"/>
        <v>0.7197181398511443</v>
      </c>
      <c r="AJ83" s="18">
        <f t="shared" si="225"/>
        <v>15.499968729655755</v>
      </c>
      <c r="AK83" s="18">
        <f t="shared" si="225"/>
        <v>3.8268608877872756</v>
      </c>
      <c r="AL83" s="18">
        <f t="shared" si="225"/>
        <v>2.684154453479537</v>
      </c>
      <c r="AM83" s="18">
        <f t="shared" si="226"/>
        <v>3.8001066851097942</v>
      </c>
      <c r="AO83" s="18">
        <f t="shared" si="227"/>
        <v>3.0636523303784191</v>
      </c>
      <c r="AP83" s="18">
        <f t="shared" si="228"/>
        <v>4.221875908039685</v>
      </c>
      <c r="AQ83" s="18">
        <f t="shared" si="229"/>
        <v>6.1035499488733214</v>
      </c>
      <c r="AS83" t="str">
        <f t="shared" ref="AS83:AS106" si="258">W83</f>
        <v>12 Other managers and proprietors</v>
      </c>
      <c r="AT83" s="18">
        <f t="shared" si="230"/>
        <v>9.5642811783225312E-2</v>
      </c>
      <c r="AU83" s="18">
        <f t="shared" si="230"/>
        <v>-1.4955207044754726</v>
      </c>
      <c r="AV83" s="18">
        <f t="shared" si="230"/>
        <v>4.5871446350859379</v>
      </c>
      <c r="AW83" s="18">
        <f t="shared" si="230"/>
        <v>1.4499100210137339</v>
      </c>
      <c r="AX83" s="18">
        <f t="shared" si="231"/>
        <v>2.2316242338280556</v>
      </c>
      <c r="AZ83" s="18">
        <f t="shared" si="232"/>
        <v>2.4850568213071744</v>
      </c>
      <c r="BA83" s="18">
        <f t="shared" si="233"/>
        <v>3.9538380185736743</v>
      </c>
      <c r="BB83" s="18">
        <f t="shared" si="234"/>
        <v>5.5051895554945052</v>
      </c>
      <c r="BD83" t="str">
        <f t="shared" ref="BD83:BD106" si="259">AH83</f>
        <v>12 Other managers and proprietors</v>
      </c>
      <c r="BE83" s="18">
        <f t="shared" si="235"/>
        <v>-2.2398489435559665</v>
      </c>
      <c r="BF83" s="18">
        <f t="shared" si="235"/>
        <v>12.601417785786428</v>
      </c>
      <c r="BG83" s="18">
        <f t="shared" si="235"/>
        <v>0.49085836843409947</v>
      </c>
      <c r="BH83" s="18">
        <f t="shared" si="235"/>
        <v>1.2938321653926721</v>
      </c>
      <c r="BI83" s="18">
        <f t="shared" si="236"/>
        <v>1.7127545721731252</v>
      </c>
      <c r="BK83" s="18">
        <f t="shared" si="237"/>
        <v>1.0254638447975806</v>
      </c>
      <c r="BL83" s="18">
        <f t="shared" si="238"/>
        <v>2.80037562100377</v>
      </c>
      <c r="BM83" s="18">
        <f t="shared" si="239"/>
        <v>3.5135897159315421</v>
      </c>
      <c r="BO83" t="str">
        <f t="shared" ref="BO83:BO106" si="260">AS83</f>
        <v>12 Other managers and proprietors</v>
      </c>
      <c r="BP83" s="18">
        <f t="shared" si="240"/>
        <v>1.2943832381539178</v>
      </c>
      <c r="BQ83" s="18">
        <f t="shared" si="240"/>
        <v>-2.3730464409843832</v>
      </c>
      <c r="BR83" s="18">
        <f t="shared" si="240"/>
        <v>2.6899488522052373</v>
      </c>
      <c r="BS83" s="18">
        <f t="shared" si="240"/>
        <v>0.59212429429262858</v>
      </c>
      <c r="BT83" s="18">
        <f t="shared" si="241"/>
        <v>1.0538993771302962</v>
      </c>
      <c r="BV83" s="18">
        <f t="shared" si="242"/>
        <v>1.2865936263064093</v>
      </c>
      <c r="BW83" s="18">
        <f t="shared" si="243"/>
        <v>3.1556143591970232</v>
      </c>
      <c r="BX83" s="18">
        <f t="shared" si="244"/>
        <v>4.0157073169705404</v>
      </c>
      <c r="BZ83" t="str">
        <f t="shared" ref="BZ83:BZ106" si="261">BD83</f>
        <v>12 Other managers and proprietors</v>
      </c>
      <c r="CA83" s="18">
        <f t="shared" si="245"/>
        <v>6.5005120406570027</v>
      </c>
      <c r="CB83" s="18">
        <f t="shared" si="245"/>
        <v>-24.703344800881876</v>
      </c>
      <c r="CC83" s="18">
        <f t="shared" si="245"/>
        <v>2.430729747656013</v>
      </c>
      <c r="CD83" s="18">
        <f t="shared" si="245"/>
        <v>-2.6985064122107771</v>
      </c>
      <c r="CE83" s="18">
        <f t="shared" si="246"/>
        <v>-2.6955660895109701</v>
      </c>
      <c r="CG83" s="18">
        <f t="shared" si="247"/>
        <v>-1.0179539623212053</v>
      </c>
      <c r="CH83" s="18">
        <f t="shared" si="248"/>
        <v>2.6579398049415337</v>
      </c>
      <c r="CI83" s="18">
        <f t="shared" si="249"/>
        <v>1.9695697054308958</v>
      </c>
      <c r="CK83" t="str">
        <f t="shared" ref="CK83:CK106" si="262">BO83</f>
        <v>12 Other managers and proprietors</v>
      </c>
      <c r="CL83" s="18">
        <f t="shared" si="250"/>
        <v>-2.4398733472012823</v>
      </c>
      <c r="CM83" s="18">
        <f t="shared" si="250"/>
        <v>-20.850343780609958</v>
      </c>
      <c r="CN83" s="18">
        <f t="shared" si="250"/>
        <v>3.1926054416245853</v>
      </c>
      <c r="CO83" s="18">
        <f t="shared" si="250"/>
        <v>-0.42553039858420627</v>
      </c>
      <c r="CP83" s="18">
        <f t="shared" si="251"/>
        <v>-0.74309107222144677</v>
      </c>
      <c r="CR83" s="18">
        <f t="shared" si="252"/>
        <v>0.7661951902769637</v>
      </c>
      <c r="CS83" s="18">
        <f t="shared" si="253"/>
        <v>2.3194267559853099</v>
      </c>
      <c r="CT83" s="18">
        <f t="shared" si="254"/>
        <v>2.8837435275572254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9.0486694316245231</v>
      </c>
      <c r="C84" s="18">
        <f t="shared" si="210"/>
        <v>-13.323036752104533</v>
      </c>
      <c r="D84" s="18">
        <f t="shared" si="210"/>
        <v>4.4708691252123733</v>
      </c>
      <c r="E84" s="18">
        <f t="shared" si="210"/>
        <v>2.8667551705569894</v>
      </c>
      <c r="F84" s="18">
        <f t="shared" si="211"/>
        <v>2.2649671756442835</v>
      </c>
      <c r="H84" s="18">
        <f t="shared" si="212"/>
        <v>3.3987042420111635</v>
      </c>
      <c r="I84" s="18">
        <f t="shared" si="213"/>
        <v>2.8861657743112668</v>
      </c>
      <c r="J84" s="18">
        <f t="shared" si="214"/>
        <v>5.3433276479483816</v>
      </c>
      <c r="L84" t="str">
        <f t="shared" si="255"/>
        <v>21 Science, research, engineering and technology professionals</v>
      </c>
      <c r="M84" s="18">
        <f t="shared" si="215"/>
        <v>10.066962538373447</v>
      </c>
      <c r="N84" s="18">
        <f t="shared" si="215"/>
        <v>-11.574613939184031</v>
      </c>
      <c r="O84" s="18">
        <f t="shared" si="215"/>
        <v>5.0321587427166303</v>
      </c>
      <c r="P84" s="18">
        <f t="shared" si="215"/>
        <v>3.1541614197182266</v>
      </c>
      <c r="Q84" s="18">
        <f t="shared" si="216"/>
        <v>2.7432967630594884</v>
      </c>
      <c r="S84" s="18">
        <f t="shared" si="217"/>
        <v>3.7763995660113459</v>
      </c>
      <c r="T84" s="18">
        <f t="shared" si="218"/>
        <v>3.1702534946560945</v>
      </c>
      <c r="U84" s="18">
        <f t="shared" si="219"/>
        <v>5.833700023348265</v>
      </c>
      <c r="W84" t="str">
        <f t="shared" si="256"/>
        <v>21 Science, research, engineering and technology professionals</v>
      </c>
      <c r="X84" s="18">
        <f t="shared" si="220"/>
        <v>-3.2287780660148035</v>
      </c>
      <c r="Y84" s="18">
        <f t="shared" si="220"/>
        <v>8.2083892254374291</v>
      </c>
      <c r="Z84" s="18">
        <f t="shared" si="220"/>
        <v>1.3927836331167898</v>
      </c>
      <c r="AA84" s="18">
        <f t="shared" si="220"/>
        <v>0.67047331596847837</v>
      </c>
      <c r="AB84" s="18">
        <f t="shared" si="221"/>
        <v>1.3520014406032344</v>
      </c>
      <c r="AD84" s="18">
        <f t="shared" si="222"/>
        <v>0.91066986455601295</v>
      </c>
      <c r="AE84" s="18">
        <f t="shared" si="223"/>
        <v>2.4063821387002138</v>
      </c>
      <c r="AF84" s="18">
        <f t="shared" si="224"/>
        <v>3.0713914223476024</v>
      </c>
      <c r="AH84" t="str">
        <f t="shared" si="257"/>
        <v>21 Science, research, engineering and technology professionals</v>
      </c>
      <c r="AI84" s="18">
        <f t="shared" si="225"/>
        <v>-3.217562054505918</v>
      </c>
      <c r="AJ84" s="18">
        <f t="shared" si="225"/>
        <v>14.509203333021903</v>
      </c>
      <c r="AK84" s="18">
        <f t="shared" si="225"/>
        <v>1.1144662114257686</v>
      </c>
      <c r="AL84" s="18">
        <f t="shared" si="225"/>
        <v>1.1055562292887844</v>
      </c>
      <c r="AM84" s="18">
        <f t="shared" si="226"/>
        <v>1.8980957422647826</v>
      </c>
      <c r="AO84" s="18">
        <f t="shared" si="227"/>
        <v>1.1085261360946008</v>
      </c>
      <c r="AP84" s="18">
        <f t="shared" si="228"/>
        <v>2.3589939584304886</v>
      </c>
      <c r="AQ84" s="18">
        <f t="shared" si="229"/>
        <v>3.1766030940469925</v>
      </c>
      <c r="AS84" t="str">
        <f t="shared" si="258"/>
        <v>21 Science, research, engineering and technology professionals</v>
      </c>
      <c r="AT84" s="18">
        <f t="shared" si="230"/>
        <v>-3.2992979862723315</v>
      </c>
      <c r="AU84" s="18">
        <f t="shared" si="230"/>
        <v>6.828486278841539</v>
      </c>
      <c r="AV84" s="18">
        <f t="shared" si="230"/>
        <v>-0.20474223693250915</v>
      </c>
      <c r="AW84" s="18">
        <f t="shared" si="230"/>
        <v>-0.28199837565612285</v>
      </c>
      <c r="AX84" s="18">
        <f t="shared" si="231"/>
        <v>0.17244320254534706</v>
      </c>
      <c r="AZ84" s="18">
        <f t="shared" si="232"/>
        <v>-0.25625297698692595</v>
      </c>
      <c r="BA84" s="18">
        <f t="shared" si="233"/>
        <v>1.9559427404632679</v>
      </c>
      <c r="BB84" s="18">
        <f t="shared" si="234"/>
        <v>1.7614471111666141</v>
      </c>
      <c r="BD84" t="str">
        <f t="shared" si="259"/>
        <v>21 Science, research, engineering and technology professionals</v>
      </c>
      <c r="BE84" s="18">
        <f t="shared" si="235"/>
        <v>-0.39657741605464425</v>
      </c>
      <c r="BF84" s="18">
        <f t="shared" si="235"/>
        <v>30.717330395585595</v>
      </c>
      <c r="BG84" s="18">
        <f t="shared" si="235"/>
        <v>-4.0167156271753708</v>
      </c>
      <c r="BH84" s="18">
        <f t="shared" si="235"/>
        <v>-0.47709725489359922</v>
      </c>
      <c r="BI84" s="18">
        <f t="shared" si="236"/>
        <v>9.4184756885673515E-2</v>
      </c>
      <c r="BK84" s="18">
        <f t="shared" si="237"/>
        <v>-1.671240888742842</v>
      </c>
      <c r="BL84" s="18">
        <f t="shared" si="238"/>
        <v>1.4191471489818142</v>
      </c>
      <c r="BM84" s="18">
        <f t="shared" si="239"/>
        <v>7.9529647202791764E-2</v>
      </c>
      <c r="BO84" t="str">
        <f t="shared" si="260"/>
        <v>21 Science, research, engineering and technology professionals</v>
      </c>
      <c r="BP84" s="18">
        <f t="shared" si="240"/>
        <v>0.10117322690277319</v>
      </c>
      <c r="BQ84" s="18">
        <f t="shared" si="240"/>
        <v>10.221014161373553</v>
      </c>
      <c r="BR84" s="18">
        <f t="shared" si="240"/>
        <v>-1.0666281659171828</v>
      </c>
      <c r="BS84" s="18">
        <f t="shared" si="240"/>
        <v>-0.22456422098066087</v>
      </c>
      <c r="BT84" s="18">
        <f t="shared" si="241"/>
        <v>0.13269945662413019</v>
      </c>
      <c r="BV84" s="18">
        <f t="shared" si="242"/>
        <v>-0.50604555655626715</v>
      </c>
      <c r="BW84" s="18">
        <f t="shared" si="243"/>
        <v>1.733911105597663</v>
      </c>
      <c r="BX84" s="18">
        <f t="shared" si="244"/>
        <v>1.3393609043372612</v>
      </c>
      <c r="BZ84" t="str">
        <f t="shared" si="261"/>
        <v>21 Science, research, engineering and technology professionals</v>
      </c>
      <c r="CA84" s="18">
        <f t="shared" si="245"/>
        <v>10.560060588958908</v>
      </c>
      <c r="CB84" s="18">
        <f t="shared" si="245"/>
        <v>-23.575172195894933</v>
      </c>
      <c r="CC84" s="18">
        <f t="shared" si="245"/>
        <v>1.3111498931289045</v>
      </c>
      <c r="CD84" s="18">
        <f t="shared" si="245"/>
        <v>-1.9377751022935374</v>
      </c>
      <c r="CE84" s="18">
        <f t="shared" si="246"/>
        <v>-2.4654168098618201</v>
      </c>
      <c r="CG84" s="18">
        <f t="shared" si="247"/>
        <v>-0.86654481867783906</v>
      </c>
      <c r="CH84" s="18">
        <f t="shared" si="248"/>
        <v>1.7331786622497125</v>
      </c>
      <c r="CI84" s="18">
        <f t="shared" si="249"/>
        <v>1.0615618494530743</v>
      </c>
      <c r="CK84" t="str">
        <f t="shared" si="262"/>
        <v>21 Science, research, engineering and technology professionals</v>
      </c>
      <c r="CL84" s="18">
        <f t="shared" si="250"/>
        <v>2.6797504009903106</v>
      </c>
      <c r="CM84" s="18">
        <f t="shared" si="250"/>
        <v>-7.2236490046499906</v>
      </c>
      <c r="CN84" s="18">
        <f t="shared" si="250"/>
        <v>2.2678952276210751</v>
      </c>
      <c r="CO84" s="18">
        <f t="shared" si="250"/>
        <v>-0.66040725106724096</v>
      </c>
      <c r="CP84" s="18">
        <f t="shared" si="251"/>
        <v>-0.1817729398475576</v>
      </c>
      <c r="CR84" s="18">
        <f t="shared" si="252"/>
        <v>0.30625655349920677</v>
      </c>
      <c r="CS84" s="18">
        <f t="shared" si="253"/>
        <v>2.0469106918000302</v>
      </c>
      <c r="CT84" s="18">
        <f t="shared" si="254"/>
        <v>2.2788102192219606</v>
      </c>
    </row>
    <row r="85" spans="1:98" x14ac:dyDescent="0.2">
      <c r="A85" t="str">
        <f t="shared" si="209"/>
        <v>22 Health professionals</v>
      </c>
      <c r="B85" s="18">
        <f t="shared" si="210"/>
        <v>7.3719274111790689</v>
      </c>
      <c r="C85" s="18">
        <f t="shared" si="210"/>
        <v>-10.90996580582334</v>
      </c>
      <c r="D85" s="18">
        <f t="shared" si="210"/>
        <v>4.779377570473553</v>
      </c>
      <c r="E85" s="18">
        <f t="shared" si="210"/>
        <v>2.121150267538563</v>
      </c>
      <c r="F85" s="18">
        <f t="shared" si="211"/>
        <v>2.0699315486292447</v>
      </c>
      <c r="H85" s="18">
        <f t="shared" si="212"/>
        <v>2.9996470988711055</v>
      </c>
      <c r="I85" s="18">
        <f t="shared" si="213"/>
        <v>3.6656887530742921</v>
      </c>
      <c r="J85" s="18">
        <f t="shared" si="214"/>
        <v>5.6294486366288643</v>
      </c>
      <c r="L85" t="str">
        <f t="shared" si="255"/>
        <v>22 Health professionals</v>
      </c>
      <c r="M85" s="18">
        <f t="shared" si="215"/>
        <v>6.3507128745120323</v>
      </c>
      <c r="N85" s="18">
        <f t="shared" si="215"/>
        <v>-11.742873653835318</v>
      </c>
      <c r="O85" s="18">
        <f t="shared" si="215"/>
        <v>3.3866097672824669</v>
      </c>
      <c r="P85" s="18">
        <f t="shared" si="215"/>
        <v>1.0408463641076615</v>
      </c>
      <c r="Q85" s="18">
        <f t="shared" si="216"/>
        <v>0.91136086723346832</v>
      </c>
      <c r="S85" s="18">
        <f t="shared" si="217"/>
        <v>1.8167933307854156</v>
      </c>
      <c r="T85" s="18">
        <f t="shared" si="218"/>
        <v>3.5123900888990089</v>
      </c>
      <c r="U85" s="18">
        <f t="shared" si="219"/>
        <v>4.6888765127891308</v>
      </c>
      <c r="W85" t="str">
        <f t="shared" si="256"/>
        <v>22 Health professionals</v>
      </c>
      <c r="X85" s="18">
        <f t="shared" si="220"/>
        <v>9.0843648091443185E-2</v>
      </c>
      <c r="Y85" s="18">
        <f t="shared" si="220"/>
        <v>12.169837076273126</v>
      </c>
      <c r="Z85" s="18">
        <f t="shared" si="220"/>
        <v>3.4453228403524605</v>
      </c>
      <c r="AA85" s="18">
        <f t="shared" si="220"/>
        <v>2.2243078595381549</v>
      </c>
      <c r="AB85" s="18">
        <f t="shared" si="221"/>
        <v>3.2014408629719382</v>
      </c>
      <c r="AD85" s="18">
        <f t="shared" si="222"/>
        <v>2.6297030354551554</v>
      </c>
      <c r="AE85" s="18">
        <f t="shared" si="223"/>
        <v>3.7827038861175222</v>
      </c>
      <c r="AF85" s="18">
        <f t="shared" si="224"/>
        <v>5.4648698920357397</v>
      </c>
      <c r="AH85" t="str">
        <f t="shared" si="257"/>
        <v>22 Health professionals</v>
      </c>
      <c r="AI85" s="18">
        <f t="shared" si="225"/>
        <v>-9.8780665416967839</v>
      </c>
      <c r="AJ85" s="18">
        <f t="shared" si="225"/>
        <v>2.6019712550586327</v>
      </c>
      <c r="AK85" s="18">
        <f t="shared" si="225"/>
        <v>-9.9261353175656435</v>
      </c>
      <c r="AL85" s="18">
        <f t="shared" si="225"/>
        <v>-11.591098457722692</v>
      </c>
      <c r="AM85" s="18">
        <f t="shared" si="226"/>
        <v>-10.242788425118054</v>
      </c>
      <c r="AO85" s="18">
        <f t="shared" si="227"/>
        <v>-11.039558685570782</v>
      </c>
      <c r="AP85" s="18">
        <f t="shared" si="228"/>
        <v>1.1919566772895518</v>
      </c>
      <c r="AQ85" s="18">
        <f t="shared" si="229"/>
        <v>-6.4561852825762873</v>
      </c>
      <c r="AS85" t="str">
        <f t="shared" si="258"/>
        <v>22 Health professionals</v>
      </c>
      <c r="AT85" s="18">
        <f t="shared" si="230"/>
        <v>0.1410419183362821</v>
      </c>
      <c r="AU85" s="18">
        <f t="shared" si="230"/>
        <v>25.765866424129435</v>
      </c>
      <c r="AV85" s="18">
        <f t="shared" si="230"/>
        <v>2.230077676641562</v>
      </c>
      <c r="AW85" s="18">
        <f t="shared" si="230"/>
        <v>1.6041617354108473</v>
      </c>
      <c r="AX85" s="18">
        <f t="shared" si="231"/>
        <v>3.1657882429900752</v>
      </c>
      <c r="AZ85" s="18">
        <f t="shared" si="232"/>
        <v>1.8123734145800485</v>
      </c>
      <c r="BA85" s="18">
        <f t="shared" si="233"/>
        <v>3.1601925186471425</v>
      </c>
      <c r="BB85" s="18">
        <f t="shared" si="234"/>
        <v>4.3862341786121473</v>
      </c>
      <c r="BD85" t="str">
        <f t="shared" si="259"/>
        <v>22 Health professionals</v>
      </c>
      <c r="BE85" s="18">
        <f t="shared" si="235"/>
        <v>3.5222418017255785</v>
      </c>
      <c r="BF85" s="18">
        <f t="shared" si="235"/>
        <v>13.692968522915372</v>
      </c>
      <c r="BG85" s="18">
        <f t="shared" si="235"/>
        <v>3.0887550358947857</v>
      </c>
      <c r="BH85" s="18">
        <f t="shared" si="235"/>
        <v>1.527768465460122</v>
      </c>
      <c r="BI85" s="18">
        <f t="shared" si="236"/>
        <v>2.7371243392845912</v>
      </c>
      <c r="BK85" s="18">
        <f t="shared" si="237"/>
        <v>2.0454531887656557</v>
      </c>
      <c r="BL85" s="18">
        <f t="shared" si="238"/>
        <v>3.5048394895030199</v>
      </c>
      <c r="BM85" s="18">
        <f t="shared" si="239"/>
        <v>4.8382921066615125</v>
      </c>
      <c r="BO85" t="str">
        <f t="shared" si="260"/>
        <v>22 Health professionals</v>
      </c>
      <c r="BP85" s="18">
        <f t="shared" si="240"/>
        <v>1.5521725881584958</v>
      </c>
      <c r="BQ85" s="18">
        <f t="shared" si="240"/>
        <v>7.986768283636736</v>
      </c>
      <c r="BR85" s="18">
        <f t="shared" si="240"/>
        <v>3.2197513328968697E-2</v>
      </c>
      <c r="BS85" s="18">
        <f t="shared" si="240"/>
        <v>-1.3796939622534587</v>
      </c>
      <c r="BT85" s="18">
        <f t="shared" si="241"/>
        <v>-0.37729822024437087</v>
      </c>
      <c r="BV85" s="18">
        <f t="shared" si="242"/>
        <v>-0.91129169342224481</v>
      </c>
      <c r="BW85" s="18">
        <f t="shared" si="243"/>
        <v>2.3682755117916621</v>
      </c>
      <c r="BX85" s="18">
        <f t="shared" si="244"/>
        <v>1.7242925701391965</v>
      </c>
      <c r="BZ85" t="str">
        <f t="shared" si="261"/>
        <v>22 Health professionals</v>
      </c>
      <c r="CA85" s="18">
        <f t="shared" si="245"/>
        <v>-2.3717027492933473</v>
      </c>
      <c r="CB85" s="18">
        <f t="shared" si="245"/>
        <v>-4.8412445597021954</v>
      </c>
      <c r="CC85" s="18">
        <f t="shared" si="245"/>
        <v>-1.8746124975955514</v>
      </c>
      <c r="CD85" s="18">
        <f t="shared" si="245"/>
        <v>-6.9168960192354634</v>
      </c>
      <c r="CE85" s="18">
        <f t="shared" si="246"/>
        <v>-5.239135209119528</v>
      </c>
      <c r="CG85" s="18">
        <f t="shared" si="247"/>
        <v>-5.2656020210254395</v>
      </c>
      <c r="CH85" s="18">
        <f t="shared" si="248"/>
        <v>1.7439992704845864</v>
      </c>
      <c r="CI85" s="18">
        <f t="shared" si="249"/>
        <v>-1.9845415284579171</v>
      </c>
      <c r="CK85" t="str">
        <f t="shared" si="262"/>
        <v>22 Health professionals</v>
      </c>
      <c r="CL85" s="18">
        <f t="shared" si="250"/>
        <v>3.2926993221297218</v>
      </c>
      <c r="CM85" s="18">
        <f t="shared" si="250"/>
        <v>-12.381535396739373</v>
      </c>
      <c r="CN85" s="18">
        <f t="shared" si="250"/>
        <v>3.0528081911988414</v>
      </c>
      <c r="CO85" s="18">
        <f t="shared" si="250"/>
        <v>0.84805283496349748</v>
      </c>
      <c r="CP85" s="18">
        <f t="shared" si="251"/>
        <v>0.64347482618420937</v>
      </c>
      <c r="CR85" s="18">
        <f t="shared" si="252"/>
        <v>1.5776797688009436</v>
      </c>
      <c r="CS85" s="18">
        <f t="shared" si="253"/>
        <v>2.5123013757317292</v>
      </c>
      <c r="CT85" s="18">
        <f t="shared" si="254"/>
        <v>3.6638216893372766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3.2834447866378236</v>
      </c>
      <c r="C86" s="18">
        <f t="shared" si="210"/>
        <v>-6.093105725266545</v>
      </c>
      <c r="D86" s="18">
        <f t="shared" si="210"/>
        <v>3.7049715096878044</v>
      </c>
      <c r="E86" s="18">
        <f t="shared" si="210"/>
        <v>1.1815799382302039</v>
      </c>
      <c r="F86" s="18">
        <f t="shared" si="211"/>
        <v>1.4890927915531593</v>
      </c>
      <c r="H86" s="18">
        <f t="shared" si="212"/>
        <v>2.0158133756563945</v>
      </c>
      <c r="I86" s="18">
        <f t="shared" si="213"/>
        <v>3.2858787827645397</v>
      </c>
      <c r="J86" s="18">
        <f t="shared" si="214"/>
        <v>4.6349352088200346</v>
      </c>
      <c r="L86" t="str">
        <f t="shared" si="255"/>
        <v>23 Teaching and other educational professionals</v>
      </c>
      <c r="M86" s="18">
        <f t="shared" si="215"/>
        <v>4.750804302734779</v>
      </c>
      <c r="N86" s="18">
        <f t="shared" si="215"/>
        <v>-5.4433803242795893</v>
      </c>
      <c r="O86" s="18">
        <f t="shared" si="215"/>
        <v>3.3795832437535589</v>
      </c>
      <c r="P86" s="18">
        <f t="shared" si="215"/>
        <v>1.0050598500854546</v>
      </c>
      <c r="Q86" s="18">
        <f t="shared" si="216"/>
        <v>1.3225404810867092</v>
      </c>
      <c r="S86" s="18">
        <f t="shared" si="217"/>
        <v>1.7904449008594447</v>
      </c>
      <c r="T86" s="18">
        <f t="shared" si="218"/>
        <v>3.3282945702362898</v>
      </c>
      <c r="U86" s="18">
        <f t="shared" si="219"/>
        <v>4.5138115466037521</v>
      </c>
      <c r="W86" t="str">
        <f t="shared" si="256"/>
        <v>23 Teaching and other educational professionals</v>
      </c>
      <c r="X86" s="18">
        <f t="shared" si="220"/>
        <v>-5.790891119186437</v>
      </c>
      <c r="Y86" s="18">
        <f t="shared" si="220"/>
        <v>24.884065623280538</v>
      </c>
      <c r="Z86" s="18">
        <f t="shared" si="220"/>
        <v>-0.50135591882251029</v>
      </c>
      <c r="AA86" s="18">
        <f t="shared" si="220"/>
        <v>0.40544234039379123</v>
      </c>
      <c r="AB86" s="18">
        <f t="shared" si="221"/>
        <v>1.4957451051704096</v>
      </c>
      <c r="AD86" s="18">
        <f t="shared" si="222"/>
        <v>0.10226170215392738</v>
      </c>
      <c r="AE86" s="18">
        <f t="shared" si="223"/>
        <v>2.6575552204481934</v>
      </c>
      <c r="AF86" s="18">
        <f t="shared" si="224"/>
        <v>2.7285535141993611</v>
      </c>
      <c r="AH86" t="str">
        <f t="shared" si="257"/>
        <v>23 Teaching and other educational professionals</v>
      </c>
      <c r="AI86" s="18">
        <f t="shared" si="225"/>
        <v>-20.548087521516667</v>
      </c>
      <c r="AJ86" s="18">
        <f t="shared" si="225"/>
        <v>-2.5223584384621689</v>
      </c>
      <c r="AK86" s="18">
        <f t="shared" si="225"/>
        <v>-11.681056997185646</v>
      </c>
      <c r="AL86" s="18">
        <f t="shared" si="225"/>
        <v>-6.9956055823050534E-3</v>
      </c>
      <c r="AM86" s="18">
        <f t="shared" si="226"/>
        <v>-3.9650297182877381</v>
      </c>
      <c r="AO86" s="18">
        <f t="shared" si="227"/>
        <v>-4.0604451160020876</v>
      </c>
      <c r="AP86" s="18">
        <f t="shared" si="228"/>
        <v>0.95411473068580666</v>
      </c>
      <c r="AQ86" s="18">
        <f t="shared" si="229"/>
        <v>-2.4427364025819132</v>
      </c>
      <c r="AS86" t="str">
        <f t="shared" si="258"/>
        <v>23 Teaching and other educational professionals</v>
      </c>
      <c r="AT86" s="18">
        <f t="shared" si="230"/>
        <v>-10.88259513822697</v>
      </c>
      <c r="AU86" s="18">
        <f t="shared" si="230"/>
        <v>12.338470111860289</v>
      </c>
      <c r="AV86" s="18">
        <f t="shared" si="230"/>
        <v>-3.359479779629293</v>
      </c>
      <c r="AW86" s="18">
        <f t="shared" si="230"/>
        <v>-2.1231586915474887</v>
      </c>
      <c r="AX86" s="18">
        <f t="shared" si="231"/>
        <v>-1.6679109316553142</v>
      </c>
      <c r="AZ86" s="18">
        <f t="shared" si="232"/>
        <v>-2.5370131630898518</v>
      </c>
      <c r="BA86" s="18">
        <f t="shared" si="233"/>
        <v>1.8630969552158705</v>
      </c>
      <c r="BB86" s="18">
        <f t="shared" si="234"/>
        <v>-5.5934001077284634E-3</v>
      </c>
      <c r="BD86" t="str">
        <f t="shared" si="259"/>
        <v>23 Teaching and other educational professionals</v>
      </c>
      <c r="BE86" s="18">
        <f t="shared" si="235"/>
        <v>-3.8491976378913662</v>
      </c>
      <c r="BF86" s="18">
        <f t="shared" si="235"/>
        <v>41.618167959296336</v>
      </c>
      <c r="BG86" s="18">
        <f t="shared" si="235"/>
        <v>0.5730291780423391</v>
      </c>
      <c r="BH86" s="18">
        <f t="shared" si="235"/>
        <v>1.1205854341223676</v>
      </c>
      <c r="BI86" s="18">
        <f t="shared" si="236"/>
        <v>3.0967912606397086</v>
      </c>
      <c r="BK86" s="18">
        <f t="shared" si="237"/>
        <v>0.93773624816220202</v>
      </c>
      <c r="BL86" s="18">
        <f t="shared" si="238"/>
        <v>2.3750486495700329</v>
      </c>
      <c r="BM86" s="18">
        <f t="shared" si="239"/>
        <v>3.0629861702341055</v>
      </c>
      <c r="BO86" t="str">
        <f t="shared" si="260"/>
        <v>23 Teaching and other educational professionals</v>
      </c>
      <c r="BP86" s="18">
        <f t="shared" si="240"/>
        <v>-2.8735119319502678</v>
      </c>
      <c r="BQ86" s="18">
        <f t="shared" si="240"/>
        <v>24.327683946761102</v>
      </c>
      <c r="BR86" s="18">
        <f t="shared" si="240"/>
        <v>-1.1744122270877289</v>
      </c>
      <c r="BS86" s="18">
        <f t="shared" si="240"/>
        <v>-1.5780229482078023</v>
      </c>
      <c r="BT86" s="18">
        <f t="shared" si="241"/>
        <v>-2.3641468606561133E-3</v>
      </c>
      <c r="BV86" s="18">
        <f t="shared" si="242"/>
        <v>-1.4436695271723421</v>
      </c>
      <c r="BW86" s="18">
        <f t="shared" si="243"/>
        <v>2.2610337030654959</v>
      </c>
      <c r="BX86" s="18">
        <f t="shared" si="244"/>
        <v>1.2368849702933282</v>
      </c>
      <c r="BZ86" t="str">
        <f t="shared" si="261"/>
        <v>23 Teaching and other educational professionals</v>
      </c>
      <c r="CA86" s="18">
        <f t="shared" si="245"/>
        <v>-1.6747645294100444</v>
      </c>
      <c r="CB86" s="18">
        <f t="shared" si="245"/>
        <v>1.9769142480372093</v>
      </c>
      <c r="CC86" s="18">
        <f t="shared" si="245"/>
        <v>-0.69700583543597094</v>
      </c>
      <c r="CD86" s="18">
        <f t="shared" si="245"/>
        <v>-3.6970794833085185</v>
      </c>
      <c r="CE86" s="18">
        <f t="shared" si="246"/>
        <v>-2.4209107872073754</v>
      </c>
      <c r="CG86" s="18">
        <f t="shared" si="247"/>
        <v>-2.7072632719695622</v>
      </c>
      <c r="CH86" s="18">
        <f t="shared" si="248"/>
        <v>2.0151820619478844</v>
      </c>
      <c r="CI86" s="18">
        <f t="shared" si="249"/>
        <v>7.564792327652281E-2</v>
      </c>
      <c r="CK86" t="str">
        <f t="shared" si="262"/>
        <v>23 Teaching and other educational professionals</v>
      </c>
      <c r="CL86" s="18">
        <f t="shared" si="250"/>
        <v>2.2186334088834414</v>
      </c>
      <c r="CM86" s="18">
        <f t="shared" si="250"/>
        <v>-3.7310949557562201</v>
      </c>
      <c r="CN86" s="18">
        <f t="shared" si="250"/>
        <v>3.5219261743727692</v>
      </c>
      <c r="CO86" s="18">
        <f t="shared" si="250"/>
        <v>0.51700297830574726</v>
      </c>
      <c r="CP86" s="18">
        <f t="shared" si="251"/>
        <v>1.1731312839274199</v>
      </c>
      <c r="CR86" s="18">
        <f t="shared" si="252"/>
        <v>1.5088253358225501</v>
      </c>
      <c r="CS86" s="18">
        <f t="shared" si="253"/>
        <v>2.5566629093441984</v>
      </c>
      <c r="CT86" s="18">
        <f t="shared" si="254"/>
        <v>3.6503092117834424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9.6310082465672409</v>
      </c>
      <c r="C87" s="18">
        <f t="shared" si="210"/>
        <v>-7.5521585580830441</v>
      </c>
      <c r="D87" s="18">
        <f t="shared" si="210"/>
        <v>5.2349925496788074</v>
      </c>
      <c r="E87" s="18">
        <f t="shared" si="210"/>
        <v>3.097464093555824</v>
      </c>
      <c r="F87" s="18">
        <f t="shared" si="211"/>
        <v>3.0560737029179386</v>
      </c>
      <c r="H87" s="18">
        <f t="shared" si="212"/>
        <v>3.8051053520225642</v>
      </c>
      <c r="I87" s="18">
        <f t="shared" si="213"/>
        <v>3.8653245535351655</v>
      </c>
      <c r="J87" s="18">
        <f t="shared" si="214"/>
        <v>6.3477921001557913</v>
      </c>
      <c r="L87" t="str">
        <f t="shared" si="255"/>
        <v>24 Business, media and public service professionals</v>
      </c>
      <c r="M87" s="18">
        <f t="shared" si="215"/>
        <v>8.2205793256384219</v>
      </c>
      <c r="N87" s="18">
        <f t="shared" si="215"/>
        <v>-7.5067154544991688</v>
      </c>
      <c r="O87" s="18">
        <f t="shared" si="215"/>
        <v>3.6576180722883045</v>
      </c>
      <c r="P87" s="18">
        <f t="shared" si="215"/>
        <v>1.8535554414165212</v>
      </c>
      <c r="Q87" s="18">
        <f t="shared" si="216"/>
        <v>1.7987373972103926</v>
      </c>
      <c r="S87" s="18">
        <f t="shared" si="217"/>
        <v>2.4513937224602156</v>
      </c>
      <c r="T87" s="18">
        <f t="shared" si="218"/>
        <v>3.5482493058158759</v>
      </c>
      <c r="U87" s="18">
        <f t="shared" si="219"/>
        <v>5.1539851436685824</v>
      </c>
      <c r="W87" t="str">
        <f t="shared" si="256"/>
        <v>24 Business, media and public service professionals</v>
      </c>
      <c r="X87" s="18">
        <f t="shared" si="220"/>
        <v>-0.43222349193376974</v>
      </c>
      <c r="Y87" s="18">
        <f t="shared" si="220"/>
        <v>23.042476427815849</v>
      </c>
      <c r="Z87" s="18">
        <f t="shared" si="220"/>
        <v>2.3562763035602563</v>
      </c>
      <c r="AA87" s="18">
        <f t="shared" si="220"/>
        <v>1.9170729518213969</v>
      </c>
      <c r="AB87" s="18">
        <f t="shared" si="221"/>
        <v>3.2627186501375416</v>
      </c>
      <c r="AD87" s="18">
        <f t="shared" si="222"/>
        <v>2.0632642698694248</v>
      </c>
      <c r="AE87" s="18">
        <f t="shared" si="223"/>
        <v>3.3239083058305141</v>
      </c>
      <c r="AF87" s="18">
        <f t="shared" si="224"/>
        <v>4.6998296891172631</v>
      </c>
      <c r="AH87" t="str">
        <f t="shared" si="257"/>
        <v>24 Business, media and public service professionals</v>
      </c>
      <c r="AI87" s="18">
        <f t="shared" si="225"/>
        <v>-4.5394678527674204</v>
      </c>
      <c r="AJ87" s="18">
        <f t="shared" si="225"/>
        <v>18.942279539195873</v>
      </c>
      <c r="AK87" s="18">
        <f t="shared" si="225"/>
        <v>-1.2088788124016259</v>
      </c>
      <c r="AL87" s="18">
        <f t="shared" si="225"/>
        <v>1.0358933817258498</v>
      </c>
      <c r="AM87" s="18">
        <f t="shared" si="226"/>
        <v>1.3573314896623723</v>
      </c>
      <c r="AO87" s="18">
        <f t="shared" si="227"/>
        <v>0.28202506723506993</v>
      </c>
      <c r="AP87" s="18">
        <f t="shared" si="228"/>
        <v>2.1445505209020554</v>
      </c>
      <c r="AQ87" s="18">
        <f t="shared" si="229"/>
        <v>2.3552134568304517</v>
      </c>
      <c r="AS87" t="str">
        <f t="shared" si="258"/>
        <v>24 Business, media and public service professionals</v>
      </c>
      <c r="AT87" s="18">
        <f t="shared" si="230"/>
        <v>-2.5187368685652745</v>
      </c>
      <c r="AU87" s="18">
        <f t="shared" si="230"/>
        <v>18.48859150883748</v>
      </c>
      <c r="AV87" s="18">
        <f t="shared" si="230"/>
        <v>2.3115717513216838</v>
      </c>
      <c r="AW87" s="18">
        <f t="shared" si="230"/>
        <v>1.5232550030842118</v>
      </c>
      <c r="AX87" s="18">
        <f t="shared" si="231"/>
        <v>2.7566005861007881</v>
      </c>
      <c r="AZ87" s="18">
        <f t="shared" si="232"/>
        <v>1.7853500389683141</v>
      </c>
      <c r="BA87" s="18">
        <f t="shared" si="233"/>
        <v>3.014043113654985</v>
      </c>
      <c r="BB87" s="18">
        <f t="shared" si="234"/>
        <v>4.2432058793691718</v>
      </c>
      <c r="BD87" t="str">
        <f t="shared" si="259"/>
        <v>24 Business, media and public service professionals</v>
      </c>
      <c r="BE87" s="18">
        <f t="shared" si="235"/>
        <v>1.0636275182541954</v>
      </c>
      <c r="BF87" s="18">
        <f t="shared" si="235"/>
        <v>33.665661949918892</v>
      </c>
      <c r="BG87" s="18">
        <f t="shared" si="235"/>
        <v>-0.324433274038749</v>
      </c>
      <c r="BH87" s="18">
        <f t="shared" si="235"/>
        <v>1.0284479852689099</v>
      </c>
      <c r="BI87" s="18">
        <f t="shared" si="236"/>
        <v>2.3793845990206508</v>
      </c>
      <c r="BK87" s="18">
        <f t="shared" si="237"/>
        <v>0.57545950429362946</v>
      </c>
      <c r="BL87" s="18">
        <f t="shared" si="238"/>
        <v>2.4297620062133651</v>
      </c>
      <c r="BM87" s="18">
        <f t="shared" si="239"/>
        <v>2.8458966217260739</v>
      </c>
      <c r="BO87" t="str">
        <f t="shared" si="260"/>
        <v>24 Business, media and public service professionals</v>
      </c>
      <c r="BP87" s="18">
        <f t="shared" si="240"/>
        <v>-0.24099138584390278</v>
      </c>
      <c r="BQ87" s="18">
        <f t="shared" si="240"/>
        <v>15.601013965468713</v>
      </c>
      <c r="BR87" s="18">
        <f t="shared" si="240"/>
        <v>-0.19637201569010498</v>
      </c>
      <c r="BS87" s="18">
        <f t="shared" si="240"/>
        <v>-0.4804237106251219</v>
      </c>
      <c r="BT87" s="18">
        <f t="shared" si="241"/>
        <v>0.54515648771120695</v>
      </c>
      <c r="BV87" s="18">
        <f t="shared" si="242"/>
        <v>-0.38582975292829058</v>
      </c>
      <c r="BW87" s="18">
        <f t="shared" si="243"/>
        <v>2.2192155475747599</v>
      </c>
      <c r="BX87" s="18">
        <f t="shared" si="244"/>
        <v>1.9376343605825408</v>
      </c>
      <c r="BZ87" t="str">
        <f t="shared" si="261"/>
        <v>24 Business, media and public service professionals</v>
      </c>
      <c r="CA87" s="18">
        <f t="shared" si="245"/>
        <v>5.8336934404070506</v>
      </c>
      <c r="CB87" s="18">
        <f t="shared" si="245"/>
        <v>-8.7832930546219536</v>
      </c>
      <c r="CC87" s="18">
        <f t="shared" si="245"/>
        <v>0.21456564520765387</v>
      </c>
      <c r="CD87" s="18">
        <f t="shared" si="245"/>
        <v>-4.4992028015082619</v>
      </c>
      <c r="CE87" s="18">
        <f t="shared" si="246"/>
        <v>-3.328176081484302</v>
      </c>
      <c r="CG87" s="18">
        <f t="shared" si="247"/>
        <v>-2.9531118544178669</v>
      </c>
      <c r="CH87" s="18">
        <f t="shared" si="248"/>
        <v>1.9414542292311099</v>
      </c>
      <c r="CI87" s="18">
        <f t="shared" si="249"/>
        <v>-0.18788029498026937</v>
      </c>
      <c r="CK87" t="str">
        <f t="shared" si="262"/>
        <v>24 Business, media and public service professionals</v>
      </c>
      <c r="CL87" s="18">
        <f t="shared" si="250"/>
        <v>3.9465427359044458</v>
      </c>
      <c r="CM87" s="18">
        <f t="shared" si="250"/>
        <v>-7.0611089580191688</v>
      </c>
      <c r="CN87" s="18">
        <f t="shared" si="250"/>
        <v>1.9357354528531046</v>
      </c>
      <c r="CO87" s="18">
        <f t="shared" si="250"/>
        <v>1.1301644118663745</v>
      </c>
      <c r="CP87" s="18">
        <f t="shared" si="251"/>
        <v>0.84742362125944659</v>
      </c>
      <c r="CR87" s="18">
        <f t="shared" si="252"/>
        <v>1.3979782391056572</v>
      </c>
      <c r="CS87" s="18">
        <f t="shared" si="253"/>
        <v>2.4651371053730164</v>
      </c>
      <c r="CT87" s="18">
        <f t="shared" si="254"/>
        <v>3.4880139028626855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10.656873831948865</v>
      </c>
      <c r="C88" s="18">
        <f t="shared" si="210"/>
        <v>-12.111127796410937</v>
      </c>
      <c r="D88" s="18">
        <f t="shared" si="210"/>
        <v>2.9373703119315087</v>
      </c>
      <c r="E88" s="18">
        <f t="shared" si="210"/>
        <v>3.7252591962293025</v>
      </c>
      <c r="F88" s="18">
        <f t="shared" si="211"/>
        <v>2.412456374673555</v>
      </c>
      <c r="H88" s="18">
        <f t="shared" si="212"/>
        <v>3.461961776379785</v>
      </c>
      <c r="I88" s="18">
        <f t="shared" si="213"/>
        <v>3.4017959561327693</v>
      </c>
      <c r="J88" s="18">
        <f t="shared" si="214"/>
        <v>5.7641257016726621</v>
      </c>
      <c r="L88" t="str">
        <f t="shared" si="255"/>
        <v>31 Science, engineering and technology associate professionals</v>
      </c>
      <c r="M88" s="18">
        <f t="shared" si="215"/>
        <v>10.161283939773536</v>
      </c>
      <c r="N88" s="18">
        <f t="shared" si="215"/>
        <v>-8.5677264259781065</v>
      </c>
      <c r="O88" s="18">
        <f t="shared" si="215"/>
        <v>1.2374352549251455</v>
      </c>
      <c r="P88" s="18">
        <f t="shared" si="215"/>
        <v>3.054678779630482</v>
      </c>
      <c r="Q88" s="18">
        <f t="shared" si="216"/>
        <v>1.7197175565554668</v>
      </c>
      <c r="S88" s="18">
        <f t="shared" si="217"/>
        <v>2.4453351002541979</v>
      </c>
      <c r="T88" s="18">
        <f t="shared" si="218"/>
        <v>2.9861699645008954</v>
      </c>
      <c r="U88" s="18">
        <f t="shared" si="219"/>
        <v>4.6999876491343073</v>
      </c>
      <c r="W88" t="str">
        <f t="shared" si="256"/>
        <v>31 Science, engineering and technology associate professionals</v>
      </c>
      <c r="X88" s="18">
        <f t="shared" si="220"/>
        <v>-1.3553733996722217</v>
      </c>
      <c r="Y88" s="18">
        <f t="shared" si="220"/>
        <v>11.432904338458517</v>
      </c>
      <c r="Z88" s="18">
        <f t="shared" si="220"/>
        <v>-1.1509579557346883</v>
      </c>
      <c r="AA88" s="18">
        <f t="shared" si="220"/>
        <v>0.95083458908735707</v>
      </c>
      <c r="AB88" s="18">
        <f t="shared" si="221"/>
        <v>0.91040099773704863</v>
      </c>
      <c r="AD88" s="18">
        <f t="shared" si="222"/>
        <v>0.24531790492530181</v>
      </c>
      <c r="AE88" s="18">
        <f t="shared" si="223"/>
        <v>2.4523132498083244</v>
      </c>
      <c r="AF88" s="18">
        <f t="shared" si="224"/>
        <v>2.6279751850452948</v>
      </c>
      <c r="AH88" t="str">
        <f t="shared" si="257"/>
        <v>31 Science, engineering and technology associate professionals</v>
      </c>
      <c r="AI88" s="18">
        <f t="shared" si="225"/>
        <v>0.16290906636846625</v>
      </c>
      <c r="AJ88" s="18">
        <f t="shared" si="225"/>
        <v>15.647059986593659</v>
      </c>
      <c r="AK88" s="18">
        <f t="shared" si="225"/>
        <v>0.34976425737220929</v>
      </c>
      <c r="AL88" s="18">
        <f t="shared" si="225"/>
        <v>2.4990887384605642</v>
      </c>
      <c r="AM88" s="18">
        <f t="shared" si="226"/>
        <v>2.5934835353963903</v>
      </c>
      <c r="AO88" s="18">
        <f t="shared" si="227"/>
        <v>1.7775803422000136</v>
      </c>
      <c r="AP88" s="18">
        <f t="shared" si="228"/>
        <v>2.8165507528620459</v>
      </c>
      <c r="AQ88" s="18">
        <f t="shared" si="229"/>
        <v>4.070610533011898</v>
      </c>
      <c r="AS88" t="str">
        <f t="shared" si="258"/>
        <v>31 Science, engineering and technology associate professionals</v>
      </c>
      <c r="AT88" s="18">
        <f t="shared" si="230"/>
        <v>-3.9622844092808251</v>
      </c>
      <c r="AU88" s="18">
        <f t="shared" si="230"/>
        <v>8.141870428584209</v>
      </c>
      <c r="AV88" s="18">
        <f t="shared" si="230"/>
        <v>-3.5700220228378265</v>
      </c>
      <c r="AW88" s="18">
        <f t="shared" si="230"/>
        <v>-0.47440256002151404</v>
      </c>
      <c r="AX88" s="18">
        <f t="shared" si="231"/>
        <v>-0.93958701720667781</v>
      </c>
      <c r="AZ88" s="18">
        <f t="shared" si="232"/>
        <v>-1.5171628791436076</v>
      </c>
      <c r="BA88" s="18">
        <f t="shared" si="233"/>
        <v>1.8442345307465802</v>
      </c>
      <c r="BB88" s="18">
        <f t="shared" si="234"/>
        <v>0.70082991329145639</v>
      </c>
      <c r="BD88" t="str">
        <f t="shared" si="259"/>
        <v>31 Science, engineering and technology associate professionals</v>
      </c>
      <c r="BE88" s="18">
        <f t="shared" si="235"/>
        <v>1.29048907662761</v>
      </c>
      <c r="BF88" s="18">
        <f t="shared" si="235"/>
        <v>28.04410786683016</v>
      </c>
      <c r="BG88" s="18">
        <f t="shared" si="235"/>
        <v>-6.975110756905833</v>
      </c>
      <c r="BH88" s="18">
        <f t="shared" si="235"/>
        <v>-1.3358047797382255</v>
      </c>
      <c r="BI88" s="18">
        <f t="shared" si="236"/>
        <v>-1.5429205567893844</v>
      </c>
      <c r="BK88" s="18">
        <f t="shared" si="237"/>
        <v>-3.2525695915102903</v>
      </c>
      <c r="BL88" s="18">
        <f t="shared" si="238"/>
        <v>1.4025473189968718</v>
      </c>
      <c r="BM88" s="18">
        <f t="shared" si="239"/>
        <v>-1.1453508134491308</v>
      </c>
      <c r="BO88" t="str">
        <f t="shared" si="260"/>
        <v>31 Science, engineering and technology associate professionals</v>
      </c>
      <c r="BP88" s="18">
        <f t="shared" si="240"/>
        <v>1.6507724934343049</v>
      </c>
      <c r="BQ88" s="18">
        <f t="shared" si="240"/>
        <v>11.481902138134359</v>
      </c>
      <c r="BR88" s="18">
        <f t="shared" si="240"/>
        <v>-3.9747441998137623</v>
      </c>
      <c r="BS88" s="18">
        <f t="shared" si="240"/>
        <v>-0.29186813099914</v>
      </c>
      <c r="BT88" s="18">
        <f t="shared" si="241"/>
        <v>-0.76786269262927309</v>
      </c>
      <c r="BV88" s="18">
        <f t="shared" si="242"/>
        <v>-1.5349262526034857</v>
      </c>
      <c r="BW88" s="18">
        <f t="shared" si="243"/>
        <v>1.675019428145319</v>
      </c>
      <c r="BX88" s="18">
        <f t="shared" si="244"/>
        <v>0.48884211724911086</v>
      </c>
      <c r="BZ88" t="str">
        <f t="shared" si="261"/>
        <v>31 Science, engineering and technology associate professionals</v>
      </c>
      <c r="CA88" s="18">
        <f t="shared" si="245"/>
        <v>11.870098575921784</v>
      </c>
      <c r="CB88" s="18">
        <f t="shared" si="245"/>
        <v>-20.040268024306506</v>
      </c>
      <c r="CC88" s="18">
        <f t="shared" si="245"/>
        <v>-2.1502097667865705</v>
      </c>
      <c r="CD88" s="18">
        <f t="shared" si="245"/>
        <v>-1.8533875537485645</v>
      </c>
      <c r="CE88" s="18">
        <f t="shared" si="246"/>
        <v>-3.1941733096675362</v>
      </c>
      <c r="CG88" s="18">
        <f t="shared" si="247"/>
        <v>-1.9524282006354032</v>
      </c>
      <c r="CH88" s="18">
        <f t="shared" si="248"/>
        <v>1.7421878657595924</v>
      </c>
      <c r="CI88" s="18">
        <f t="shared" si="249"/>
        <v>0.25988469195474817</v>
      </c>
      <c r="CK88" t="str">
        <f t="shared" si="262"/>
        <v>31 Science, engineering and technology associate professionals</v>
      </c>
      <c r="CL88" s="18">
        <f t="shared" si="250"/>
        <v>5.1168091164900398</v>
      </c>
      <c r="CM88" s="18">
        <f t="shared" si="250"/>
        <v>-5.9475016452921743</v>
      </c>
      <c r="CN88" s="18">
        <f t="shared" si="250"/>
        <v>-0.43925310133962059</v>
      </c>
      <c r="CO88" s="18">
        <f t="shared" si="250"/>
        <v>1.2247956449183084</v>
      </c>
      <c r="CP88" s="18">
        <f t="shared" si="251"/>
        <v>0.2403350426939399</v>
      </c>
      <c r="CR88" s="18">
        <f t="shared" si="252"/>
        <v>0.66704515854865143</v>
      </c>
      <c r="CS88" s="18">
        <f t="shared" si="253"/>
        <v>2.2391941315994979</v>
      </c>
      <c r="CT88" s="18">
        <f t="shared" si="254"/>
        <v>2.7347662613111723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12.109094649662211</v>
      </c>
      <c r="C89" s="18">
        <f t="shared" si="210"/>
        <v>-29.028296451713686</v>
      </c>
      <c r="D89" s="18">
        <f t="shared" si="210"/>
        <v>3.3167956847613533</v>
      </c>
      <c r="E89" s="18">
        <f t="shared" si="210"/>
        <v>2.1632257201791294</v>
      </c>
      <c r="F89" s="18">
        <f t="shared" si="211"/>
        <v>0.21445409625260314</v>
      </c>
      <c r="H89" s="18">
        <f t="shared" si="212"/>
        <v>2.5463107786646733</v>
      </c>
      <c r="I89" s="18">
        <f t="shared" si="213"/>
        <v>4.1342026961560752</v>
      </c>
      <c r="J89" s="18">
        <f t="shared" si="214"/>
        <v>5.6921894859204958</v>
      </c>
      <c r="L89" t="str">
        <f t="shared" si="255"/>
        <v>32 Health and social care associate professionals</v>
      </c>
      <c r="M89" s="18">
        <f t="shared" si="215"/>
        <v>7.4802116403313912</v>
      </c>
      <c r="N89" s="18">
        <f t="shared" si="215"/>
        <v>-15.043995057216497</v>
      </c>
      <c r="O89" s="18">
        <f t="shared" si="215"/>
        <v>2.4591978967954953</v>
      </c>
      <c r="P89" s="18">
        <f t="shared" si="215"/>
        <v>1.5044973889598801</v>
      </c>
      <c r="Q89" s="18">
        <f t="shared" si="216"/>
        <v>0.67580378887377446</v>
      </c>
      <c r="S89" s="18">
        <f t="shared" si="217"/>
        <v>1.8217383574187895</v>
      </c>
      <c r="T89" s="18">
        <f t="shared" si="218"/>
        <v>3.8359183848725165</v>
      </c>
      <c r="U89" s="18">
        <f t="shared" si="219"/>
        <v>4.9692194447058968</v>
      </c>
      <c r="W89" t="str">
        <f t="shared" si="256"/>
        <v>32 Health and social care associate professionals</v>
      </c>
      <c r="X89" s="18">
        <f t="shared" si="220"/>
        <v>0.97541449067668484</v>
      </c>
      <c r="Y89" s="18">
        <f t="shared" si="220"/>
        <v>12.419308177642584</v>
      </c>
      <c r="Z89" s="18">
        <f t="shared" si="220"/>
        <v>2.6355642053867756</v>
      </c>
      <c r="AA89" s="18">
        <f t="shared" si="220"/>
        <v>2.6591753217992453</v>
      </c>
      <c r="AB89" s="18">
        <f t="shared" si="221"/>
        <v>3.2361379787377853</v>
      </c>
      <c r="AD89" s="18">
        <f t="shared" si="222"/>
        <v>2.6513043462020658</v>
      </c>
      <c r="AE89" s="18">
        <f t="shared" si="223"/>
        <v>3.9961719095657156</v>
      </c>
      <c r="AF89" s="18">
        <f t="shared" si="224"/>
        <v>5.6502596774930858</v>
      </c>
      <c r="AH89" t="str">
        <f t="shared" si="257"/>
        <v>32 Health and social care associate professionals</v>
      </c>
      <c r="AI89" s="18">
        <f t="shared" si="225"/>
        <v>-7.3417182224111528</v>
      </c>
      <c r="AJ89" s="18">
        <f t="shared" si="225"/>
        <v>7.3596593874234228</v>
      </c>
      <c r="AK89" s="18">
        <f t="shared" si="225"/>
        <v>-5.9864537575517023</v>
      </c>
      <c r="AL89" s="18">
        <f t="shared" si="225"/>
        <v>-5.994119249541896</v>
      </c>
      <c r="AM89" s="18">
        <f t="shared" si="226"/>
        <v>-5.208047161992635</v>
      </c>
      <c r="AO89" s="18">
        <f t="shared" si="227"/>
        <v>-5.9915641549936671</v>
      </c>
      <c r="AP89" s="18">
        <f t="shared" si="228"/>
        <v>1.7077905399610405</v>
      </c>
      <c r="AQ89" s="18">
        <f t="shared" si="229"/>
        <v>-2.4906670959349175</v>
      </c>
      <c r="AS89" t="str">
        <f t="shared" si="258"/>
        <v>32 Health and social care associate professionals</v>
      </c>
      <c r="AT89" s="18">
        <f t="shared" si="230"/>
        <v>0.74689936445504479</v>
      </c>
      <c r="AU89" s="18">
        <f t="shared" si="230"/>
        <v>19.18289461799958</v>
      </c>
      <c r="AV89" s="18">
        <f t="shared" si="230"/>
        <v>-0.46393048387559643</v>
      </c>
      <c r="AW89" s="18">
        <f t="shared" si="230"/>
        <v>1.1869042306637212</v>
      </c>
      <c r="AX89" s="18">
        <f t="shared" si="231"/>
        <v>1.7032815385184197</v>
      </c>
      <c r="AZ89" s="18">
        <f t="shared" si="232"/>
        <v>0.63360602753435025</v>
      </c>
      <c r="BA89" s="18">
        <f t="shared" si="233"/>
        <v>3.1154201073937626</v>
      </c>
      <c r="BB89" s="18">
        <f t="shared" si="234"/>
        <v>3.5344604051339434</v>
      </c>
      <c r="BD89" t="str">
        <f t="shared" si="259"/>
        <v>32 Health and social care associate professionals</v>
      </c>
      <c r="BE89" s="18">
        <f t="shared" si="235"/>
        <v>3.5441009238765364</v>
      </c>
      <c r="BF89" s="18">
        <f t="shared" si="235"/>
        <v>13.453308461008696</v>
      </c>
      <c r="BG89" s="18">
        <f t="shared" si="235"/>
        <v>1.1699068446387351</v>
      </c>
      <c r="BH89" s="18">
        <f t="shared" si="235"/>
        <v>1.5412789953988648</v>
      </c>
      <c r="BI89" s="18">
        <f t="shared" si="236"/>
        <v>2.1306893095275115</v>
      </c>
      <c r="BK89" s="18">
        <f t="shared" si="237"/>
        <v>1.4173370557011511</v>
      </c>
      <c r="BL89" s="18">
        <f t="shared" si="238"/>
        <v>3.4319748183712084</v>
      </c>
      <c r="BM89" s="18">
        <f t="shared" si="239"/>
        <v>4.349720051228867</v>
      </c>
      <c r="BO89" t="str">
        <f t="shared" si="260"/>
        <v>32 Health and social care associate professionals</v>
      </c>
      <c r="BP89" s="18">
        <f t="shared" si="240"/>
        <v>0.9015536489951792</v>
      </c>
      <c r="BQ89" s="18">
        <f t="shared" si="240"/>
        <v>6.791019564221723</v>
      </c>
      <c r="BR89" s="18">
        <f t="shared" si="240"/>
        <v>-2.3977836783237172</v>
      </c>
      <c r="BS89" s="18">
        <f t="shared" si="240"/>
        <v>-2.0771208080756276</v>
      </c>
      <c r="BT89" s="18">
        <f t="shared" si="241"/>
        <v>-1.6459654498458876</v>
      </c>
      <c r="BV89" s="18">
        <f t="shared" si="242"/>
        <v>-2.184125317294705</v>
      </c>
      <c r="BW89" s="18">
        <f t="shared" si="243"/>
        <v>2.3363348985810495</v>
      </c>
      <c r="BX89" s="18">
        <f t="shared" si="244"/>
        <v>0.83012337666137359</v>
      </c>
      <c r="BZ89" t="str">
        <f t="shared" si="261"/>
        <v>32 Health and social care associate professionals</v>
      </c>
      <c r="CA89" s="18">
        <f t="shared" si="245"/>
        <v>-4.9576778227404583</v>
      </c>
      <c r="CB89" s="18">
        <f t="shared" si="245"/>
        <v>-6.4868112572822323</v>
      </c>
      <c r="CC89" s="18">
        <f t="shared" si="245"/>
        <v>-4.5042919549640459</v>
      </c>
      <c r="CD89" s="18">
        <f t="shared" si="245"/>
        <v>-6.8800650825735499</v>
      </c>
      <c r="CE89" s="18">
        <f t="shared" si="246"/>
        <v>-6.119331571348285</v>
      </c>
      <c r="CG89" s="18">
        <f t="shared" si="247"/>
        <v>-6.0947816429054775</v>
      </c>
      <c r="CH89" s="18">
        <f t="shared" si="248"/>
        <v>1.6351778741546363</v>
      </c>
      <c r="CI89" s="18">
        <f t="shared" si="249"/>
        <v>-2.6851128361434551</v>
      </c>
      <c r="CK89" t="str">
        <f t="shared" si="262"/>
        <v>32 Health and social care associate professionals</v>
      </c>
      <c r="CL89" s="18">
        <f t="shared" si="250"/>
        <v>0.38201638493569057</v>
      </c>
      <c r="CM89" s="18">
        <f t="shared" si="250"/>
        <v>-12.931408154823421</v>
      </c>
      <c r="CN89" s="18">
        <f t="shared" si="250"/>
        <v>0.73607938534814288</v>
      </c>
      <c r="CO89" s="18">
        <f t="shared" si="250"/>
        <v>0.64839306947181985</v>
      </c>
      <c r="CP89" s="18">
        <f t="shared" si="251"/>
        <v>-0.23207269674059283</v>
      </c>
      <c r="CR89" s="18">
        <f t="shared" si="252"/>
        <v>0.67761335736218342</v>
      </c>
      <c r="CS89" s="18">
        <f t="shared" si="253"/>
        <v>2.3781649706778207</v>
      </c>
      <c r="CT89" s="18">
        <f t="shared" si="254"/>
        <v>2.8725388688618292</v>
      </c>
    </row>
    <row r="90" spans="1:98" x14ac:dyDescent="0.2">
      <c r="A90" t="str">
        <f t="shared" si="209"/>
        <v>33 Protective service occupations</v>
      </c>
      <c r="B90" s="18">
        <f t="shared" si="210"/>
        <v>13.741539354284216</v>
      </c>
      <c r="C90" s="18">
        <f t="shared" si="210"/>
        <v>-20.040908709109683</v>
      </c>
      <c r="D90" s="18">
        <f t="shared" si="210"/>
        <v>8.818581517909152</v>
      </c>
      <c r="E90" s="18">
        <f t="shared" si="210"/>
        <v>4.2722381728785841</v>
      </c>
      <c r="F90" s="18">
        <f t="shared" si="211"/>
        <v>3.9332198145142883</v>
      </c>
      <c r="H90" s="18">
        <f t="shared" si="212"/>
        <v>5.766179561565532</v>
      </c>
      <c r="I90" s="18">
        <f t="shared" si="213"/>
        <v>3.6362696139268236</v>
      </c>
      <c r="J90" s="18">
        <f t="shared" si="214"/>
        <v>7.6637656071562255</v>
      </c>
      <c r="L90" t="str">
        <f t="shared" si="255"/>
        <v>33 Protective service occupations</v>
      </c>
      <c r="M90" s="18">
        <f t="shared" si="215"/>
        <v>13.129981470164154</v>
      </c>
      <c r="N90" s="18">
        <f t="shared" si="215"/>
        <v>-17.043703114145892</v>
      </c>
      <c r="O90" s="18">
        <f t="shared" si="215"/>
        <v>8.3999184120376214</v>
      </c>
      <c r="P90" s="18">
        <f t="shared" si="215"/>
        <v>4.9564195116553522</v>
      </c>
      <c r="Q90" s="18">
        <f t="shared" si="216"/>
        <v>4.4732878729990766</v>
      </c>
      <c r="S90" s="18">
        <f t="shared" si="217"/>
        <v>6.0919233723526922</v>
      </c>
      <c r="T90" s="18">
        <f t="shared" si="218"/>
        <v>3.3417270137849675</v>
      </c>
      <c r="U90" s="18">
        <f t="shared" si="219"/>
        <v>7.7534210463203079</v>
      </c>
      <c r="W90" t="str">
        <f t="shared" si="256"/>
        <v>33 Protective service occupations</v>
      </c>
      <c r="X90" s="18">
        <f t="shared" si="220"/>
        <v>2.0979939167789396</v>
      </c>
      <c r="Y90" s="18">
        <f t="shared" si="220"/>
        <v>10.758022975785874</v>
      </c>
      <c r="Z90" s="18">
        <f t="shared" si="220"/>
        <v>5.6317063879649742</v>
      </c>
      <c r="AA90" s="18">
        <f t="shared" si="220"/>
        <v>4.0028168580335421</v>
      </c>
      <c r="AB90" s="18">
        <f t="shared" si="221"/>
        <v>4.9209842098420831</v>
      </c>
      <c r="AD90" s="18">
        <f t="shared" si="222"/>
        <v>4.542969819167042</v>
      </c>
      <c r="AE90" s="18">
        <f t="shared" si="223"/>
        <v>3.5569994583271924</v>
      </c>
      <c r="AF90" s="18">
        <f t="shared" si="224"/>
        <v>6.6764290443162899</v>
      </c>
      <c r="AH90" t="str">
        <f t="shared" si="257"/>
        <v>33 Protective service occupations</v>
      </c>
      <c r="AI90" s="18">
        <f t="shared" si="225"/>
        <v>1.1815221830584477</v>
      </c>
      <c r="AJ90" s="18">
        <f t="shared" si="225"/>
        <v>10.429708006207527</v>
      </c>
      <c r="AK90" s="18">
        <f t="shared" si="225"/>
        <v>5.2061365111729652</v>
      </c>
      <c r="AL90" s="18">
        <f t="shared" si="225"/>
        <v>3.2261354613309923</v>
      </c>
      <c r="AM90" s="18">
        <f t="shared" si="226"/>
        <v>4.2795739840815417</v>
      </c>
      <c r="AO90" s="18">
        <f t="shared" si="227"/>
        <v>3.8819603460261254</v>
      </c>
      <c r="AP90" s="18">
        <f t="shared" si="228"/>
        <v>3.0556069139441755</v>
      </c>
      <c r="AQ90" s="18">
        <f t="shared" si="229"/>
        <v>5.8348501062086555</v>
      </c>
      <c r="AS90" t="str">
        <f t="shared" si="258"/>
        <v>33 Protective service occupations</v>
      </c>
      <c r="AT90" s="18">
        <f t="shared" si="230"/>
        <v>-1.442653206222122</v>
      </c>
      <c r="AU90" s="18">
        <f t="shared" si="230"/>
        <v>7.102693169608254</v>
      </c>
      <c r="AV90" s="18">
        <f t="shared" si="230"/>
        <v>2.3254234818979036</v>
      </c>
      <c r="AW90" s="18">
        <f t="shared" si="230"/>
        <v>1.9761385586231306</v>
      </c>
      <c r="AX90" s="18">
        <f t="shared" si="231"/>
        <v>2.3985921937703214</v>
      </c>
      <c r="AZ90" s="18">
        <f t="shared" si="232"/>
        <v>2.0924341900969257</v>
      </c>
      <c r="BA90" s="18">
        <f t="shared" si="233"/>
        <v>2.8601286985897367</v>
      </c>
      <c r="BB90" s="18">
        <f t="shared" si="234"/>
        <v>4.3381709124807655</v>
      </c>
      <c r="BD90" t="str">
        <f t="shared" si="259"/>
        <v>33 Protective service occupations</v>
      </c>
      <c r="BE90" s="18">
        <f t="shared" si="235"/>
        <v>-1.7342319331469347</v>
      </c>
      <c r="BF90" s="18">
        <f t="shared" si="235"/>
        <v>23.543975388548688</v>
      </c>
      <c r="BG90" s="18">
        <f t="shared" si="235"/>
        <v>-1.311819343063747</v>
      </c>
      <c r="BH90" s="18">
        <f t="shared" si="235"/>
        <v>-0.15565216827154726</v>
      </c>
      <c r="BI90" s="18">
        <f t="shared" si="236"/>
        <v>0.81470489833688209</v>
      </c>
      <c r="BK90" s="18">
        <f t="shared" si="237"/>
        <v>-0.54253843346615538</v>
      </c>
      <c r="BL90" s="18">
        <f t="shared" si="238"/>
        <v>1.4327722857184089</v>
      </c>
      <c r="BM90" s="18">
        <f t="shared" si="239"/>
        <v>0.99151411033207015</v>
      </c>
      <c r="BO90" t="str">
        <f t="shared" si="260"/>
        <v>33 Protective service occupations</v>
      </c>
      <c r="BP90" s="18">
        <f t="shared" si="240"/>
        <v>0.49482837956944525</v>
      </c>
      <c r="BQ90" s="18">
        <f t="shared" si="240"/>
        <v>1.1332474661518654</v>
      </c>
      <c r="BR90" s="18">
        <f t="shared" si="240"/>
        <v>1.7100547983356584</v>
      </c>
      <c r="BS90" s="18">
        <f t="shared" si="240"/>
        <v>-0.56265938171641272</v>
      </c>
      <c r="BT90" s="18">
        <f t="shared" si="241"/>
        <v>0.2479557346525274</v>
      </c>
      <c r="BV90" s="18">
        <f t="shared" si="242"/>
        <v>0.18921258054429568</v>
      </c>
      <c r="BW90" s="18">
        <f t="shared" si="243"/>
        <v>1.7885510769860336</v>
      </c>
      <c r="BX90" s="18">
        <f t="shared" si="244"/>
        <v>1.9366316856059829</v>
      </c>
      <c r="BZ90" t="str">
        <f t="shared" si="261"/>
        <v>33 Protective service occupations</v>
      </c>
      <c r="CA90" s="18">
        <f t="shared" si="245"/>
        <v>5.8938796658016157</v>
      </c>
      <c r="CB90" s="18">
        <f t="shared" si="245"/>
        <v>-16.63515492499814</v>
      </c>
      <c r="CC90" s="18">
        <f t="shared" si="245"/>
        <v>2.8957824107939789</v>
      </c>
      <c r="CD90" s="18">
        <f t="shared" si="245"/>
        <v>-5.29890690469853</v>
      </c>
      <c r="CE90" s="18">
        <f t="shared" si="246"/>
        <v>-3.5821271397718735</v>
      </c>
      <c r="CG90" s="18">
        <f t="shared" si="247"/>
        <v>-2.6425509807864067</v>
      </c>
      <c r="CH90" s="18">
        <f t="shared" si="248"/>
        <v>2.0331389817979106</v>
      </c>
      <c r="CI90" s="18">
        <f t="shared" si="249"/>
        <v>0.14266146903514354</v>
      </c>
      <c r="CK90" t="str">
        <f t="shared" si="262"/>
        <v>33 Protective service occupations</v>
      </c>
      <c r="CL90" s="18">
        <f t="shared" si="250"/>
        <v>-2.5069405695093971</v>
      </c>
      <c r="CM90" s="18">
        <f t="shared" si="250"/>
        <v>-14.974757992808597</v>
      </c>
      <c r="CN90" s="18">
        <f t="shared" si="250"/>
        <v>-3.5926243053483131</v>
      </c>
      <c r="CO90" s="18">
        <f t="shared" si="250"/>
        <v>-0.86976079799158112</v>
      </c>
      <c r="CP90" s="18">
        <f t="shared" si="251"/>
        <v>-2.6670143871310947</v>
      </c>
      <c r="CR90" s="18">
        <f t="shared" si="252"/>
        <v>-1.7858211853875039</v>
      </c>
      <c r="CS90" s="18">
        <f t="shared" si="253"/>
        <v>1.2468136956943043</v>
      </c>
      <c r="CT90" s="18">
        <f t="shared" si="254"/>
        <v>-0.220602652086066</v>
      </c>
    </row>
    <row r="91" spans="1:98" x14ac:dyDescent="0.2">
      <c r="A91" t="str">
        <f t="shared" si="209"/>
        <v>34 Culture, media and sports occupations</v>
      </c>
      <c r="B91" s="18">
        <f t="shared" si="210"/>
        <v>9.3673254101960914</v>
      </c>
      <c r="C91" s="18">
        <f t="shared" si="210"/>
        <v>2.9817377581306426</v>
      </c>
      <c r="D91" s="18">
        <f t="shared" si="210"/>
        <v>-0.19827102375082895</v>
      </c>
      <c r="E91" s="18">
        <f t="shared" si="210"/>
        <v>1.6035950204121407</v>
      </c>
      <c r="F91" s="18">
        <f t="shared" si="211"/>
        <v>1.1221583440036653</v>
      </c>
      <c r="H91" s="18">
        <f t="shared" si="212"/>
        <v>0.99938707359641388</v>
      </c>
      <c r="I91" s="18">
        <f t="shared" si="213"/>
        <v>3.3058179369183094</v>
      </c>
      <c r="J91" s="18">
        <f t="shared" si="214"/>
        <v>3.9565029006529251</v>
      </c>
      <c r="L91" t="str">
        <f t="shared" si="255"/>
        <v>34 Culture, media and sports occupations</v>
      </c>
      <c r="M91" s="18">
        <f t="shared" si="215"/>
        <v>5.7289015159103007</v>
      </c>
      <c r="N91" s="18">
        <f t="shared" si="215"/>
        <v>-16.848519120597892</v>
      </c>
      <c r="O91" s="18">
        <f t="shared" si="215"/>
        <v>0.13398904518651111</v>
      </c>
      <c r="P91" s="18">
        <f t="shared" si="215"/>
        <v>1.3670700443609851</v>
      </c>
      <c r="Q91" s="18">
        <f t="shared" si="216"/>
        <v>-0.26234407902755441</v>
      </c>
      <c r="S91" s="18">
        <f t="shared" si="217"/>
        <v>0.95436504145880452</v>
      </c>
      <c r="T91" s="18">
        <f t="shared" si="218"/>
        <v>3.3036306354900846</v>
      </c>
      <c r="U91" s="18">
        <f t="shared" si="219"/>
        <v>3.9244662716530154</v>
      </c>
      <c r="W91" t="str">
        <f t="shared" si="256"/>
        <v>34 Culture, media and sports occupations</v>
      </c>
      <c r="X91" s="18">
        <f t="shared" si="220"/>
        <v>-0.28976537547719117</v>
      </c>
      <c r="Y91" s="18">
        <f t="shared" si="220"/>
        <v>-2.8962998131235596</v>
      </c>
      <c r="Z91" s="18">
        <f t="shared" si="220"/>
        <v>-0.8882187878797243</v>
      </c>
      <c r="AA91" s="18">
        <f t="shared" si="220"/>
        <v>1.349891768341327</v>
      </c>
      <c r="AB91" s="18">
        <f t="shared" si="221"/>
        <v>0.37624438729826348</v>
      </c>
      <c r="AD91" s="18">
        <f t="shared" si="222"/>
        <v>0.59829495604346583</v>
      </c>
      <c r="AE91" s="18">
        <f t="shared" si="223"/>
        <v>2.7967869160999692</v>
      </c>
      <c r="AF91" s="18">
        <f t="shared" si="224"/>
        <v>3.2091176535453458</v>
      </c>
      <c r="AH91" t="str">
        <f t="shared" si="257"/>
        <v>34 Culture, media and sports occupations</v>
      </c>
      <c r="AI91" s="18">
        <f t="shared" si="225"/>
        <v>-3.6608419505175238</v>
      </c>
      <c r="AJ91" s="18">
        <f t="shared" si="225"/>
        <v>43.193561617082075</v>
      </c>
      <c r="AK91" s="18">
        <f t="shared" si="225"/>
        <v>-0.26792788261138512</v>
      </c>
      <c r="AL91" s="18">
        <f t="shared" si="225"/>
        <v>2.9118533373643452</v>
      </c>
      <c r="AM91" s="18">
        <f t="shared" si="226"/>
        <v>4.0332056990966425</v>
      </c>
      <c r="AO91" s="18">
        <f t="shared" si="227"/>
        <v>1.8408183454151406</v>
      </c>
      <c r="AP91" s="18">
        <f t="shared" si="228"/>
        <v>2.9622733233221954</v>
      </c>
      <c r="AQ91" s="18">
        <f t="shared" si="229"/>
        <v>4.2393782876561037</v>
      </c>
      <c r="AS91" t="str">
        <f t="shared" si="258"/>
        <v>34 Culture, media and sports occupations</v>
      </c>
      <c r="AT91" s="18">
        <f t="shared" si="230"/>
        <v>-1.6104025867024419</v>
      </c>
      <c r="AU91" s="18">
        <f t="shared" si="230"/>
        <v>3.0837788576691061</v>
      </c>
      <c r="AV91" s="18">
        <f t="shared" si="230"/>
        <v>-0.89109899950058358</v>
      </c>
      <c r="AW91" s="18">
        <f t="shared" si="230"/>
        <v>1.7082720213034586</v>
      </c>
      <c r="AX91" s="18">
        <f t="shared" si="231"/>
        <v>0.97346842267296285</v>
      </c>
      <c r="AZ91" s="18">
        <f t="shared" si="232"/>
        <v>0.83432700737013921</v>
      </c>
      <c r="BA91" s="18">
        <f t="shared" si="233"/>
        <v>2.7400661584139341</v>
      </c>
      <c r="BB91" s="18">
        <f t="shared" si="234"/>
        <v>3.3224427025958292</v>
      </c>
      <c r="BD91" t="str">
        <f t="shared" si="259"/>
        <v>34 Culture, media and sports occupations</v>
      </c>
      <c r="BE91" s="18">
        <f t="shared" si="235"/>
        <v>0.6753604182912154</v>
      </c>
      <c r="BF91" s="18">
        <f t="shared" si="235"/>
        <v>1.9153954246364124</v>
      </c>
      <c r="BG91" s="18">
        <f t="shared" si="235"/>
        <v>-2.5259198674749905</v>
      </c>
      <c r="BH91" s="18">
        <f t="shared" si="235"/>
        <v>1.8786522173702691</v>
      </c>
      <c r="BI91" s="18">
        <f t="shared" si="236"/>
        <v>0.48351979651262145</v>
      </c>
      <c r="BK91" s="18">
        <f t="shared" si="237"/>
        <v>0.38877985282064209</v>
      </c>
      <c r="BL91" s="18">
        <f t="shared" si="238"/>
        <v>2.2265759496576498</v>
      </c>
      <c r="BM91" s="18">
        <f t="shared" si="239"/>
        <v>2.5143746993318672</v>
      </c>
      <c r="BO91" t="str">
        <f t="shared" si="260"/>
        <v>34 Culture, media and sports occupations</v>
      </c>
      <c r="BP91" s="18">
        <f t="shared" si="240"/>
        <v>-3.3264063298604651</v>
      </c>
      <c r="BQ91" s="18">
        <f t="shared" si="240"/>
        <v>-21.429033462072944</v>
      </c>
      <c r="BR91" s="18">
        <f t="shared" si="240"/>
        <v>-4.9989373813808307</v>
      </c>
      <c r="BS91" s="18">
        <f t="shared" si="240"/>
        <v>-3.9600290970897789</v>
      </c>
      <c r="BT91" s="18">
        <f t="shared" si="241"/>
        <v>-5.479385142685878</v>
      </c>
      <c r="BV91" s="18">
        <f t="shared" si="242"/>
        <v>-4.3075881225244084</v>
      </c>
      <c r="BW91" s="18">
        <f t="shared" si="243"/>
        <v>1.5962717400391346</v>
      </c>
      <c r="BX91" s="18">
        <f t="shared" si="244"/>
        <v>-1.6029661840346598</v>
      </c>
      <c r="BZ91" t="str">
        <f t="shared" si="261"/>
        <v>34 Culture, media and sports occupations</v>
      </c>
      <c r="CA91" s="18">
        <f t="shared" si="245"/>
        <v>2.0536072142330219</v>
      </c>
      <c r="CB91" s="18">
        <f t="shared" si="245"/>
        <v>-24.821813782330281</v>
      </c>
      <c r="CC91" s="18">
        <f t="shared" si="245"/>
        <v>-5.0569445139027618</v>
      </c>
      <c r="CD91" s="18">
        <f t="shared" si="245"/>
        <v>-6.3567600059466045</v>
      </c>
      <c r="CE91" s="18">
        <f t="shared" si="246"/>
        <v>-7.2346555998848538</v>
      </c>
      <c r="CG91" s="18">
        <f t="shared" si="247"/>
        <v>-5.9254775353421829</v>
      </c>
      <c r="CH91" s="18">
        <f t="shared" si="248"/>
        <v>1.3937224603285614</v>
      </c>
      <c r="CI91" s="18">
        <f t="shared" si="249"/>
        <v>-3.0255081722876054</v>
      </c>
      <c r="CK91" t="str">
        <f t="shared" si="262"/>
        <v>34 Culture, media and sports occupations</v>
      </c>
      <c r="CL91" s="18">
        <f t="shared" si="250"/>
        <v>6.4323352955505841</v>
      </c>
      <c r="CM91" s="18">
        <f t="shared" si="250"/>
        <v>-18.180377722091322</v>
      </c>
      <c r="CN91" s="18">
        <f t="shared" si="250"/>
        <v>0.63515115217265272</v>
      </c>
      <c r="CO91" s="18">
        <f t="shared" si="250"/>
        <v>4.2871179842648877</v>
      </c>
      <c r="CP91" s="18">
        <f t="shared" si="251"/>
        <v>1.5797267472871912</v>
      </c>
      <c r="CR91" s="18">
        <f t="shared" si="252"/>
        <v>3.0553030858680774</v>
      </c>
      <c r="CS91" s="18">
        <f t="shared" si="253"/>
        <v>2.3894300752712372</v>
      </c>
      <c r="CT91" s="18">
        <f t="shared" si="254"/>
        <v>4.7140423264529385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8.2405993556008426</v>
      </c>
      <c r="C92" s="18">
        <f t="shared" si="210"/>
        <v>-18.444374122243346</v>
      </c>
      <c r="D92" s="18">
        <f t="shared" si="210"/>
        <v>2.8118738410038535</v>
      </c>
      <c r="E92" s="18">
        <f t="shared" si="210"/>
        <v>2.6080568390052239</v>
      </c>
      <c r="F92" s="18">
        <f t="shared" si="211"/>
        <v>1.2086910533754214</v>
      </c>
      <c r="H92" s="18">
        <f t="shared" si="212"/>
        <v>2.6759509053739805</v>
      </c>
      <c r="I92" s="18">
        <f t="shared" si="213"/>
        <v>3.3885986447644179</v>
      </c>
      <c r="J92" s="18">
        <f t="shared" si="214"/>
        <v>5.1849690494768064</v>
      </c>
      <c r="L92" t="str">
        <f t="shared" si="255"/>
        <v>35 Business and public service associate professionals</v>
      </c>
      <c r="M92" s="18">
        <f t="shared" si="215"/>
        <v>8.2065860137888968</v>
      </c>
      <c r="N92" s="18">
        <f t="shared" si="215"/>
        <v>-14.434183750946039</v>
      </c>
      <c r="O92" s="18">
        <f t="shared" si="215"/>
        <v>1.7071715281721467</v>
      </c>
      <c r="P92" s="18">
        <f t="shared" si="215"/>
        <v>1.6603603037463888</v>
      </c>
      <c r="Q92" s="18">
        <f t="shared" si="216"/>
        <v>0.58562393776222521</v>
      </c>
      <c r="S92" s="18">
        <f t="shared" si="217"/>
        <v>1.6759616508323028</v>
      </c>
      <c r="T92" s="18">
        <f t="shared" si="218"/>
        <v>3.2922145884873855</v>
      </c>
      <c r="U92" s="18">
        <f t="shared" si="219"/>
        <v>4.403840021520522</v>
      </c>
      <c r="W92" t="str">
        <f t="shared" si="256"/>
        <v>35 Business and public service associate professionals</v>
      </c>
      <c r="X92" s="18">
        <f t="shared" si="220"/>
        <v>-0.81185327780963767</v>
      </c>
      <c r="Y92" s="18">
        <f t="shared" si="220"/>
        <v>8.860022190224214</v>
      </c>
      <c r="Z92" s="18">
        <f t="shared" si="220"/>
        <v>7.018364807649391E-2</v>
      </c>
      <c r="AA92" s="18">
        <f t="shared" si="220"/>
        <v>1.2640009279077047</v>
      </c>
      <c r="AB92" s="18">
        <f t="shared" si="221"/>
        <v>1.3465386014148484</v>
      </c>
      <c r="AD92" s="18">
        <f t="shared" si="222"/>
        <v>0.86448772243234995</v>
      </c>
      <c r="AE92" s="18">
        <f t="shared" si="223"/>
        <v>2.9543783080592689</v>
      </c>
      <c r="AF92" s="18">
        <f t="shared" si="224"/>
        <v>3.5415689124830729</v>
      </c>
      <c r="AH92" t="str">
        <f t="shared" si="257"/>
        <v>35 Business and public service associate professionals</v>
      </c>
      <c r="AI92" s="18">
        <f t="shared" si="225"/>
        <v>-1.3173767930652724</v>
      </c>
      <c r="AJ92" s="18">
        <f t="shared" si="225"/>
        <v>12.894334238184801</v>
      </c>
      <c r="AK92" s="18">
        <f t="shared" si="225"/>
        <v>-0.2023448980565612</v>
      </c>
      <c r="AL92" s="18">
        <f t="shared" si="225"/>
        <v>1.2852394146030788</v>
      </c>
      <c r="AM92" s="18">
        <f t="shared" si="226"/>
        <v>1.5040717286724847</v>
      </c>
      <c r="AO92" s="18">
        <f t="shared" si="227"/>
        <v>0.78693038776742608</v>
      </c>
      <c r="AP92" s="18">
        <f t="shared" si="228"/>
        <v>2.7858590612686696</v>
      </c>
      <c r="AQ92" s="18">
        <f t="shared" si="229"/>
        <v>3.3312960753399734</v>
      </c>
      <c r="AS92" t="str">
        <f t="shared" si="258"/>
        <v>35 Business and public service associate professionals</v>
      </c>
      <c r="AT92" s="18">
        <f t="shared" si="230"/>
        <v>-1.7398306645847628</v>
      </c>
      <c r="AU92" s="18">
        <f t="shared" si="230"/>
        <v>12.564692660463205</v>
      </c>
      <c r="AV92" s="18">
        <f t="shared" si="230"/>
        <v>-0.26502500846520283</v>
      </c>
      <c r="AW92" s="18">
        <f t="shared" si="230"/>
        <v>1.4316287376220149</v>
      </c>
      <c r="AX92" s="18">
        <f t="shared" si="231"/>
        <v>1.557230698512635</v>
      </c>
      <c r="AZ92" s="18">
        <f t="shared" si="232"/>
        <v>0.86289451664780525</v>
      </c>
      <c r="BA92" s="18">
        <f t="shared" si="233"/>
        <v>2.7798303962552229</v>
      </c>
      <c r="BB92" s="18">
        <f t="shared" si="234"/>
        <v>3.3794090453000303</v>
      </c>
      <c r="BD92" t="str">
        <f t="shared" si="259"/>
        <v>35 Business and public service associate professionals</v>
      </c>
      <c r="BE92" s="18">
        <f t="shared" si="235"/>
        <v>-0.57921002312750769</v>
      </c>
      <c r="BF92" s="18">
        <f t="shared" si="235"/>
        <v>21.356615697835203</v>
      </c>
      <c r="BG92" s="18">
        <f t="shared" si="235"/>
        <v>-2.7984214091459236</v>
      </c>
      <c r="BH92" s="18">
        <f t="shared" si="235"/>
        <v>0.21906946745204881</v>
      </c>
      <c r="BI92" s="18">
        <f t="shared" si="236"/>
        <v>0.46062059879850015</v>
      </c>
      <c r="BK92" s="18">
        <f t="shared" si="237"/>
        <v>-0.79702798008294273</v>
      </c>
      <c r="BL92" s="18">
        <f t="shared" si="238"/>
        <v>2.1742214149941042</v>
      </c>
      <c r="BM92" s="18">
        <f t="shared" si="239"/>
        <v>1.5937010487809378</v>
      </c>
      <c r="BO92" t="str">
        <f t="shared" si="260"/>
        <v>35 Business and public service associate professionals</v>
      </c>
      <c r="BP92" s="18">
        <f t="shared" si="240"/>
        <v>-0.92418770451347942</v>
      </c>
      <c r="BQ92" s="18">
        <f t="shared" si="240"/>
        <v>6.8992818054455896</v>
      </c>
      <c r="BR92" s="18">
        <f t="shared" si="240"/>
        <v>-2.7137234749775252</v>
      </c>
      <c r="BS92" s="18">
        <f t="shared" si="240"/>
        <v>-0.91785219788796946</v>
      </c>
      <c r="BT92" s="18">
        <f t="shared" si="241"/>
        <v>-1.0139085380150514</v>
      </c>
      <c r="BV92" s="18">
        <f t="shared" si="242"/>
        <v>-1.5201295212250887</v>
      </c>
      <c r="BW92" s="18">
        <f t="shared" si="243"/>
        <v>1.8994544355960707</v>
      </c>
      <c r="BX92" s="18">
        <f t="shared" si="244"/>
        <v>0.763308401959506</v>
      </c>
      <c r="BZ92" t="str">
        <f t="shared" si="261"/>
        <v>35 Business and public service associate professionals</v>
      </c>
      <c r="CA92" s="18">
        <f t="shared" si="245"/>
        <v>3.1773688280237966</v>
      </c>
      <c r="CB92" s="18">
        <f t="shared" si="245"/>
        <v>-15.696480848082706</v>
      </c>
      <c r="CC92" s="18">
        <f t="shared" si="245"/>
        <v>-3.3487675269610717</v>
      </c>
      <c r="CD92" s="18">
        <f t="shared" si="245"/>
        <v>-5.1311457073036308</v>
      </c>
      <c r="CE92" s="18">
        <f t="shared" si="246"/>
        <v>-5.2792882576629507</v>
      </c>
      <c r="CG92" s="18">
        <f t="shared" si="247"/>
        <v>-4.5407020669713134</v>
      </c>
      <c r="CH92" s="18">
        <f t="shared" si="248"/>
        <v>1.5594169967609872</v>
      </c>
      <c r="CI92" s="18">
        <f t="shared" si="249"/>
        <v>-1.818924263539623</v>
      </c>
      <c r="CK92" t="str">
        <f t="shared" si="262"/>
        <v>35 Business and public service associate professionals</v>
      </c>
      <c r="CL92" s="18">
        <f t="shared" si="250"/>
        <v>0.42291568801906543</v>
      </c>
      <c r="CM92" s="18">
        <f t="shared" si="250"/>
        <v>-21.591878312729818</v>
      </c>
      <c r="CN92" s="18">
        <f t="shared" si="250"/>
        <v>-1.2404031399268711</v>
      </c>
      <c r="CO92" s="18">
        <f t="shared" si="250"/>
        <v>1.2816341883423066</v>
      </c>
      <c r="CP92" s="18">
        <f t="shared" si="251"/>
        <v>-1.1081988081912963</v>
      </c>
      <c r="CR92" s="18">
        <f t="shared" si="252"/>
        <v>0.43387893157325053</v>
      </c>
      <c r="CS92" s="18">
        <f t="shared" si="253"/>
        <v>2.0748639182981421</v>
      </c>
      <c r="CT92" s="18">
        <f t="shared" si="254"/>
        <v>2.4029187524958084</v>
      </c>
    </row>
    <row r="93" spans="1:98" x14ac:dyDescent="0.2">
      <c r="A93" t="str">
        <f t="shared" si="209"/>
        <v>41 Administrative occupations</v>
      </c>
      <c r="B93" s="18">
        <f t="shared" si="210"/>
        <v>5.2216139143927975</v>
      </c>
      <c r="C93" s="18">
        <f t="shared" si="210"/>
        <v>-16.257055746062065</v>
      </c>
      <c r="D93" s="18">
        <f t="shared" si="210"/>
        <v>2.035960154577543</v>
      </c>
      <c r="E93" s="18">
        <f t="shared" si="210"/>
        <v>1.9798629699114612</v>
      </c>
      <c r="F93" s="18">
        <f t="shared" si="211"/>
        <v>0.7490991350399101</v>
      </c>
      <c r="H93" s="18">
        <f t="shared" si="212"/>
        <v>1.9985586038480996</v>
      </c>
      <c r="I93" s="18">
        <f t="shared" si="213"/>
        <v>3.4015340588271048</v>
      </c>
      <c r="J93" s="18">
        <f t="shared" si="214"/>
        <v>4.7195700873340574</v>
      </c>
      <c r="L93" t="str">
        <f t="shared" si="255"/>
        <v>41 Administrative occupations</v>
      </c>
      <c r="M93" s="18">
        <f t="shared" si="215"/>
        <v>6.407763155380608</v>
      </c>
      <c r="N93" s="18">
        <f t="shared" si="215"/>
        <v>-15.888317598340029</v>
      </c>
      <c r="O93" s="18">
        <f t="shared" si="215"/>
        <v>2.1711079317630277</v>
      </c>
      <c r="P93" s="18">
        <f t="shared" si="215"/>
        <v>1.7487734269369781</v>
      </c>
      <c r="Q93" s="18">
        <f t="shared" si="216"/>
        <v>0.67561498699169054</v>
      </c>
      <c r="S93" s="18">
        <f t="shared" si="217"/>
        <v>1.8893572644396173</v>
      </c>
      <c r="T93" s="18">
        <f t="shared" si="218"/>
        <v>3.5752663240117277</v>
      </c>
      <c r="U93" s="18">
        <f t="shared" si="219"/>
        <v>4.7914763917521475</v>
      </c>
      <c r="W93" t="str">
        <f t="shared" si="256"/>
        <v>41 Administrative occupations</v>
      </c>
      <c r="X93" s="18">
        <f t="shared" si="220"/>
        <v>-1.269085633072764</v>
      </c>
      <c r="Y93" s="18">
        <f t="shared" si="220"/>
        <v>11.555537897613588</v>
      </c>
      <c r="Z93" s="18">
        <f t="shared" si="220"/>
        <v>0.81166191720889458</v>
      </c>
      <c r="AA93" s="18">
        <f t="shared" si="220"/>
        <v>1.5851991699842971</v>
      </c>
      <c r="AB93" s="18">
        <f t="shared" si="221"/>
        <v>1.9375838569142267</v>
      </c>
      <c r="AD93" s="18">
        <f t="shared" si="222"/>
        <v>1.3266961666118737</v>
      </c>
      <c r="AE93" s="18">
        <f t="shared" si="223"/>
        <v>3.3475035508081286</v>
      </c>
      <c r="AF93" s="18">
        <f t="shared" si="224"/>
        <v>4.2138320554127251</v>
      </c>
      <c r="AH93" t="str">
        <f t="shared" si="257"/>
        <v>41 Administrative occupations</v>
      </c>
      <c r="AI93" s="18">
        <f t="shared" si="225"/>
        <v>0.11042058319503667</v>
      </c>
      <c r="AJ93" s="18">
        <f t="shared" si="225"/>
        <v>11.303085624847764</v>
      </c>
      <c r="AK93" s="18">
        <f t="shared" si="225"/>
        <v>5.6549789212190227E-2</v>
      </c>
      <c r="AL93" s="18">
        <f t="shared" si="225"/>
        <v>1.5008953180867035</v>
      </c>
      <c r="AM93" s="18">
        <f t="shared" si="226"/>
        <v>1.6312101685683977</v>
      </c>
      <c r="AO93" s="18">
        <f t="shared" si="227"/>
        <v>1.0171449305524716</v>
      </c>
      <c r="AP93" s="18">
        <f t="shared" si="228"/>
        <v>3.351093145995554</v>
      </c>
      <c r="AQ93" s="18">
        <f t="shared" si="229"/>
        <v>4.009774441202163</v>
      </c>
      <c r="AS93" t="str">
        <f t="shared" si="258"/>
        <v>41 Administrative occupations</v>
      </c>
      <c r="AT93" s="18">
        <f t="shared" si="230"/>
        <v>-1.3122663867943807</v>
      </c>
      <c r="AU93" s="18">
        <f t="shared" si="230"/>
        <v>13.530815860752575</v>
      </c>
      <c r="AV93" s="18">
        <f t="shared" si="230"/>
        <v>-0.1122100409722937</v>
      </c>
      <c r="AW93" s="18">
        <f t="shared" si="230"/>
        <v>1.5195915027198525</v>
      </c>
      <c r="AX93" s="18">
        <f t="shared" si="231"/>
        <v>1.7152099286759315</v>
      </c>
      <c r="AZ93" s="18">
        <f t="shared" si="232"/>
        <v>0.97271699379057885</v>
      </c>
      <c r="BA93" s="18">
        <f t="shared" si="233"/>
        <v>3.2139807298350531</v>
      </c>
      <c r="BB93" s="18">
        <f t="shared" si="234"/>
        <v>3.8544439158278099</v>
      </c>
      <c r="BD93" t="str">
        <f t="shared" si="259"/>
        <v>41 Administrative occupations</v>
      </c>
      <c r="BE93" s="18">
        <f t="shared" si="235"/>
        <v>-1.6780251077506025</v>
      </c>
      <c r="BF93" s="18">
        <f t="shared" si="235"/>
        <v>13.946728107288076</v>
      </c>
      <c r="BG93" s="18">
        <f t="shared" si="235"/>
        <v>-2.5553950349846977</v>
      </c>
      <c r="BH93" s="18">
        <f t="shared" si="235"/>
        <v>-0.96031682707340416</v>
      </c>
      <c r="BI93" s="18">
        <f t="shared" si="236"/>
        <v>-0.59426175526353653</v>
      </c>
      <c r="BK93" s="18">
        <f t="shared" si="237"/>
        <v>-1.4948897628164981</v>
      </c>
      <c r="BL93" s="18">
        <f t="shared" si="238"/>
        <v>2.3570215499649771</v>
      </c>
      <c r="BM93" s="18">
        <f t="shared" si="239"/>
        <v>1.3126780248222891</v>
      </c>
      <c r="BO93" t="str">
        <f t="shared" si="260"/>
        <v>41 Administrative occupations</v>
      </c>
      <c r="BP93" s="18">
        <f t="shared" si="240"/>
        <v>-2.7634980346959326</v>
      </c>
      <c r="BQ93" s="18">
        <f t="shared" si="240"/>
        <v>4.0808055523445574</v>
      </c>
      <c r="BR93" s="18">
        <f t="shared" si="240"/>
        <v>-3.9718586864168626</v>
      </c>
      <c r="BS93" s="18">
        <f t="shared" si="240"/>
        <v>-2.9299350559380932</v>
      </c>
      <c r="BT93" s="18">
        <f t="shared" si="241"/>
        <v>-2.8341780504856806</v>
      </c>
      <c r="BV93" s="18">
        <f t="shared" si="242"/>
        <v>-3.2784930323172423</v>
      </c>
      <c r="BW93" s="18">
        <f t="shared" si="243"/>
        <v>1.8322340088133604</v>
      </c>
      <c r="BX93" s="18">
        <f t="shared" si="244"/>
        <v>-0.55747542564507091</v>
      </c>
      <c r="BZ93" t="str">
        <f t="shared" si="261"/>
        <v>41 Administrative occupations</v>
      </c>
      <c r="CA93" s="18">
        <f t="shared" si="245"/>
        <v>-6.0069176995980804</v>
      </c>
      <c r="CB93" s="18">
        <f t="shared" si="245"/>
        <v>-9.85942149805431</v>
      </c>
      <c r="CC93" s="18">
        <f t="shared" si="245"/>
        <v>-6.9274995950734493</v>
      </c>
      <c r="CD93" s="18">
        <f t="shared" si="245"/>
        <v>-9.6473874316539305</v>
      </c>
      <c r="CE93" s="18">
        <f t="shared" si="246"/>
        <v>-8.8194621275910166</v>
      </c>
      <c r="CG93" s="18">
        <f t="shared" si="247"/>
        <v>-8.7497064265716791</v>
      </c>
      <c r="CH93" s="18">
        <f t="shared" si="248"/>
        <v>1.2450578577174021</v>
      </c>
      <c r="CI93" s="18">
        <f t="shared" si="249"/>
        <v>-5.0841066893348881</v>
      </c>
      <c r="CK93" t="str">
        <f t="shared" si="262"/>
        <v>41 Administrative occupations</v>
      </c>
      <c r="CL93" s="18">
        <f t="shared" si="250"/>
        <v>-5.3666136177692341</v>
      </c>
      <c r="CM93" s="18">
        <f t="shared" si="250"/>
        <v>-20.447782452098316</v>
      </c>
      <c r="CN93" s="18">
        <f t="shared" si="250"/>
        <v>-0.71694538735412872</v>
      </c>
      <c r="CO93" s="18">
        <f t="shared" si="250"/>
        <v>-0.38545216627702272</v>
      </c>
      <c r="CP93" s="18">
        <f t="shared" si="251"/>
        <v>-1.8780938422290783</v>
      </c>
      <c r="CR93" s="18">
        <f t="shared" si="252"/>
        <v>-0.49607270369661505</v>
      </c>
      <c r="CS93" s="18">
        <f t="shared" si="253"/>
        <v>1.957705859908665</v>
      </c>
      <c r="CT93" s="18">
        <f t="shared" si="254"/>
        <v>1.5829166983925891</v>
      </c>
    </row>
    <row r="94" spans="1:98" x14ac:dyDescent="0.2">
      <c r="A94" t="str">
        <f t="shared" si="209"/>
        <v>42 Secretarial and related occupations</v>
      </c>
      <c r="B94" s="18">
        <f t="shared" si="210"/>
        <v>7.0027056700165069</v>
      </c>
      <c r="C94" s="18">
        <f t="shared" si="210"/>
        <v>-11.480764574044876</v>
      </c>
      <c r="D94" s="18">
        <f t="shared" si="210"/>
        <v>8.8179436489653753</v>
      </c>
      <c r="E94" s="18">
        <f t="shared" si="210"/>
        <v>4.0511441512557589</v>
      </c>
      <c r="F94" s="18">
        <f t="shared" si="211"/>
        <v>4.4571209883667695</v>
      </c>
      <c r="H94" s="18">
        <f t="shared" si="212"/>
        <v>5.6164125060025327</v>
      </c>
      <c r="I94" s="18">
        <f t="shared" si="213"/>
        <v>5.2818748972373042</v>
      </c>
      <c r="J94" s="18">
        <f t="shared" si="214"/>
        <v>8.5724355247291726</v>
      </c>
      <c r="L94" t="str">
        <f t="shared" si="255"/>
        <v>42 Secretarial and related occupations</v>
      </c>
      <c r="M94" s="18">
        <f t="shared" si="215"/>
        <v>4.7025598830990223</v>
      </c>
      <c r="N94" s="18">
        <f t="shared" si="215"/>
        <v>-16.823934855249068</v>
      </c>
      <c r="O94" s="18">
        <f t="shared" si="215"/>
        <v>7.5401502925981578</v>
      </c>
      <c r="P94" s="18">
        <f t="shared" si="215"/>
        <v>1.5430136019439988</v>
      </c>
      <c r="Q94" s="18">
        <f t="shared" si="216"/>
        <v>2.0991209881256578</v>
      </c>
      <c r="S94" s="18">
        <f t="shared" si="217"/>
        <v>3.5039471132925604</v>
      </c>
      <c r="T94" s="18">
        <f t="shared" si="218"/>
        <v>4.5871906217792802</v>
      </c>
      <c r="U94" s="18">
        <f t="shared" si="219"/>
        <v>6.6749646686994568</v>
      </c>
      <c r="W94" t="str">
        <f t="shared" si="256"/>
        <v>42 Secretarial and related occupations</v>
      </c>
      <c r="X94" s="18">
        <f t="shared" si="220"/>
        <v>-0.55329376450869994</v>
      </c>
      <c r="Y94" s="18">
        <f t="shared" si="220"/>
        <v>9.9128695134322875</v>
      </c>
      <c r="Z94" s="18">
        <f t="shared" si="220"/>
        <v>7.3052677133310429</v>
      </c>
      <c r="AA94" s="18">
        <f t="shared" si="220"/>
        <v>5.4741748687861858</v>
      </c>
      <c r="AB94" s="18">
        <f t="shared" si="221"/>
        <v>6.3165671463540685</v>
      </c>
      <c r="AD94" s="18">
        <f t="shared" si="222"/>
        <v>6.0810407345560868</v>
      </c>
      <c r="AE94" s="18">
        <f t="shared" si="223"/>
        <v>4.8489622174509917</v>
      </c>
      <c r="AF94" s="18">
        <f t="shared" si="224"/>
        <v>8.6244547462837939</v>
      </c>
      <c r="AH94" t="str">
        <f t="shared" si="257"/>
        <v>42 Secretarial and related occupations</v>
      </c>
      <c r="AI94" s="18">
        <f t="shared" si="225"/>
        <v>-1.3710230665737289</v>
      </c>
      <c r="AJ94" s="18">
        <f t="shared" si="225"/>
        <v>12.411397233600251</v>
      </c>
      <c r="AK94" s="18">
        <f t="shared" si="225"/>
        <v>4.7188323019867084</v>
      </c>
      <c r="AL94" s="18">
        <f t="shared" si="225"/>
        <v>0.40992220502120702</v>
      </c>
      <c r="AM94" s="18">
        <f t="shared" si="226"/>
        <v>2.4575078224091662</v>
      </c>
      <c r="AO94" s="18">
        <f t="shared" si="227"/>
        <v>1.8261563483427112</v>
      </c>
      <c r="AP94" s="18">
        <f t="shared" si="228"/>
        <v>3.9437608878803987</v>
      </c>
      <c r="AQ94" s="18">
        <f t="shared" si="229"/>
        <v>5.0648079211725872</v>
      </c>
      <c r="AS94" t="str">
        <f t="shared" si="258"/>
        <v>42 Secretarial and related occupations</v>
      </c>
      <c r="AT94" s="18">
        <f t="shared" si="230"/>
        <v>-2.0089981131845791</v>
      </c>
      <c r="AU94" s="18">
        <f t="shared" si="230"/>
        <v>9.946748115623949</v>
      </c>
      <c r="AV94" s="18">
        <f t="shared" si="230"/>
        <v>4.6847838852313251</v>
      </c>
      <c r="AW94" s="18">
        <f t="shared" si="230"/>
        <v>2.9943766667291705</v>
      </c>
      <c r="AX94" s="18">
        <f t="shared" si="231"/>
        <v>3.9431701110589579</v>
      </c>
      <c r="AZ94" s="18">
        <f t="shared" si="232"/>
        <v>3.5547908765072522</v>
      </c>
      <c r="BA94" s="18">
        <f t="shared" si="233"/>
        <v>3.9063416147662178</v>
      </c>
      <c r="BB94" s="18">
        <f t="shared" si="234"/>
        <v>6.2005213861167974</v>
      </c>
      <c r="BD94" t="str">
        <f t="shared" si="259"/>
        <v>42 Secretarial and related occupations</v>
      </c>
      <c r="BE94" s="18">
        <f t="shared" si="235"/>
        <v>-1.5429096962622291</v>
      </c>
      <c r="BF94" s="18">
        <f t="shared" si="235"/>
        <v>2.7806229775936497</v>
      </c>
      <c r="BG94" s="18">
        <f t="shared" si="235"/>
        <v>5.2670365356067395</v>
      </c>
      <c r="BH94" s="18">
        <f t="shared" si="235"/>
        <v>-3.6446451827460091</v>
      </c>
      <c r="BI94" s="18">
        <f t="shared" si="236"/>
        <v>-0.54348523771372559</v>
      </c>
      <c r="BK94" s="18">
        <f t="shared" si="237"/>
        <v>-0.7612308861920658</v>
      </c>
      <c r="BL94" s="18">
        <f t="shared" si="238"/>
        <v>3.2518512415496748</v>
      </c>
      <c r="BM94" s="18">
        <f t="shared" si="239"/>
        <v>2.7755039052698605</v>
      </c>
      <c r="BO94" t="str">
        <f t="shared" si="260"/>
        <v>42 Secretarial and related occupations</v>
      </c>
      <c r="BP94" s="18">
        <f t="shared" si="240"/>
        <v>-6.4416828426452692</v>
      </c>
      <c r="BQ94" s="18">
        <f t="shared" si="240"/>
        <v>0.43538039094874748</v>
      </c>
      <c r="BR94" s="18">
        <f t="shared" si="240"/>
        <v>-5.4671096317673413</v>
      </c>
      <c r="BS94" s="18">
        <f t="shared" si="240"/>
        <v>-12.451162300054097</v>
      </c>
      <c r="BT94" s="18">
        <f t="shared" si="241"/>
        <v>-9.5530182722916699</v>
      </c>
      <c r="BV94" s="18">
        <f t="shared" si="242"/>
        <v>-10.182443585936063</v>
      </c>
      <c r="BW94" s="18">
        <f t="shared" si="243"/>
        <v>1.5282802628984404</v>
      </c>
      <c r="BX94" s="18">
        <f t="shared" si="244"/>
        <v>-5.111715443895215</v>
      </c>
      <c r="BZ94" t="str">
        <f t="shared" si="261"/>
        <v>42 Secretarial and related occupations</v>
      </c>
      <c r="CA94" s="18">
        <f t="shared" si="245"/>
        <v>-8.0301309056527881</v>
      </c>
      <c r="CB94" s="18">
        <f t="shared" si="245"/>
        <v>1.1586832405566572</v>
      </c>
      <c r="CC94" s="18">
        <f t="shared" si="245"/>
        <v>-7.0735912391556077</v>
      </c>
      <c r="CD94" s="18">
        <f t="shared" si="245"/>
        <v>-14.532694335412966</v>
      </c>
      <c r="CE94" s="18">
        <f t="shared" si="246"/>
        <v>-11.339292675463453</v>
      </c>
      <c r="CG94" s="18">
        <f t="shared" si="247"/>
        <v>-12.115343421209346</v>
      </c>
      <c r="CH94" s="18">
        <f t="shared" si="248"/>
        <v>1.3318082746627047</v>
      </c>
      <c r="CI94" s="18">
        <f t="shared" si="249"/>
        <v>-6.5218219906138959</v>
      </c>
      <c r="CK94" t="str">
        <f t="shared" si="262"/>
        <v>42 Secretarial and related occupations</v>
      </c>
      <c r="CL94" s="18">
        <f t="shared" si="250"/>
        <v>-2.7647251987613752</v>
      </c>
      <c r="CM94" s="18">
        <f t="shared" si="250"/>
        <v>-27.039911767386904</v>
      </c>
      <c r="CN94" s="18">
        <f t="shared" si="250"/>
        <v>7.0580563745367586</v>
      </c>
      <c r="CO94" s="18">
        <f t="shared" si="250"/>
        <v>-1.5776905196526969</v>
      </c>
      <c r="CP94" s="18">
        <f t="shared" si="251"/>
        <v>-0.82953435592333369</v>
      </c>
      <c r="CR94" s="18">
        <f t="shared" si="252"/>
        <v>1.2205794639734924</v>
      </c>
      <c r="CS94" s="18">
        <f t="shared" si="253"/>
        <v>3.1881214134540592</v>
      </c>
      <c r="CT94" s="18">
        <f t="shared" si="254"/>
        <v>3.9994032932850088</v>
      </c>
    </row>
    <row r="95" spans="1:98" x14ac:dyDescent="0.2">
      <c r="A95" t="str">
        <f t="shared" si="209"/>
        <v>51 Skilled agricultural and related trades</v>
      </c>
      <c r="B95" s="18">
        <f t="shared" si="210"/>
        <v>20.673970993709357</v>
      </c>
      <c r="C95" s="18">
        <f t="shared" si="210"/>
        <v>53.241155619723045</v>
      </c>
      <c r="D95" s="18">
        <f t="shared" si="210"/>
        <v>1.467618688101302</v>
      </c>
      <c r="E95" s="18">
        <f t="shared" si="210"/>
        <v>2.0189888226999964</v>
      </c>
      <c r="F95" s="18">
        <f t="shared" si="211"/>
        <v>4.469359390010208</v>
      </c>
      <c r="H95" s="18">
        <f t="shared" si="212"/>
        <v>1.8348666772099342</v>
      </c>
      <c r="I95" s="18">
        <f t="shared" si="213"/>
        <v>3.9484720267679796</v>
      </c>
      <c r="J95" s="18">
        <f t="shared" si="214"/>
        <v>5.0744795700728984</v>
      </c>
      <c r="L95" t="str">
        <f t="shared" si="255"/>
        <v>51 Skilled agricultural and related trades</v>
      </c>
      <c r="M95" s="18">
        <f t="shared" si="215"/>
        <v>1.2321732689463794</v>
      </c>
      <c r="N95" s="18">
        <f t="shared" si="215"/>
        <v>-3.402192182670194</v>
      </c>
      <c r="O95" s="18">
        <f t="shared" si="215"/>
        <v>1.4924895477780975</v>
      </c>
      <c r="P95" s="18">
        <f t="shared" si="215"/>
        <v>3.0028922316907236</v>
      </c>
      <c r="Q95" s="18">
        <f t="shared" si="216"/>
        <v>2.1179145575329628</v>
      </c>
      <c r="S95" s="18">
        <f t="shared" si="217"/>
        <v>2.496943526834472</v>
      </c>
      <c r="T95" s="18">
        <f t="shared" si="218"/>
        <v>3.6538871334335976</v>
      </c>
      <c r="U95" s="18">
        <f t="shared" si="219"/>
        <v>5.2705852263226216</v>
      </c>
      <c r="W95" t="str">
        <f t="shared" si="256"/>
        <v>51 Skilled agricultural and related trades</v>
      </c>
      <c r="X95" s="18">
        <f t="shared" si="220"/>
        <v>-6.9030179129408236</v>
      </c>
      <c r="Y95" s="18">
        <f t="shared" si="220"/>
        <v>24.764739421235472</v>
      </c>
      <c r="Z95" s="18">
        <f t="shared" si="220"/>
        <v>3.0807234969401076</v>
      </c>
      <c r="AA95" s="18">
        <f t="shared" si="220"/>
        <v>3.021053967148557</v>
      </c>
      <c r="AB95" s="18">
        <f t="shared" si="221"/>
        <v>4.2803403765031112</v>
      </c>
      <c r="AD95" s="18">
        <f t="shared" si="222"/>
        <v>3.0409399715988661</v>
      </c>
      <c r="AE95" s="18">
        <f t="shared" si="223"/>
        <v>4.3819714127657505</v>
      </c>
      <c r="AF95" s="18">
        <f t="shared" si="224"/>
        <v>6.213619526990799</v>
      </c>
      <c r="AH95" t="str">
        <f t="shared" si="257"/>
        <v>51 Skilled agricultural and related trades</v>
      </c>
      <c r="AI95" s="18">
        <f t="shared" si="225"/>
        <v>-3.2976798320651701</v>
      </c>
      <c r="AJ95" s="18">
        <f t="shared" si="225"/>
        <v>11.323035109242152</v>
      </c>
      <c r="AK95" s="18">
        <f t="shared" si="225"/>
        <v>2.531621837109399</v>
      </c>
      <c r="AL95" s="18">
        <f t="shared" si="225"/>
        <v>1.9353726747544542</v>
      </c>
      <c r="AM95" s="18">
        <f t="shared" si="226"/>
        <v>2.6851655825375298</v>
      </c>
      <c r="AO95" s="18">
        <f t="shared" si="227"/>
        <v>2.1337361352565809</v>
      </c>
      <c r="AP95" s="18">
        <f t="shared" si="228"/>
        <v>4.1976310961884922</v>
      </c>
      <c r="AQ95" s="18">
        <f t="shared" si="229"/>
        <v>5.4781433624343512</v>
      </c>
      <c r="AS95" t="str">
        <f t="shared" si="258"/>
        <v>51 Skilled agricultural and related trades</v>
      </c>
      <c r="AT95" s="18">
        <f t="shared" si="230"/>
        <v>-5.4429313158292469</v>
      </c>
      <c r="AU95" s="18">
        <f t="shared" si="230"/>
        <v>22.371598445885542</v>
      </c>
      <c r="AV95" s="18">
        <f t="shared" si="230"/>
        <v>1.9430327462299779</v>
      </c>
      <c r="AW95" s="18">
        <f t="shared" si="230"/>
        <v>2.7778993388051454</v>
      </c>
      <c r="AX95" s="18">
        <f t="shared" si="231"/>
        <v>3.6404068940477652</v>
      </c>
      <c r="AZ95" s="18">
        <f t="shared" si="232"/>
        <v>2.4988535406052392</v>
      </c>
      <c r="BA95" s="18">
        <f t="shared" si="233"/>
        <v>3.9465933323970637</v>
      </c>
      <c r="BB95" s="18">
        <f t="shared" si="234"/>
        <v>5.5084999006697721</v>
      </c>
      <c r="BD95" t="str">
        <f t="shared" si="259"/>
        <v>51 Skilled agricultural and related trades</v>
      </c>
      <c r="BE95" s="18">
        <f t="shared" si="235"/>
        <v>-7.9774380054105531</v>
      </c>
      <c r="BF95" s="18">
        <f t="shared" si="235"/>
        <v>18.289326769369161</v>
      </c>
      <c r="BG95" s="18">
        <f t="shared" si="235"/>
        <v>-2.4432858900579002</v>
      </c>
      <c r="BH95" s="18">
        <f t="shared" si="235"/>
        <v>0.91998890983984172</v>
      </c>
      <c r="BI95" s="18">
        <f t="shared" si="236"/>
        <v>0.85274135428858866</v>
      </c>
      <c r="BK95" s="18">
        <f t="shared" si="237"/>
        <v>-0.21379240875081251</v>
      </c>
      <c r="BL95" s="18">
        <f t="shared" si="238"/>
        <v>2.7221167949596614</v>
      </c>
      <c r="BM95" s="18">
        <f t="shared" si="239"/>
        <v>2.5760584106439888</v>
      </c>
      <c r="BO95" t="str">
        <f t="shared" si="260"/>
        <v>51 Skilled agricultural and related trades</v>
      </c>
      <c r="BP95" s="18">
        <f t="shared" si="240"/>
        <v>-4.2208889010496016</v>
      </c>
      <c r="BQ95" s="18">
        <f t="shared" si="240"/>
        <v>-3.9675589181235482</v>
      </c>
      <c r="BR95" s="18">
        <f t="shared" si="240"/>
        <v>0.33517961666023055</v>
      </c>
      <c r="BS95" s="18">
        <f t="shared" si="240"/>
        <v>1.0737352779663922</v>
      </c>
      <c r="BT95" s="18">
        <f t="shared" si="241"/>
        <v>0.52039940409285279</v>
      </c>
      <c r="BV95" s="18">
        <f t="shared" si="242"/>
        <v>0.82694797824416355</v>
      </c>
      <c r="BW95" s="18">
        <f t="shared" si="243"/>
        <v>2.9908259653042002</v>
      </c>
      <c r="BX95" s="18">
        <f t="shared" si="244"/>
        <v>3.5493593715512528</v>
      </c>
      <c r="BZ95" t="str">
        <f t="shared" si="261"/>
        <v>51 Skilled agricultural and related trades</v>
      </c>
      <c r="CA95" s="18">
        <f t="shared" si="245"/>
        <v>3.9662478256853317</v>
      </c>
      <c r="CB95" s="18">
        <f t="shared" si="245"/>
        <v>-25.652935137057664</v>
      </c>
      <c r="CC95" s="18">
        <f t="shared" si="245"/>
        <v>0.86976294838219115</v>
      </c>
      <c r="CD95" s="18">
        <f t="shared" si="245"/>
        <v>1.3848152941298375</v>
      </c>
      <c r="CE95" s="18">
        <f t="shared" si="246"/>
        <v>-0.71986175635921912</v>
      </c>
      <c r="CG95" s="18">
        <f t="shared" si="247"/>
        <v>1.2128396272592878</v>
      </c>
      <c r="CH95" s="18">
        <f t="shared" si="248"/>
        <v>2.8058718666732041</v>
      </c>
      <c r="CI95" s="18">
        <f t="shared" si="249"/>
        <v>3.6523017613874442</v>
      </c>
      <c r="CK95" t="str">
        <f t="shared" si="262"/>
        <v>51 Skilled agricultural and related trades</v>
      </c>
      <c r="CL95" s="18">
        <f t="shared" si="250"/>
        <v>-8.1939721000876542</v>
      </c>
      <c r="CM95" s="18">
        <f t="shared" si="250"/>
        <v>-3.4186672342481406</v>
      </c>
      <c r="CN95" s="18">
        <f t="shared" si="250"/>
        <v>-2.650421135586345</v>
      </c>
      <c r="CO95" s="18">
        <f t="shared" si="250"/>
        <v>-6.3675586548624263</v>
      </c>
      <c r="CP95" s="18">
        <f t="shared" si="251"/>
        <v>-5.0375981094814897</v>
      </c>
      <c r="CR95" s="18">
        <f t="shared" si="252"/>
        <v>-5.1445568869192275</v>
      </c>
      <c r="CS95" s="18">
        <f t="shared" si="253"/>
        <v>1.7650360222473349</v>
      </c>
      <c r="CT95" s="18">
        <f t="shared" si="254"/>
        <v>-1.8740603472523487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10.732003789620826</v>
      </c>
      <c r="C96" s="18">
        <f t="shared" si="210"/>
        <v>-28.788367048978792</v>
      </c>
      <c r="D96" s="18">
        <f t="shared" si="210"/>
        <v>4.4479114971426759</v>
      </c>
      <c r="E96" s="18">
        <f t="shared" si="210"/>
        <v>3.4478429210478279</v>
      </c>
      <c r="F96" s="18">
        <f t="shared" si="211"/>
        <v>1.3658131715973632</v>
      </c>
      <c r="H96" s="18">
        <f t="shared" si="212"/>
        <v>3.7801306196818985</v>
      </c>
      <c r="I96" s="18">
        <f t="shared" si="213"/>
        <v>3.558015734228781</v>
      </c>
      <c r="J96" s="18">
        <f t="shared" si="214"/>
        <v>6.1100726067758071</v>
      </c>
      <c r="L96" t="str">
        <f t="shared" si="255"/>
        <v>52 Skilled metal, electrical and electronic trades</v>
      </c>
      <c r="M96" s="18">
        <f t="shared" si="215"/>
        <v>13.506918582605042</v>
      </c>
      <c r="N96" s="18">
        <f t="shared" si="215"/>
        <v>-36.552983319016242</v>
      </c>
      <c r="O96" s="18">
        <f t="shared" si="215"/>
        <v>8.5149534136543572</v>
      </c>
      <c r="P96" s="18">
        <f t="shared" si="215"/>
        <v>3.6469245488544244</v>
      </c>
      <c r="Q96" s="18">
        <f t="shared" si="216"/>
        <v>1.968013649080258</v>
      </c>
      <c r="S96" s="18">
        <f t="shared" si="217"/>
        <v>5.2448393386282266</v>
      </c>
      <c r="T96" s="18">
        <f t="shared" si="218"/>
        <v>4.1992868165448449</v>
      </c>
      <c r="U96" s="18">
        <f t="shared" si="219"/>
        <v>7.6138937514480975</v>
      </c>
      <c r="W96" t="str">
        <f t="shared" si="256"/>
        <v>52 Skilled metal, electrical and electronic trades</v>
      </c>
      <c r="X96" s="18">
        <f t="shared" si="220"/>
        <v>-2.6584144712547997</v>
      </c>
      <c r="Y96" s="18">
        <f t="shared" si="220"/>
        <v>-23.350941080846631</v>
      </c>
      <c r="Z96" s="18">
        <f t="shared" si="220"/>
        <v>4.5899671818741439</v>
      </c>
      <c r="AA96" s="18">
        <f t="shared" si="220"/>
        <v>1.4033551953595902</v>
      </c>
      <c r="AB96" s="18">
        <f t="shared" si="221"/>
        <v>0.613211867634611</v>
      </c>
      <c r="AD96" s="18">
        <f t="shared" si="222"/>
        <v>2.4546228386872482</v>
      </c>
      <c r="AE96" s="18">
        <f t="shared" si="223"/>
        <v>3.3180613625356958</v>
      </c>
      <c r="AF96" s="18">
        <f t="shared" si="224"/>
        <v>4.9713080103955587</v>
      </c>
      <c r="AH96" t="str">
        <f t="shared" si="257"/>
        <v>52 Skilled metal, electrical and electronic trades</v>
      </c>
      <c r="AI96" s="18">
        <f t="shared" si="225"/>
        <v>-3.8541414871828161</v>
      </c>
      <c r="AJ96" s="18">
        <f t="shared" si="225"/>
        <v>-15.682131231896346</v>
      </c>
      <c r="AK96" s="18">
        <f t="shared" si="225"/>
        <v>2.8682100926140652</v>
      </c>
      <c r="AL96" s="18">
        <f t="shared" si="225"/>
        <v>1.8254862310432163</v>
      </c>
      <c r="AM96" s="18">
        <f t="shared" si="226"/>
        <v>0.9527500171950809</v>
      </c>
      <c r="AO96" s="18">
        <f t="shared" si="227"/>
        <v>2.1718811322842368</v>
      </c>
      <c r="AP96" s="18">
        <f t="shared" si="228"/>
        <v>2.9997770592733897</v>
      </c>
      <c r="AQ96" s="18">
        <f t="shared" si="229"/>
        <v>4.5105255776801911</v>
      </c>
      <c r="AS96" t="str">
        <f t="shared" si="258"/>
        <v>52 Skilled metal, electrical and electronic trades</v>
      </c>
      <c r="AT96" s="18">
        <f t="shared" si="230"/>
        <v>-3.7252332792570342</v>
      </c>
      <c r="AU96" s="18">
        <f t="shared" si="230"/>
        <v>-19.590461019079985</v>
      </c>
      <c r="AV96" s="18">
        <f t="shared" si="230"/>
        <v>1.8715862904278291</v>
      </c>
      <c r="AW96" s="18">
        <f t="shared" si="230"/>
        <v>1.0107318144569888E-2</v>
      </c>
      <c r="AX96" s="18">
        <f t="shared" si="231"/>
        <v>-0.77394147400888791</v>
      </c>
      <c r="AZ96" s="18">
        <f t="shared" si="232"/>
        <v>0.62678990329094741</v>
      </c>
      <c r="BA96" s="18">
        <f t="shared" si="233"/>
        <v>2.6443073366936964</v>
      </c>
      <c r="BB96" s="18">
        <f t="shared" si="234"/>
        <v>3.0853477520096151</v>
      </c>
      <c r="BD96" t="str">
        <f t="shared" si="259"/>
        <v>52 Skilled metal, electrical and electronic trades</v>
      </c>
      <c r="BE96" s="18">
        <f t="shared" si="235"/>
        <v>-1.5958162140495946</v>
      </c>
      <c r="BF96" s="18">
        <f t="shared" si="235"/>
        <v>0.47524528147244727</v>
      </c>
      <c r="BG96" s="18">
        <f t="shared" si="235"/>
        <v>-2.779733129957429</v>
      </c>
      <c r="BH96" s="18">
        <f t="shared" si="235"/>
        <v>-0.88495892189275338</v>
      </c>
      <c r="BI96" s="18">
        <f t="shared" si="236"/>
        <v>-1.3970466093772616</v>
      </c>
      <c r="BK96" s="18">
        <f t="shared" si="237"/>
        <v>-1.5206183152838837</v>
      </c>
      <c r="BL96" s="18">
        <f t="shared" si="238"/>
        <v>1.773100057585375</v>
      </c>
      <c r="BM96" s="18">
        <f t="shared" si="239"/>
        <v>0.6148793508663708</v>
      </c>
      <c r="BO96" t="str">
        <f t="shared" si="260"/>
        <v>52 Skilled metal, electrical and electronic trades</v>
      </c>
      <c r="BP96" s="18">
        <f t="shared" si="240"/>
        <v>-0.92324409249525674</v>
      </c>
      <c r="BQ96" s="18">
        <f t="shared" si="240"/>
        <v>-19.982413839673285</v>
      </c>
      <c r="BR96" s="18">
        <f t="shared" si="240"/>
        <v>-0.38885116665188235</v>
      </c>
      <c r="BS96" s="18">
        <f t="shared" si="240"/>
        <v>-1.3021350955928712</v>
      </c>
      <c r="BT96" s="18">
        <f t="shared" si="241"/>
        <v>-2.3071739387548806</v>
      </c>
      <c r="BV96" s="18">
        <f t="shared" si="242"/>
        <v>-0.99864131260668509</v>
      </c>
      <c r="BW96" s="18">
        <f t="shared" si="243"/>
        <v>1.9390622183095507</v>
      </c>
      <c r="BX96" s="18">
        <f t="shared" si="244"/>
        <v>1.1896003344648687</v>
      </c>
      <c r="BZ96" t="str">
        <f t="shared" si="261"/>
        <v>52 Skilled metal, electrical and electronic trades</v>
      </c>
      <c r="CA96" s="18">
        <f t="shared" si="245"/>
        <v>8.2115709312532417</v>
      </c>
      <c r="CB96" s="18">
        <f t="shared" si="245"/>
        <v>-45.799382835150062</v>
      </c>
      <c r="CC96" s="18">
        <f t="shared" si="245"/>
        <v>0.32919383586635931</v>
      </c>
      <c r="CD96" s="18">
        <f t="shared" si="245"/>
        <v>-6.6568261291991231</v>
      </c>
      <c r="CE96" s="18">
        <f t="shared" si="246"/>
        <v>-7.7167448582744598</v>
      </c>
      <c r="CG96" s="18">
        <f t="shared" si="247"/>
        <v>-4.3839460051321328</v>
      </c>
      <c r="CH96" s="18">
        <f t="shared" si="248"/>
        <v>1.7830613890642111</v>
      </c>
      <c r="CI96" s="18">
        <f t="shared" si="249"/>
        <v>-1.362391763399895</v>
      </c>
      <c r="CK96" t="str">
        <f t="shared" si="262"/>
        <v>52 Skilled metal, electrical and electronic trades</v>
      </c>
      <c r="CL96" s="18">
        <f t="shared" si="250"/>
        <v>-3.4428993707116939</v>
      </c>
      <c r="CM96" s="18">
        <f t="shared" si="250"/>
        <v>-28.226396649115959</v>
      </c>
      <c r="CN96" s="18">
        <f t="shared" si="250"/>
        <v>-4.4713683054234732</v>
      </c>
      <c r="CO96" s="18">
        <f t="shared" si="250"/>
        <v>-3.4031749895412688</v>
      </c>
      <c r="CP96" s="18">
        <f t="shared" si="251"/>
        <v>-5.5088105188685788</v>
      </c>
      <c r="CR96" s="18">
        <f t="shared" si="252"/>
        <v>-3.7605600363307623</v>
      </c>
      <c r="CS96" s="18">
        <f t="shared" si="253"/>
        <v>1.6478181144279347</v>
      </c>
      <c r="CT96" s="18">
        <f t="shared" si="254"/>
        <v>-1.151323140470617</v>
      </c>
    </row>
    <row r="97" spans="1:98" x14ac:dyDescent="0.2">
      <c r="A97" t="str">
        <f t="shared" si="209"/>
        <v>53 Skilled construction and building trades</v>
      </c>
      <c r="B97" s="18">
        <f t="shared" si="210"/>
        <v>2.7753199164552766</v>
      </c>
      <c r="C97" s="18">
        <f t="shared" si="210"/>
        <v>-41.302003747641045</v>
      </c>
      <c r="D97" s="18">
        <f t="shared" si="210"/>
        <v>10.687477118224088</v>
      </c>
      <c r="E97" s="18">
        <f t="shared" si="210"/>
        <v>1.0424287580691916</v>
      </c>
      <c r="F97" s="18">
        <f t="shared" si="211"/>
        <v>0.49271808656632388</v>
      </c>
      <c r="H97" s="18">
        <f t="shared" si="212"/>
        <v>4.1602501274969228</v>
      </c>
      <c r="I97" s="18">
        <f t="shared" si="213"/>
        <v>4.01035343270848</v>
      </c>
      <c r="J97" s="18">
        <f t="shared" si="214"/>
        <v>6.7037853773194822</v>
      </c>
      <c r="L97" t="str">
        <f t="shared" si="255"/>
        <v>53 Skilled construction and building trades</v>
      </c>
      <c r="M97" s="18">
        <f t="shared" si="215"/>
        <v>6.9988919352838463</v>
      </c>
      <c r="N97" s="18">
        <f t="shared" si="215"/>
        <v>-36.413631228761453</v>
      </c>
      <c r="O97" s="18">
        <f t="shared" si="215"/>
        <v>6.5677360563400233</v>
      </c>
      <c r="P97" s="18">
        <f t="shared" si="215"/>
        <v>2.8783027440543174</v>
      </c>
      <c r="Q97" s="18">
        <f t="shared" si="216"/>
        <v>0.93590107321892546</v>
      </c>
      <c r="S97" s="18">
        <f t="shared" si="217"/>
        <v>4.0936987144486459</v>
      </c>
      <c r="T97" s="18">
        <f t="shared" si="218"/>
        <v>4.0540416538031421</v>
      </c>
      <c r="U97" s="18">
        <f t="shared" si="219"/>
        <v>6.6871371036937299</v>
      </c>
      <c r="W97" t="str">
        <f t="shared" si="256"/>
        <v>53 Skilled construction and building trades</v>
      </c>
      <c r="X97" s="18">
        <f t="shared" si="220"/>
        <v>-2.4445720243885138</v>
      </c>
      <c r="Y97" s="18">
        <f t="shared" si="220"/>
        <v>-22.961639140292046</v>
      </c>
      <c r="Z97" s="18">
        <f t="shared" si="220"/>
        <v>4.3440191783912452</v>
      </c>
      <c r="AA97" s="18">
        <f t="shared" si="220"/>
        <v>0.17284210928403265</v>
      </c>
      <c r="AB97" s="18">
        <f t="shared" si="221"/>
        <v>-0.19344858337891901</v>
      </c>
      <c r="AD97" s="18">
        <f t="shared" si="222"/>
        <v>1.5443703238681827</v>
      </c>
      <c r="AE97" s="18">
        <f t="shared" si="223"/>
        <v>3.3341019768379887</v>
      </c>
      <c r="AF97" s="18">
        <f t="shared" si="224"/>
        <v>4.3497883226709222</v>
      </c>
      <c r="AH97" t="str">
        <f t="shared" si="257"/>
        <v>53 Skilled construction and building trades</v>
      </c>
      <c r="AI97" s="18">
        <f t="shared" si="225"/>
        <v>-0.53437872451479462</v>
      </c>
      <c r="AJ97" s="18">
        <f t="shared" si="225"/>
        <v>-17.446513007805542</v>
      </c>
      <c r="AK97" s="18">
        <f t="shared" si="225"/>
        <v>3.3191455157134619</v>
      </c>
      <c r="AL97" s="18">
        <f t="shared" si="225"/>
        <v>0.6868515014804899</v>
      </c>
      <c r="AM97" s="18">
        <f t="shared" si="226"/>
        <v>0.25024463026928068</v>
      </c>
      <c r="AO97" s="18">
        <f t="shared" si="227"/>
        <v>1.5567456579601568</v>
      </c>
      <c r="AP97" s="18">
        <f t="shared" si="228"/>
        <v>3.4023715109625208</v>
      </c>
      <c r="AQ97" s="18">
        <f t="shared" si="229"/>
        <v>4.4177437886591786</v>
      </c>
      <c r="AS97" t="str">
        <f t="shared" si="258"/>
        <v>53 Skilled construction and building trades</v>
      </c>
      <c r="AT97" s="18">
        <f t="shared" si="230"/>
        <v>-0.19084964454809672</v>
      </c>
      <c r="AU97" s="18">
        <f t="shared" si="230"/>
        <v>-17.562888169872558</v>
      </c>
      <c r="AV97" s="18">
        <f t="shared" si="230"/>
        <v>4.7360663005511006</v>
      </c>
      <c r="AW97" s="18">
        <f t="shared" si="230"/>
        <v>0.66629532759623356</v>
      </c>
      <c r="AX97" s="18">
        <f t="shared" si="231"/>
        <v>0.65614829344573522</v>
      </c>
      <c r="AZ97" s="18">
        <f t="shared" si="232"/>
        <v>2.0050039467233383</v>
      </c>
      <c r="BA97" s="18">
        <f t="shared" si="233"/>
        <v>3.5827012586961082</v>
      </c>
      <c r="BB97" s="18">
        <f t="shared" si="234"/>
        <v>4.8759879569822751</v>
      </c>
      <c r="BD97" t="str">
        <f t="shared" si="259"/>
        <v>53 Skilled construction and building trades</v>
      </c>
      <c r="BE97" s="18">
        <f t="shared" si="235"/>
        <v>-0.11390098300070317</v>
      </c>
      <c r="BF97" s="18">
        <f t="shared" si="235"/>
        <v>-3.0487184553802726</v>
      </c>
      <c r="BG97" s="18">
        <f t="shared" si="235"/>
        <v>-3.015408494290428</v>
      </c>
      <c r="BH97" s="18">
        <f t="shared" si="235"/>
        <v>-1.5460443610783803</v>
      </c>
      <c r="BI97" s="18">
        <f t="shared" si="236"/>
        <v>-2.1017486055435963</v>
      </c>
      <c r="BK97" s="18">
        <f t="shared" si="237"/>
        <v>-2.0382894054111311</v>
      </c>
      <c r="BL97" s="18">
        <f t="shared" si="238"/>
        <v>1.8739986421147714</v>
      </c>
      <c r="BM97" s="18">
        <f t="shared" si="239"/>
        <v>0.36009257684925799</v>
      </c>
      <c r="BO97" t="str">
        <f t="shared" si="260"/>
        <v>53 Skilled construction and building trades</v>
      </c>
      <c r="BP97" s="18">
        <f t="shared" si="240"/>
        <v>2.9035038209949793</v>
      </c>
      <c r="BQ97" s="18">
        <f t="shared" si="240"/>
        <v>-19.635140034425447</v>
      </c>
      <c r="BR97" s="18">
        <f t="shared" si="240"/>
        <v>2.2088209010320714</v>
      </c>
      <c r="BS97" s="18">
        <f t="shared" si="240"/>
        <v>0.28888328400336061</v>
      </c>
      <c r="BT97" s="18">
        <f t="shared" si="241"/>
        <v>-0.50190806984737879</v>
      </c>
      <c r="BV97" s="18">
        <f t="shared" si="242"/>
        <v>0.92482144206202932</v>
      </c>
      <c r="BW97" s="18">
        <f t="shared" si="243"/>
        <v>2.6443216163793304</v>
      </c>
      <c r="BX97" s="18">
        <f t="shared" si="244"/>
        <v>3.2992569501607116</v>
      </c>
      <c r="BZ97" t="str">
        <f t="shared" si="261"/>
        <v>53 Skilled construction and building trades</v>
      </c>
      <c r="CA97" s="18">
        <f t="shared" si="245"/>
        <v>10.706482690783737</v>
      </c>
      <c r="CB97" s="18">
        <f t="shared" si="245"/>
        <v>-46.731946968949622</v>
      </c>
      <c r="CC97" s="18">
        <f t="shared" si="245"/>
        <v>1.4814974195126007</v>
      </c>
      <c r="CD97" s="18">
        <f t="shared" si="245"/>
        <v>-3.4993688452279792</v>
      </c>
      <c r="CE97" s="18">
        <f t="shared" si="246"/>
        <v>-5.5435936639003476</v>
      </c>
      <c r="CG97" s="18">
        <f t="shared" si="247"/>
        <v>-1.8668533341930305</v>
      </c>
      <c r="CH97" s="18">
        <f t="shared" si="248"/>
        <v>2.1941213262805181</v>
      </c>
      <c r="CI97" s="18">
        <f t="shared" si="249"/>
        <v>0.8689078381848292</v>
      </c>
      <c r="CK97" t="str">
        <f t="shared" si="262"/>
        <v>53 Skilled construction and building trades</v>
      </c>
      <c r="CL97" s="18">
        <f t="shared" si="250"/>
        <v>-3.4922760673850028E-2</v>
      </c>
      <c r="CM97" s="18">
        <f t="shared" si="250"/>
        <v>-29.736176262593684</v>
      </c>
      <c r="CN97" s="18">
        <f t="shared" si="250"/>
        <v>-8.4176048103802632</v>
      </c>
      <c r="CO97" s="18">
        <f t="shared" si="250"/>
        <v>-15.250100835696124</v>
      </c>
      <c r="CP97" s="18">
        <f t="shared" si="251"/>
        <v>-14.182871358388427</v>
      </c>
      <c r="CR97" s="18">
        <f t="shared" si="252"/>
        <v>-13.031203683519099</v>
      </c>
      <c r="CS97" s="18">
        <f t="shared" si="253"/>
        <v>0.96507928870976922</v>
      </c>
      <c r="CT97" s="18">
        <f t="shared" si="254"/>
        <v>-8.1776204366544309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-1.9024135143447474</v>
      </c>
      <c r="C98" s="18">
        <f t="shared" si="210"/>
        <v>-28.695208406101692</v>
      </c>
      <c r="D98" s="18">
        <f t="shared" si="210"/>
        <v>4.3525063204945091</v>
      </c>
      <c r="E98" s="18">
        <f t="shared" si="210"/>
        <v>2.2457842455690713</v>
      </c>
      <c r="F98" s="18">
        <f t="shared" si="211"/>
        <v>0.60752205515273161</v>
      </c>
      <c r="H98" s="18">
        <f t="shared" si="212"/>
        <v>2.9432562964817111</v>
      </c>
      <c r="I98" s="18">
        <f t="shared" si="213"/>
        <v>3.9120930278388366</v>
      </c>
      <c r="J98" s="18">
        <f t="shared" si="214"/>
        <v>5.7811048488655592</v>
      </c>
      <c r="L98" t="str">
        <f t="shared" si="255"/>
        <v>54 Textiles, printing and other skilled trades</v>
      </c>
      <c r="M98" s="18">
        <f t="shared" si="215"/>
        <v>3.583248867068356</v>
      </c>
      <c r="N98" s="18">
        <f t="shared" si="215"/>
        <v>-1.8751583980239239</v>
      </c>
      <c r="O98" s="18">
        <f t="shared" si="215"/>
        <v>3.9776666593532406</v>
      </c>
      <c r="P98" s="18">
        <f t="shared" si="215"/>
        <v>2.6029557468225883</v>
      </c>
      <c r="Q98" s="18">
        <f t="shared" si="216"/>
        <v>2.7436231324082794</v>
      </c>
      <c r="S98" s="18">
        <f t="shared" si="217"/>
        <v>3.0591612757425279</v>
      </c>
      <c r="T98" s="18">
        <f t="shared" si="218"/>
        <v>4.0431600097193821</v>
      </c>
      <c r="U98" s="18">
        <f t="shared" si="219"/>
        <v>5.9617872437790487</v>
      </c>
      <c r="W98" t="str">
        <f t="shared" si="256"/>
        <v>54 Textiles, printing and other skilled trades</v>
      </c>
      <c r="X98" s="18">
        <f t="shared" si="220"/>
        <v>-2.6979246167569082</v>
      </c>
      <c r="Y98" s="18">
        <f t="shared" si="220"/>
        <v>-7.5534147308033761</v>
      </c>
      <c r="Z98" s="18">
        <f t="shared" si="220"/>
        <v>4.3176758846983798</v>
      </c>
      <c r="AA98" s="18">
        <f t="shared" si="220"/>
        <v>1.9417313978679074</v>
      </c>
      <c r="AB98" s="18">
        <f t="shared" si="221"/>
        <v>2.0528241557586258</v>
      </c>
      <c r="AD98" s="18">
        <f t="shared" si="222"/>
        <v>2.7276384708584178</v>
      </c>
      <c r="AE98" s="18">
        <f t="shared" si="223"/>
        <v>3.9830949086636869</v>
      </c>
      <c r="AF98" s="18">
        <f t="shared" si="224"/>
        <v>5.6909479489892112</v>
      </c>
      <c r="AH98" t="str">
        <f t="shared" si="257"/>
        <v>54 Textiles, printing and other skilled trades</v>
      </c>
      <c r="AI98" s="18">
        <f t="shared" si="225"/>
        <v>-3.5494690687589592</v>
      </c>
      <c r="AJ98" s="18">
        <f t="shared" si="225"/>
        <v>16.153977936321429</v>
      </c>
      <c r="AK98" s="18">
        <f t="shared" si="225"/>
        <v>2.4700517383240195</v>
      </c>
      <c r="AL98" s="18">
        <f t="shared" si="225"/>
        <v>3.0825424647899835</v>
      </c>
      <c r="AM98" s="18">
        <f t="shared" si="226"/>
        <v>3.6613546882601655</v>
      </c>
      <c r="AO98" s="18">
        <f t="shared" si="227"/>
        <v>2.8779731862052405</v>
      </c>
      <c r="AP98" s="18">
        <f t="shared" si="228"/>
        <v>3.9569994434346167</v>
      </c>
      <c r="AQ98" s="18">
        <f t="shared" si="229"/>
        <v>5.7717780750835113</v>
      </c>
      <c r="AS98" t="str">
        <f t="shared" si="258"/>
        <v>54 Textiles, printing and other skilled trades</v>
      </c>
      <c r="AT98" s="18">
        <f t="shared" si="230"/>
        <v>-5.4668861917325113</v>
      </c>
      <c r="AU98" s="18">
        <f t="shared" si="230"/>
        <v>1.7053081939789383</v>
      </c>
      <c r="AV98" s="18">
        <f t="shared" si="230"/>
        <v>2.4302333272111287</v>
      </c>
      <c r="AW98" s="18">
        <f t="shared" si="230"/>
        <v>0.41331154504806733</v>
      </c>
      <c r="AX98" s="18">
        <f t="shared" si="231"/>
        <v>1.120063374197855</v>
      </c>
      <c r="AZ98" s="18">
        <f t="shared" si="232"/>
        <v>1.0811670077711444</v>
      </c>
      <c r="BA98" s="18">
        <f t="shared" si="233"/>
        <v>3.4210625622854041</v>
      </c>
      <c r="BB98" s="18">
        <f t="shared" si="234"/>
        <v>4.1160616731501509</v>
      </c>
      <c r="BD98" t="str">
        <f t="shared" si="259"/>
        <v>54 Textiles, printing and other skilled trades</v>
      </c>
      <c r="BE98" s="18">
        <f t="shared" si="235"/>
        <v>-5.3657128600386406</v>
      </c>
      <c r="BF98" s="18">
        <f t="shared" si="235"/>
        <v>4.6562888003536029</v>
      </c>
      <c r="BG98" s="18">
        <f t="shared" si="235"/>
        <v>0.41959413601708739</v>
      </c>
      <c r="BH98" s="18">
        <f t="shared" si="235"/>
        <v>0.74277702357947728</v>
      </c>
      <c r="BI98" s="18">
        <f t="shared" si="236"/>
        <v>0.88167891395989351</v>
      </c>
      <c r="BK98" s="18">
        <f t="shared" si="237"/>
        <v>0.63493399187981581</v>
      </c>
      <c r="BL98" s="18">
        <f t="shared" si="238"/>
        <v>2.5361009632315357</v>
      </c>
      <c r="BM98" s="18">
        <f t="shared" si="239"/>
        <v>2.9893831501231594</v>
      </c>
      <c r="BO98" t="str">
        <f t="shared" si="260"/>
        <v>54 Textiles, printing and other skilled trades</v>
      </c>
      <c r="BP98" s="18">
        <f t="shared" si="240"/>
        <v>-5.2552741255024067</v>
      </c>
      <c r="BQ98" s="18">
        <f t="shared" si="240"/>
        <v>-2.0351225296153408</v>
      </c>
      <c r="BR98" s="18">
        <f t="shared" si="240"/>
        <v>-3.041276499349943</v>
      </c>
      <c r="BS98" s="18">
        <f t="shared" si="240"/>
        <v>-1.7904514837329244</v>
      </c>
      <c r="BT98" s="18">
        <f t="shared" si="241"/>
        <v>-2.1983066147433949</v>
      </c>
      <c r="BV98" s="18">
        <f t="shared" si="242"/>
        <v>-2.2091758839437592</v>
      </c>
      <c r="BW98" s="18">
        <f t="shared" si="243"/>
        <v>1.8750346238794569</v>
      </c>
      <c r="BX98" s="18">
        <f t="shared" si="244"/>
        <v>0.24004787161586716</v>
      </c>
      <c r="BZ98" t="str">
        <f t="shared" si="261"/>
        <v>54 Textiles, printing and other skilled trades</v>
      </c>
      <c r="CA98" s="18">
        <f t="shared" si="245"/>
        <v>-0.45723804463855267</v>
      </c>
      <c r="CB98" s="18">
        <f t="shared" si="245"/>
        <v>-21.387789083014475</v>
      </c>
      <c r="CC98" s="18">
        <f t="shared" si="245"/>
        <v>-0.5676361397447871</v>
      </c>
      <c r="CD98" s="18">
        <f t="shared" si="245"/>
        <v>-4.5684884093786788</v>
      </c>
      <c r="CE98" s="18">
        <f t="shared" si="246"/>
        <v>-4.5000973636182273</v>
      </c>
      <c r="CG98" s="18">
        <f t="shared" si="247"/>
        <v>-3.2530854608143311</v>
      </c>
      <c r="CH98" s="18">
        <f t="shared" si="248"/>
        <v>1.8316757448531451</v>
      </c>
      <c r="CI98" s="18">
        <f t="shared" si="249"/>
        <v>-0.54101157906539799</v>
      </c>
      <c r="CK98" t="str">
        <f t="shared" si="262"/>
        <v>54 Textiles, printing and other skilled trades</v>
      </c>
      <c r="CL98" s="18">
        <f t="shared" si="250"/>
        <v>-5.8764986187462291</v>
      </c>
      <c r="CM98" s="18">
        <f t="shared" si="250"/>
        <v>-19.709366667344351</v>
      </c>
      <c r="CN98" s="18">
        <f t="shared" si="250"/>
        <v>-3.6926015791549305</v>
      </c>
      <c r="CO98" s="18">
        <f t="shared" si="250"/>
        <v>-2.6583047247930813</v>
      </c>
      <c r="CP98" s="18">
        <f t="shared" si="251"/>
        <v>-4.1434018641951953</v>
      </c>
      <c r="CR98" s="18">
        <f t="shared" si="252"/>
        <v>-3.0042986962134921</v>
      </c>
      <c r="CS98" s="18">
        <f t="shared" si="253"/>
        <v>1.6211909309341355</v>
      </c>
      <c r="CT98" s="18">
        <f t="shared" si="254"/>
        <v>-0.65856174447423976</v>
      </c>
    </row>
    <row r="99" spans="1:98" x14ac:dyDescent="0.2">
      <c r="A99" t="str">
        <f t="shared" si="209"/>
        <v>61 Caring personal service occupations</v>
      </c>
      <c r="B99" s="18">
        <f t="shared" si="210"/>
        <v>4.3449445776262863</v>
      </c>
      <c r="C99" s="18">
        <f t="shared" si="210"/>
        <v>-19.868964745899596</v>
      </c>
      <c r="D99" s="18">
        <f t="shared" si="210"/>
        <v>4.5226549291956353</v>
      </c>
      <c r="E99" s="18">
        <f t="shared" si="210"/>
        <v>2.1559477754498513</v>
      </c>
      <c r="F99" s="18">
        <f t="shared" si="211"/>
        <v>1.3399284079611551</v>
      </c>
      <c r="H99" s="18">
        <f t="shared" si="212"/>
        <v>2.9388350602801649</v>
      </c>
      <c r="I99" s="18">
        <f t="shared" si="213"/>
        <v>4.0344253473574732</v>
      </c>
      <c r="J99" s="18">
        <f t="shared" si="214"/>
        <v>5.8736185840244426</v>
      </c>
      <c r="L99" t="str">
        <f t="shared" si="255"/>
        <v>61 Caring personal service occupations</v>
      </c>
      <c r="M99" s="18">
        <f t="shared" si="215"/>
        <v>6.9249781074569139</v>
      </c>
      <c r="N99" s="18">
        <f t="shared" si="215"/>
        <v>-19.260032442432419</v>
      </c>
      <c r="O99" s="18">
        <f t="shared" si="215"/>
        <v>4.0503817699994116</v>
      </c>
      <c r="P99" s="18">
        <f t="shared" si="215"/>
        <v>1.764314777894227</v>
      </c>
      <c r="Q99" s="18">
        <f t="shared" si="216"/>
        <v>1.0017457740461255</v>
      </c>
      <c r="S99" s="18">
        <f t="shared" si="217"/>
        <v>2.5207011659686085</v>
      </c>
      <c r="T99" s="18">
        <f t="shared" si="218"/>
        <v>4.0908381064880039</v>
      </c>
      <c r="U99" s="18">
        <f t="shared" si="219"/>
        <v>5.6401421610948965</v>
      </c>
      <c r="W99" t="str">
        <f t="shared" si="256"/>
        <v>61 Caring personal service occupations</v>
      </c>
      <c r="X99" s="18">
        <f t="shared" si="220"/>
        <v>1.4590618557214885</v>
      </c>
      <c r="Y99" s="18">
        <f t="shared" si="220"/>
        <v>3.1920675992338943</v>
      </c>
      <c r="Z99" s="18">
        <f t="shared" si="220"/>
        <v>3.3537628273457409</v>
      </c>
      <c r="AA99" s="18">
        <f t="shared" si="220"/>
        <v>2.3240676360998691</v>
      </c>
      <c r="AB99" s="18">
        <f t="shared" si="221"/>
        <v>2.6989453439237421</v>
      </c>
      <c r="AD99" s="18">
        <f t="shared" si="222"/>
        <v>2.6661544375445878</v>
      </c>
      <c r="AE99" s="18">
        <f t="shared" si="223"/>
        <v>4.1334803413333621</v>
      </c>
      <c r="AF99" s="18">
        <f t="shared" si="224"/>
        <v>5.7703469766468007</v>
      </c>
      <c r="AH99" t="str">
        <f t="shared" si="257"/>
        <v>61 Caring personal service occupations</v>
      </c>
      <c r="AI99" s="18">
        <f t="shared" si="225"/>
        <v>-2.58693767093503</v>
      </c>
      <c r="AJ99" s="18">
        <f t="shared" si="225"/>
        <v>9.1910548633113756</v>
      </c>
      <c r="AK99" s="18">
        <f t="shared" si="225"/>
        <v>0.5960233568615747</v>
      </c>
      <c r="AL99" s="18">
        <f t="shared" si="225"/>
        <v>0.82466078987524227</v>
      </c>
      <c r="AM99" s="18">
        <f t="shared" si="226"/>
        <v>1.2563868693374003</v>
      </c>
      <c r="AO99" s="18">
        <f t="shared" si="227"/>
        <v>0.74839063117393412</v>
      </c>
      <c r="AP99" s="18">
        <f t="shared" si="228"/>
        <v>3.2924049837018021</v>
      </c>
      <c r="AQ99" s="18">
        <f t="shared" si="229"/>
        <v>3.7773957151463255</v>
      </c>
      <c r="AS99" t="str">
        <f t="shared" si="258"/>
        <v>61 Caring personal service occupations</v>
      </c>
      <c r="AT99" s="18">
        <f t="shared" si="230"/>
        <v>-0.88384246925327092</v>
      </c>
      <c r="AU99" s="18">
        <f t="shared" si="230"/>
        <v>7.3527256711292122</v>
      </c>
      <c r="AV99" s="18">
        <f t="shared" si="230"/>
        <v>0.75649910371631268</v>
      </c>
      <c r="AW99" s="18">
        <f t="shared" si="230"/>
        <v>0.77136000745114952</v>
      </c>
      <c r="AX99" s="18">
        <f t="shared" si="231"/>
        <v>1.1659469863656735</v>
      </c>
      <c r="AZ99" s="18">
        <f t="shared" si="232"/>
        <v>0.76640612934628649</v>
      </c>
      <c r="BA99" s="18">
        <f t="shared" si="233"/>
        <v>3.4040731083302189</v>
      </c>
      <c r="BB99" s="18">
        <f t="shared" si="234"/>
        <v>3.8937675139548933</v>
      </c>
      <c r="BD99" t="str">
        <f t="shared" si="259"/>
        <v>61 Caring personal service occupations</v>
      </c>
      <c r="BE99" s="18">
        <f t="shared" si="235"/>
        <v>0.92217525789146659</v>
      </c>
      <c r="BF99" s="18">
        <f t="shared" si="235"/>
        <v>2.2419569822274221</v>
      </c>
      <c r="BG99" s="18">
        <f t="shared" si="235"/>
        <v>3.1220345733380395</v>
      </c>
      <c r="BH99" s="18">
        <f t="shared" si="235"/>
        <v>1.2191124119928176</v>
      </c>
      <c r="BI99" s="18">
        <f t="shared" si="236"/>
        <v>1.8739710546850308</v>
      </c>
      <c r="BK99" s="18">
        <f t="shared" si="237"/>
        <v>1.8494858036437245</v>
      </c>
      <c r="BL99" s="18">
        <f t="shared" si="238"/>
        <v>3.5908810907453903</v>
      </c>
      <c r="BM99" s="18">
        <f t="shared" si="239"/>
        <v>4.7779027990396461</v>
      </c>
      <c r="BO99" t="str">
        <f t="shared" si="260"/>
        <v>61 Caring personal service occupations</v>
      </c>
      <c r="BP99" s="18">
        <f t="shared" si="240"/>
        <v>-4.0354192919004772</v>
      </c>
      <c r="BQ99" s="18">
        <f t="shared" si="240"/>
        <v>1.3264568529907761</v>
      </c>
      <c r="BR99" s="18">
        <f t="shared" si="240"/>
        <v>-1.9480885814865845</v>
      </c>
      <c r="BS99" s="18">
        <f t="shared" si="240"/>
        <v>-3.2700104776486993</v>
      </c>
      <c r="BT99" s="18">
        <f t="shared" si="241"/>
        <v>-2.5765709442739038</v>
      </c>
      <c r="BV99" s="18">
        <f t="shared" si="242"/>
        <v>-2.8313620231650849</v>
      </c>
      <c r="BW99" s="18">
        <f t="shared" si="243"/>
        <v>2.2808814307130332</v>
      </c>
      <c r="BX99" s="18">
        <f t="shared" si="244"/>
        <v>0.3417872504495767</v>
      </c>
      <c r="BZ99" t="str">
        <f t="shared" si="261"/>
        <v>61 Caring personal service occupations</v>
      </c>
      <c r="CA99" s="18">
        <f t="shared" si="245"/>
        <v>-14.248393853119911</v>
      </c>
      <c r="CB99" s="18">
        <f t="shared" si="245"/>
        <v>-18.150771672864163</v>
      </c>
      <c r="CC99" s="18">
        <f t="shared" si="245"/>
        <v>-5.198639449086695</v>
      </c>
      <c r="CD99" s="18">
        <f t="shared" si="245"/>
        <v>-1.8558296629996862</v>
      </c>
      <c r="CE99" s="18">
        <f t="shared" si="246"/>
        <v>-4.0083885195124953</v>
      </c>
      <c r="CG99" s="18">
        <f t="shared" si="247"/>
        <v>-2.9829952995951148</v>
      </c>
      <c r="CH99" s="18">
        <f t="shared" si="248"/>
        <v>1.4883282630312245</v>
      </c>
      <c r="CI99" s="18">
        <f t="shared" si="249"/>
        <v>-0.82613477063719909</v>
      </c>
      <c r="CK99" t="str">
        <f t="shared" si="262"/>
        <v>61 Caring personal service occupations</v>
      </c>
      <c r="CL99" s="18">
        <f t="shared" si="250"/>
        <v>-1.4950457790092964</v>
      </c>
      <c r="CM99" s="18">
        <f t="shared" si="250"/>
        <v>-18.799876925111271</v>
      </c>
      <c r="CN99" s="18">
        <f t="shared" si="250"/>
        <v>2.2730857314161579</v>
      </c>
      <c r="CO99" s="18">
        <f t="shared" si="250"/>
        <v>-0.18612318775627079</v>
      </c>
      <c r="CP99" s="18">
        <f t="shared" si="251"/>
        <v>-0.71307844729810999</v>
      </c>
      <c r="CR99" s="18">
        <f t="shared" si="252"/>
        <v>0.62697157432252126</v>
      </c>
      <c r="CS99" s="18">
        <f t="shared" si="253"/>
        <v>1.9336267273669216</v>
      </c>
      <c r="CT99" s="18">
        <f t="shared" si="254"/>
        <v>2.4183015689718701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-4.7760796321359988</v>
      </c>
      <c r="C100" s="18">
        <f t="shared" si="210"/>
        <v>29.41523992439885</v>
      </c>
      <c r="D100" s="18">
        <f t="shared" si="210"/>
        <v>4.7750286303446243</v>
      </c>
      <c r="E100" s="18">
        <f t="shared" si="210"/>
        <v>3.5084180535140508</v>
      </c>
      <c r="F100" s="18">
        <f t="shared" si="211"/>
        <v>5.3633188774376617</v>
      </c>
      <c r="H100" s="18">
        <f t="shared" si="212"/>
        <v>3.9289110535758676</v>
      </c>
      <c r="I100" s="18">
        <f t="shared" si="213"/>
        <v>4.138867389443357</v>
      </c>
      <c r="J100" s="18">
        <f t="shared" si="214"/>
        <v>6.6315853279607095</v>
      </c>
      <c r="L100" t="str">
        <f t="shared" si="255"/>
        <v>62 Leisure, travel and related personal service occupations</v>
      </c>
      <c r="M100" s="18">
        <f t="shared" si="215"/>
        <v>11.031103073276372</v>
      </c>
      <c r="N100" s="18">
        <f t="shared" si="215"/>
        <v>-25.942822002628297</v>
      </c>
      <c r="O100" s="18">
        <f t="shared" si="215"/>
        <v>3.3649639711058166</v>
      </c>
      <c r="P100" s="18">
        <f t="shared" si="215"/>
        <v>2.1035555523990279</v>
      </c>
      <c r="Q100" s="18">
        <f t="shared" si="216"/>
        <v>0.45930349890490607</v>
      </c>
      <c r="S100" s="18">
        <f t="shared" si="217"/>
        <v>2.5223052902685561</v>
      </c>
      <c r="T100" s="18">
        <f t="shared" si="218"/>
        <v>3.9341848170435512</v>
      </c>
      <c r="U100" s="18">
        <f t="shared" si="219"/>
        <v>5.5141003687970036</v>
      </c>
      <c r="W100" t="str">
        <f t="shared" si="256"/>
        <v>62 Leisure, travel and related personal service occupations</v>
      </c>
      <c r="X100" s="18">
        <f t="shared" si="220"/>
        <v>4.6293672642938377</v>
      </c>
      <c r="Y100" s="18">
        <f t="shared" si="220"/>
        <v>1.0728635003895537</v>
      </c>
      <c r="Z100" s="18">
        <f t="shared" si="220"/>
        <v>3.6783334500577469</v>
      </c>
      <c r="AA100" s="18">
        <f t="shared" si="220"/>
        <v>3.0633618147122288</v>
      </c>
      <c r="AB100" s="18">
        <f t="shared" si="221"/>
        <v>3.1293673007985356</v>
      </c>
      <c r="AD100" s="18">
        <f t="shared" si="222"/>
        <v>3.267945984795384</v>
      </c>
      <c r="AE100" s="18">
        <f t="shared" si="223"/>
        <v>4.1674615656450475</v>
      </c>
      <c r="AF100" s="18">
        <f t="shared" si="224"/>
        <v>6.1986443817582337</v>
      </c>
      <c r="AH100" t="str">
        <f t="shared" si="257"/>
        <v>62 Leisure, travel and related personal service occupations</v>
      </c>
      <c r="AI100" s="18">
        <f t="shared" si="225"/>
        <v>4.9729137301894433</v>
      </c>
      <c r="AJ100" s="18">
        <f t="shared" si="225"/>
        <v>5.4446147688088864</v>
      </c>
      <c r="AK100" s="18">
        <f t="shared" si="225"/>
        <v>2.6340270929862353</v>
      </c>
      <c r="AL100" s="18">
        <f t="shared" si="225"/>
        <v>3.6213742111373071</v>
      </c>
      <c r="AM100" s="18">
        <f t="shared" si="226"/>
        <v>3.424497752785105</v>
      </c>
      <c r="AO100" s="18">
        <f t="shared" si="227"/>
        <v>3.2912076195889206</v>
      </c>
      <c r="AP100" s="18">
        <f t="shared" si="228"/>
        <v>4.1204488091142411</v>
      </c>
      <c r="AQ100" s="18">
        <f t="shared" si="229"/>
        <v>6.1786016859877613</v>
      </c>
      <c r="AS100" t="str">
        <f t="shared" si="258"/>
        <v>62 Leisure, travel and related personal service occupations</v>
      </c>
      <c r="AT100" s="18">
        <f t="shared" si="230"/>
        <v>5.8717769863028568</v>
      </c>
      <c r="AU100" s="18">
        <f t="shared" si="230"/>
        <v>9.2417946842878749</v>
      </c>
      <c r="AV100" s="18">
        <f t="shared" si="230"/>
        <v>2.7182864023890696</v>
      </c>
      <c r="AW100" s="18">
        <f t="shared" si="230"/>
        <v>3.435338759112172</v>
      </c>
      <c r="AX100" s="18">
        <f t="shared" si="231"/>
        <v>3.5636424432658131</v>
      </c>
      <c r="AZ100" s="18">
        <f t="shared" si="232"/>
        <v>3.1957668504493553</v>
      </c>
      <c r="BA100" s="18">
        <f t="shared" si="233"/>
        <v>4.0282485923376576</v>
      </c>
      <c r="BB100" s="18">
        <f t="shared" si="234"/>
        <v>6.0432729095519999</v>
      </c>
      <c r="BD100" t="str">
        <f t="shared" si="259"/>
        <v>62 Leisure, travel and related personal service occupations</v>
      </c>
      <c r="BE100" s="18">
        <f t="shared" si="235"/>
        <v>2.0802860628679865</v>
      </c>
      <c r="BF100" s="18">
        <f t="shared" si="235"/>
        <v>-2.9509758338203573</v>
      </c>
      <c r="BG100" s="18">
        <f t="shared" si="235"/>
        <v>-0.18626187781163317</v>
      </c>
      <c r="BH100" s="18">
        <f t="shared" si="235"/>
        <v>0.55900847270859977</v>
      </c>
      <c r="BI100" s="18">
        <f t="shared" si="236"/>
        <v>0.10298719828401026</v>
      </c>
      <c r="BK100" s="18">
        <f t="shared" si="237"/>
        <v>0.30996877169520154</v>
      </c>
      <c r="BL100" s="18">
        <f t="shared" si="238"/>
        <v>2.6234616728284532</v>
      </c>
      <c r="BM100" s="18">
        <f t="shared" si="239"/>
        <v>2.8406650423271174</v>
      </c>
      <c r="BO100" t="str">
        <f t="shared" si="260"/>
        <v>62 Leisure, travel and related personal service occupations</v>
      </c>
      <c r="BP100" s="18">
        <f t="shared" si="240"/>
        <v>0.35322730297335792</v>
      </c>
      <c r="BQ100" s="18">
        <f t="shared" si="240"/>
        <v>-7.6016412980743802</v>
      </c>
      <c r="BR100" s="18">
        <f t="shared" si="240"/>
        <v>-3.1041809555971467</v>
      </c>
      <c r="BS100" s="18">
        <f t="shared" si="240"/>
        <v>-2.38279019528439</v>
      </c>
      <c r="BT100" s="18">
        <f t="shared" si="241"/>
        <v>-2.942671269501651</v>
      </c>
      <c r="BV100" s="18">
        <f t="shared" si="242"/>
        <v>-2.6238485676155054</v>
      </c>
      <c r="BW100" s="18">
        <f t="shared" si="243"/>
        <v>2.1227618668554937</v>
      </c>
      <c r="BX100" s="18">
        <f t="shared" si="244"/>
        <v>0.27128218630645407</v>
      </c>
      <c r="BZ100" t="str">
        <f t="shared" si="261"/>
        <v>62 Leisure, travel and related personal service occupations</v>
      </c>
      <c r="CA100" s="18">
        <f t="shared" si="245"/>
        <v>1.0455783677970842</v>
      </c>
      <c r="CB100" s="18">
        <f t="shared" si="245"/>
        <v>-15.022007470738597</v>
      </c>
      <c r="CC100" s="18">
        <f t="shared" si="245"/>
        <v>-1.306334093434236</v>
      </c>
      <c r="CD100" s="18">
        <f t="shared" si="245"/>
        <v>-4.3327710551139598</v>
      </c>
      <c r="CE100" s="18">
        <f t="shared" si="246"/>
        <v>-4.1098382801420748</v>
      </c>
      <c r="CG100" s="18">
        <f t="shared" si="247"/>
        <v>-3.3344135668375907</v>
      </c>
      <c r="CH100" s="18">
        <f t="shared" si="248"/>
        <v>1.9806466157532787</v>
      </c>
      <c r="CI100" s="18">
        <f t="shared" si="249"/>
        <v>-0.38820607712500843</v>
      </c>
      <c r="CK100" t="str">
        <f t="shared" si="262"/>
        <v>62 Leisure, travel and related personal service occupations</v>
      </c>
      <c r="CL100" s="18">
        <f t="shared" si="250"/>
        <v>-6.1389535361928926</v>
      </c>
      <c r="CM100" s="18">
        <f t="shared" si="250"/>
        <v>-27.614265714368113</v>
      </c>
      <c r="CN100" s="18">
        <f t="shared" si="250"/>
        <v>-3.4415533870681192</v>
      </c>
      <c r="CO100" s="18">
        <f t="shared" si="250"/>
        <v>-2.6861963820915324</v>
      </c>
      <c r="CP100" s="18">
        <f t="shared" si="251"/>
        <v>-4.7018870811787679</v>
      </c>
      <c r="CR100" s="18">
        <f t="shared" si="252"/>
        <v>-2.9386363340185739</v>
      </c>
      <c r="CS100" s="18">
        <f t="shared" si="253"/>
        <v>1.5805902595207755</v>
      </c>
      <c r="CT100" s="18">
        <f t="shared" si="254"/>
        <v>-0.66697661389687468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11.524549529272399</v>
      </c>
      <c r="C101" s="18">
        <f t="shared" si="210"/>
        <v>-18.700028290706573</v>
      </c>
      <c r="D101" s="18">
        <f t="shared" si="210"/>
        <v>4.9343173519063699</v>
      </c>
      <c r="E101" s="18">
        <f t="shared" si="210"/>
        <v>3.2163654711926837</v>
      </c>
      <c r="F101" s="18">
        <f t="shared" si="211"/>
        <v>2.2139643958172472</v>
      </c>
      <c r="H101" s="18">
        <f t="shared" si="212"/>
        <v>3.7858680537015799</v>
      </c>
      <c r="I101" s="18">
        <f t="shared" si="213"/>
        <v>4.1489966534733247</v>
      </c>
      <c r="J101" s="18">
        <f t="shared" si="214"/>
        <v>6.5394087418133351</v>
      </c>
      <c r="L101" t="str">
        <f t="shared" si="255"/>
        <v>63 Community and civil enforcement occupations</v>
      </c>
      <c r="M101" s="18">
        <f t="shared" si="215"/>
        <v>6.8001496273550455</v>
      </c>
      <c r="N101" s="18">
        <f t="shared" si="215"/>
        <v>2.5099521637232947</v>
      </c>
      <c r="O101" s="18">
        <f t="shared" si="215"/>
        <v>0.47444446764592918</v>
      </c>
      <c r="P101" s="18">
        <f t="shared" si="215"/>
        <v>4.2440871220045695</v>
      </c>
      <c r="Q101" s="18">
        <f t="shared" si="216"/>
        <v>2.9431374339013772</v>
      </c>
      <c r="S101" s="18">
        <f t="shared" si="217"/>
        <v>2.9720814527019357</v>
      </c>
      <c r="T101" s="18">
        <f t="shared" si="218"/>
        <v>3.5612715213835466</v>
      </c>
      <c r="U101" s="18">
        <f t="shared" si="219"/>
        <v>5.529732528045872</v>
      </c>
      <c r="W101" t="str">
        <f t="shared" si="256"/>
        <v>63 Community and civil enforcement occupations</v>
      </c>
      <c r="X101" s="18">
        <f t="shared" si="220"/>
        <v>1.668097861680029</v>
      </c>
      <c r="Y101" s="18">
        <f t="shared" si="220"/>
        <v>3.2790953678287771</v>
      </c>
      <c r="Z101" s="18">
        <f t="shared" si="220"/>
        <v>3.7129975506584811</v>
      </c>
      <c r="AA101" s="18">
        <f t="shared" si="220"/>
        <v>2.4113194429423501</v>
      </c>
      <c r="AB101" s="18">
        <f t="shared" si="221"/>
        <v>2.8705645740217278</v>
      </c>
      <c r="AD101" s="18">
        <f t="shared" si="222"/>
        <v>2.8433867158360604</v>
      </c>
      <c r="AE101" s="18">
        <f t="shared" si="223"/>
        <v>4.2919236769993541</v>
      </c>
      <c r="AF101" s="18">
        <f t="shared" si="224"/>
        <v>6.0133472027652957</v>
      </c>
      <c r="AH101" t="str">
        <f t="shared" si="257"/>
        <v>63 Community and civil enforcement occupations</v>
      </c>
      <c r="AI101" s="18">
        <f t="shared" si="225"/>
        <v>-1.1731467074637347</v>
      </c>
      <c r="AJ101" s="18">
        <f t="shared" si="225"/>
        <v>19.723787139252714</v>
      </c>
      <c r="AK101" s="18">
        <f t="shared" si="225"/>
        <v>0.27649676048981942</v>
      </c>
      <c r="AL101" s="18">
        <f t="shared" si="225"/>
        <v>2.0094999859255669</v>
      </c>
      <c r="AM101" s="18">
        <f t="shared" si="226"/>
        <v>2.4852582909741017</v>
      </c>
      <c r="AO101" s="18">
        <f t="shared" si="227"/>
        <v>1.4285297512362405</v>
      </c>
      <c r="AP101" s="18">
        <f t="shared" si="228"/>
        <v>3.4485239901956843</v>
      </c>
      <c r="AQ101" s="18">
        <f t="shared" si="229"/>
        <v>4.3718431511143407</v>
      </c>
      <c r="AS101" t="str">
        <f t="shared" si="258"/>
        <v>63 Community and civil enforcement occupations</v>
      </c>
      <c r="AT101" s="18">
        <f t="shared" si="230"/>
        <v>-2.4813137298299703</v>
      </c>
      <c r="AU101" s="18">
        <f t="shared" si="230"/>
        <v>11.076305337543445</v>
      </c>
      <c r="AV101" s="18">
        <f t="shared" si="230"/>
        <v>-1.5365816859412296</v>
      </c>
      <c r="AW101" s="18">
        <f t="shared" si="230"/>
        <v>0.81466002141388216</v>
      </c>
      <c r="AX101" s="18">
        <f t="shared" si="231"/>
        <v>0.68205107242986784</v>
      </c>
      <c r="AZ101" s="18">
        <f t="shared" si="232"/>
        <v>2.473963051714545E-2</v>
      </c>
      <c r="BA101" s="18">
        <f t="shared" si="233"/>
        <v>3.2690736076712135</v>
      </c>
      <c r="BB101" s="18">
        <f t="shared" si="234"/>
        <v>3.2848532423457311</v>
      </c>
      <c r="BD101" t="str">
        <f t="shared" si="259"/>
        <v>63 Community and civil enforcement occupations</v>
      </c>
      <c r="BE101" s="18">
        <f t="shared" si="235"/>
        <v>-9.7148365045312879</v>
      </c>
      <c r="BF101" s="18">
        <f t="shared" si="235"/>
        <v>74.171336671818679</v>
      </c>
      <c r="BG101" s="18">
        <f t="shared" si="235"/>
        <v>-10.730315473242779</v>
      </c>
      <c r="BH101" s="18">
        <f t="shared" si="235"/>
        <v>0.28372223914525652</v>
      </c>
      <c r="BI101" s="18">
        <f t="shared" si="236"/>
        <v>9.7924160379636582E-2</v>
      </c>
      <c r="BK101" s="18">
        <f t="shared" si="237"/>
        <v>-3.5308844381369497</v>
      </c>
      <c r="BL101" s="18">
        <f t="shared" si="238"/>
        <v>1.3818411807388076</v>
      </c>
      <c r="BM101" s="18">
        <f t="shared" si="239"/>
        <v>-1.3804980091920771</v>
      </c>
      <c r="BO101" t="str">
        <f t="shared" si="260"/>
        <v>63 Community and civil enforcement occupations</v>
      </c>
      <c r="BP101" s="18">
        <f t="shared" si="240"/>
        <v>-3.9344769181759109</v>
      </c>
      <c r="BQ101" s="18">
        <f t="shared" si="240"/>
        <v>30.300075437874852</v>
      </c>
      <c r="BR101" s="18">
        <f t="shared" si="240"/>
        <v>-5.042698998618345</v>
      </c>
      <c r="BS101" s="18">
        <f t="shared" si="240"/>
        <v>0.59108578045778959</v>
      </c>
      <c r="BT101" s="18">
        <f t="shared" si="241"/>
        <v>0.40638699935258149</v>
      </c>
      <c r="BV101" s="18">
        <f t="shared" si="242"/>
        <v>-1.3230347301149914</v>
      </c>
      <c r="BW101" s="18">
        <f t="shared" si="243"/>
        <v>1.9430199274013793</v>
      </c>
      <c r="BX101" s="18">
        <f t="shared" si="244"/>
        <v>0.95681885729408389</v>
      </c>
      <c r="BZ101" t="str">
        <f t="shared" si="261"/>
        <v>63 Community and civil enforcement occupations</v>
      </c>
      <c r="CA101" s="18">
        <f t="shared" si="245"/>
        <v>3.4523702219316554</v>
      </c>
      <c r="CB101" s="18">
        <f t="shared" si="245"/>
        <v>-1.8499009362595853</v>
      </c>
      <c r="CC101" s="18">
        <f t="shared" si="245"/>
        <v>-1.912384568755876</v>
      </c>
      <c r="CD101" s="18">
        <f t="shared" si="245"/>
        <v>-2.8105726650892837</v>
      </c>
      <c r="CE101" s="18">
        <f t="shared" si="246"/>
        <v>-2.4708383496129693</v>
      </c>
      <c r="CG101" s="18">
        <f t="shared" si="247"/>
        <v>-2.5120942284448389</v>
      </c>
      <c r="CH101" s="18">
        <f t="shared" si="248"/>
        <v>1.9524817602853517</v>
      </c>
      <c r="CI101" s="18">
        <f t="shared" si="249"/>
        <v>0.12714949641470241</v>
      </c>
      <c r="CK101" t="str">
        <f t="shared" si="262"/>
        <v>63 Community and civil enforcement occupations</v>
      </c>
      <c r="CL101" s="18">
        <f t="shared" si="250"/>
        <v>-10.033842283050266</v>
      </c>
      <c r="CM101" s="18">
        <f t="shared" si="250"/>
        <v>24.247111745987972</v>
      </c>
      <c r="CN101" s="18">
        <f t="shared" si="250"/>
        <v>-12.687096776123653</v>
      </c>
      <c r="CO101" s="18">
        <f t="shared" si="250"/>
        <v>-4.1219412048515309</v>
      </c>
      <c r="CP101" s="18">
        <f t="shared" si="251"/>
        <v>-5.3644254282363413</v>
      </c>
      <c r="CR101" s="18">
        <f t="shared" si="252"/>
        <v>-7.0664990500992513</v>
      </c>
      <c r="CS101" s="18">
        <f t="shared" si="253"/>
        <v>0.86880666718003319</v>
      </c>
      <c r="CT101" s="18">
        <f t="shared" si="254"/>
        <v>-4.8865426181381562</v>
      </c>
    </row>
    <row r="102" spans="1:98" x14ac:dyDescent="0.2">
      <c r="A102" t="str">
        <f t="shared" si="209"/>
        <v>71 Sales occupations</v>
      </c>
      <c r="B102" s="18">
        <f t="shared" si="210"/>
        <v>3.9947547972266184</v>
      </c>
      <c r="C102" s="18">
        <f t="shared" si="210"/>
        <v>-31.959114009456911</v>
      </c>
      <c r="D102" s="18">
        <f t="shared" si="210"/>
        <v>2.6319620980425285</v>
      </c>
      <c r="E102" s="18">
        <f t="shared" si="210"/>
        <v>2.0921382508576558</v>
      </c>
      <c r="F102" s="18">
        <f t="shared" si="211"/>
        <v>-0.3002355219410946</v>
      </c>
      <c r="H102" s="18">
        <f t="shared" si="212"/>
        <v>2.2717633082750321</v>
      </c>
      <c r="I102" s="18">
        <f t="shared" si="213"/>
        <v>3.3735823707224721</v>
      </c>
      <c r="J102" s="18">
        <f t="shared" si="214"/>
        <v>4.8868846122683163</v>
      </c>
      <c r="L102" t="str">
        <f t="shared" si="255"/>
        <v>71 Sales occupations</v>
      </c>
      <c r="M102" s="18">
        <f t="shared" si="215"/>
        <v>5.9203008736864682</v>
      </c>
      <c r="N102" s="18">
        <f t="shared" si="215"/>
        <v>-18.361935750587321</v>
      </c>
      <c r="O102" s="18">
        <f t="shared" si="215"/>
        <v>3.3636274168751257</v>
      </c>
      <c r="P102" s="18">
        <f t="shared" si="215"/>
        <v>3.1272321201316844</v>
      </c>
      <c r="Q102" s="18">
        <f t="shared" si="216"/>
        <v>1.7048266832415448</v>
      </c>
      <c r="S102" s="18">
        <f t="shared" si="217"/>
        <v>3.2059704198852623</v>
      </c>
      <c r="T102" s="18">
        <f t="shared" si="218"/>
        <v>3.7414839722219595</v>
      </c>
      <c r="U102" s="18">
        <f t="shared" si="219"/>
        <v>5.8322951836647485</v>
      </c>
      <c r="W102" t="str">
        <f t="shared" si="256"/>
        <v>71 Sales occupations</v>
      </c>
      <c r="X102" s="18">
        <f t="shared" si="220"/>
        <v>-1.0908224571192005</v>
      </c>
      <c r="Y102" s="18">
        <f t="shared" si="220"/>
        <v>8.8269879548126937</v>
      </c>
      <c r="Z102" s="18">
        <f t="shared" si="220"/>
        <v>2.0662217498182756</v>
      </c>
      <c r="AA102" s="18">
        <f t="shared" si="220"/>
        <v>3.1253636051441935</v>
      </c>
      <c r="AB102" s="18">
        <f t="shared" si="221"/>
        <v>3.139520524174233</v>
      </c>
      <c r="AD102" s="18">
        <f t="shared" si="222"/>
        <v>2.7711007269806132</v>
      </c>
      <c r="AE102" s="18">
        <f t="shared" si="223"/>
        <v>3.780786872785824</v>
      </c>
      <c r="AF102" s="18">
        <f t="shared" si="224"/>
        <v>5.5602211836530691</v>
      </c>
      <c r="AH102" t="str">
        <f t="shared" si="257"/>
        <v>71 Sales occupations</v>
      </c>
      <c r="AI102" s="18">
        <f t="shared" si="225"/>
        <v>-1.3869673986239284</v>
      </c>
      <c r="AJ102" s="18">
        <f t="shared" si="225"/>
        <v>12.755395796847768</v>
      </c>
      <c r="AK102" s="18">
        <f t="shared" si="225"/>
        <v>1.2597156156097356</v>
      </c>
      <c r="AL102" s="18">
        <f t="shared" si="225"/>
        <v>3.2833021719999689</v>
      </c>
      <c r="AM102" s="18">
        <f t="shared" si="226"/>
        <v>3.2110924385596817</v>
      </c>
      <c r="AO102" s="18">
        <f t="shared" si="227"/>
        <v>2.6043194803285985</v>
      </c>
      <c r="AP102" s="18">
        <f t="shared" si="228"/>
        <v>3.7116324834789216</v>
      </c>
      <c r="AQ102" s="18">
        <f t="shared" si="229"/>
        <v>5.3907286739130589</v>
      </c>
      <c r="AS102" t="str">
        <f t="shared" si="258"/>
        <v>71 Sales occupations</v>
      </c>
      <c r="AT102" s="18">
        <f t="shared" si="230"/>
        <v>-3.3329976483196133</v>
      </c>
      <c r="AU102" s="18">
        <f t="shared" si="230"/>
        <v>7.0534065489222586</v>
      </c>
      <c r="AV102" s="18">
        <f t="shared" si="230"/>
        <v>0.17484194754533444</v>
      </c>
      <c r="AW102" s="18">
        <f t="shared" si="230"/>
        <v>2.3411478286133214</v>
      </c>
      <c r="AX102" s="18">
        <f t="shared" si="231"/>
        <v>1.9456128642539428</v>
      </c>
      <c r="AZ102" s="18">
        <f t="shared" si="232"/>
        <v>1.6138900630442654</v>
      </c>
      <c r="BA102" s="18">
        <f t="shared" si="233"/>
        <v>3.0878293076623597</v>
      </c>
      <c r="BB102" s="18">
        <f t="shared" si="234"/>
        <v>4.1844539495061062</v>
      </c>
      <c r="BD102" t="str">
        <f t="shared" si="259"/>
        <v>71 Sales occupations</v>
      </c>
      <c r="BE102" s="18">
        <f t="shared" si="235"/>
        <v>-1.7744238969929382</v>
      </c>
      <c r="BF102" s="18">
        <f t="shared" si="235"/>
        <v>12.572975217791459</v>
      </c>
      <c r="BG102" s="18">
        <f t="shared" si="235"/>
        <v>-0.19977430124543671</v>
      </c>
      <c r="BH102" s="18">
        <f t="shared" si="235"/>
        <v>1.4098913764853949</v>
      </c>
      <c r="BI102" s="18">
        <f t="shared" si="236"/>
        <v>1.5648504919844042</v>
      </c>
      <c r="BK102" s="18">
        <f t="shared" si="237"/>
        <v>0.87047195863674265</v>
      </c>
      <c r="BL102" s="18">
        <f t="shared" si="238"/>
        <v>2.9068400109451664</v>
      </c>
      <c r="BM102" s="18">
        <f t="shared" si="239"/>
        <v>3.5018528031415919</v>
      </c>
      <c r="BO102" t="str">
        <f t="shared" si="260"/>
        <v>71 Sales occupations</v>
      </c>
      <c r="BP102" s="18">
        <f t="shared" si="240"/>
        <v>-3.8867653924730683</v>
      </c>
      <c r="BQ102" s="18">
        <f t="shared" si="240"/>
        <v>3.5486984578063208</v>
      </c>
      <c r="BR102" s="18">
        <f t="shared" si="240"/>
        <v>-2.9489535051197557</v>
      </c>
      <c r="BS102" s="18">
        <f t="shared" si="240"/>
        <v>-2.8128572857043066</v>
      </c>
      <c r="BT102" s="18">
        <f t="shared" si="241"/>
        <v>-2.4696868368549896</v>
      </c>
      <c r="BV102" s="18">
        <f t="shared" si="242"/>
        <v>-2.8582438845131786</v>
      </c>
      <c r="BW102" s="18">
        <f t="shared" si="243"/>
        <v>2.2039338248517781</v>
      </c>
      <c r="BX102" s="18">
        <f t="shared" si="244"/>
        <v>0.2236429806857787</v>
      </c>
      <c r="BZ102" t="str">
        <f t="shared" si="261"/>
        <v>71 Sales occupations</v>
      </c>
      <c r="CA102" s="18">
        <f t="shared" si="245"/>
        <v>-3.3407788383589376</v>
      </c>
      <c r="CB102" s="18">
        <f t="shared" si="245"/>
        <v>-10.33298736342344</v>
      </c>
      <c r="CC102" s="18">
        <f t="shared" si="245"/>
        <v>-3.2388267259920389</v>
      </c>
      <c r="CD102" s="18">
        <f t="shared" si="245"/>
        <v>-7.8348095423807944</v>
      </c>
      <c r="CE102" s="18">
        <f t="shared" si="246"/>
        <v>-6.583095193604116</v>
      </c>
      <c r="CG102" s="18">
        <f t="shared" si="247"/>
        <v>-6.3275976310124609</v>
      </c>
      <c r="CH102" s="18">
        <f t="shared" si="248"/>
        <v>1.6341264912987485</v>
      </c>
      <c r="CI102" s="18">
        <f t="shared" si="249"/>
        <v>-2.8273698728655594</v>
      </c>
      <c r="CK102" t="str">
        <f t="shared" si="262"/>
        <v>71 Sales occupations</v>
      </c>
      <c r="CL102" s="18">
        <f t="shared" si="250"/>
        <v>-7.8761805847998971</v>
      </c>
      <c r="CM102" s="18">
        <f t="shared" si="250"/>
        <v>-32.429772270582149</v>
      </c>
      <c r="CN102" s="18">
        <f t="shared" si="250"/>
        <v>-4.9178316105718327</v>
      </c>
      <c r="CO102" s="18">
        <f t="shared" si="250"/>
        <v>-6.732817268399427</v>
      </c>
      <c r="CP102" s="18">
        <f t="shared" si="251"/>
        <v>-8.0405829206323549</v>
      </c>
      <c r="CR102" s="18">
        <f t="shared" si="252"/>
        <v>-6.1317045802748655</v>
      </c>
      <c r="CS102" s="18">
        <f t="shared" si="253"/>
        <v>1.3016403691807676</v>
      </c>
      <c r="CT102" s="18">
        <f t="shared" si="254"/>
        <v>-3.3358876457465048</v>
      </c>
    </row>
    <row r="103" spans="1:98" x14ac:dyDescent="0.2">
      <c r="A103" t="str">
        <f t="shared" si="209"/>
        <v>72 Customer service occupations</v>
      </c>
      <c r="B103" s="18">
        <f t="shared" si="210"/>
        <v>7.2649620479716903</v>
      </c>
      <c r="C103" s="18">
        <f t="shared" si="210"/>
        <v>-10.28787006805565</v>
      </c>
      <c r="D103" s="18">
        <f t="shared" si="210"/>
        <v>9.2866996210071875</v>
      </c>
      <c r="E103" s="18">
        <f t="shared" si="210"/>
        <v>3.4697451003643742</v>
      </c>
      <c r="F103" s="18">
        <f t="shared" si="211"/>
        <v>4.3191031271021529</v>
      </c>
      <c r="H103" s="18">
        <f t="shared" si="212"/>
        <v>5.3734880941102903</v>
      </c>
      <c r="I103" s="18">
        <f t="shared" si="213"/>
        <v>4.11296553822178</v>
      </c>
      <c r="J103" s="18">
        <f t="shared" si="214"/>
        <v>7.654155426139897</v>
      </c>
      <c r="L103" t="str">
        <f t="shared" si="255"/>
        <v>72 Customer service occupations</v>
      </c>
      <c r="M103" s="18">
        <f t="shared" si="215"/>
        <v>8.8397940505053452</v>
      </c>
      <c r="N103" s="18">
        <f t="shared" si="215"/>
        <v>-22.161712006051037</v>
      </c>
      <c r="O103" s="18">
        <f t="shared" si="215"/>
        <v>9.1037195068805588</v>
      </c>
      <c r="P103" s="18">
        <f t="shared" si="215"/>
        <v>3.403208079984732</v>
      </c>
      <c r="Q103" s="18">
        <f t="shared" si="216"/>
        <v>3.3018737841810086</v>
      </c>
      <c r="S103" s="18">
        <f t="shared" si="217"/>
        <v>5.2694920780429477</v>
      </c>
      <c r="T103" s="18">
        <f t="shared" si="218"/>
        <v>4.5336782295882117</v>
      </c>
      <c r="U103" s="18">
        <f t="shared" si="219"/>
        <v>7.8461961818074188</v>
      </c>
      <c r="W103" t="str">
        <f t="shared" si="256"/>
        <v>72 Customer service occupations</v>
      </c>
      <c r="X103" s="18">
        <f t="shared" si="220"/>
        <v>0.36975527685776388</v>
      </c>
      <c r="Y103" s="18">
        <f t="shared" si="220"/>
        <v>12.164059216103906</v>
      </c>
      <c r="Z103" s="18">
        <f t="shared" si="220"/>
        <v>6.9573057288446538</v>
      </c>
      <c r="AA103" s="18">
        <f t="shared" si="220"/>
        <v>3.2335222225125193</v>
      </c>
      <c r="AB103" s="18">
        <f t="shared" si="221"/>
        <v>4.9257519319183318</v>
      </c>
      <c r="AD103" s="18">
        <f t="shared" si="222"/>
        <v>4.4601507710858135</v>
      </c>
      <c r="AE103" s="18">
        <f t="shared" si="223"/>
        <v>4.0946861218536634</v>
      </c>
      <c r="AF103" s="18">
        <f t="shared" si="224"/>
        <v>6.9764525885772866</v>
      </c>
      <c r="AH103" t="str">
        <f t="shared" si="257"/>
        <v>72 Customer service occupations</v>
      </c>
      <c r="AI103" s="18">
        <f t="shared" si="225"/>
        <v>1.9357007276171512</v>
      </c>
      <c r="AJ103" s="18">
        <f t="shared" si="225"/>
        <v>14.692368631532759</v>
      </c>
      <c r="AK103" s="18">
        <f t="shared" si="225"/>
        <v>7.0538928138828672</v>
      </c>
      <c r="AL103" s="18">
        <f t="shared" si="225"/>
        <v>3.3298513545832575</v>
      </c>
      <c r="AM103" s="18">
        <f t="shared" si="226"/>
        <v>5.1629609640537311</v>
      </c>
      <c r="AO103" s="18">
        <f t="shared" si="227"/>
        <v>4.5565772572937036</v>
      </c>
      <c r="AP103" s="18">
        <f t="shared" si="228"/>
        <v>4.1892494622865817</v>
      </c>
      <c r="AQ103" s="18">
        <f t="shared" si="229"/>
        <v>7.1097614902520423</v>
      </c>
      <c r="AS103" t="str">
        <f t="shared" si="258"/>
        <v>72 Customer service occupations</v>
      </c>
      <c r="AT103" s="18">
        <f t="shared" si="230"/>
        <v>-0.68276700815036451</v>
      </c>
      <c r="AU103" s="18">
        <f t="shared" si="230"/>
        <v>10.262467767899874</v>
      </c>
      <c r="AV103" s="18">
        <f t="shared" si="230"/>
        <v>6.1019588611385789</v>
      </c>
      <c r="AW103" s="18">
        <f t="shared" si="230"/>
        <v>2.1399910822874402</v>
      </c>
      <c r="AX103" s="18">
        <f t="shared" si="231"/>
        <v>3.8574558375459977</v>
      </c>
      <c r="AZ103" s="18">
        <f t="shared" si="232"/>
        <v>3.4439298390334772</v>
      </c>
      <c r="BA103" s="18">
        <f t="shared" si="233"/>
        <v>3.6238765503007864</v>
      </c>
      <c r="BB103" s="18">
        <f t="shared" si="234"/>
        <v>5.913727283794934</v>
      </c>
      <c r="BD103" t="str">
        <f t="shared" si="259"/>
        <v>72 Customer service occupations</v>
      </c>
      <c r="BE103" s="18">
        <f t="shared" si="235"/>
        <v>0.35685631006106</v>
      </c>
      <c r="BF103" s="18">
        <f t="shared" si="235"/>
        <v>14.558544597953915</v>
      </c>
      <c r="BG103" s="18">
        <f t="shared" si="235"/>
        <v>4.2006922256626389</v>
      </c>
      <c r="BH103" s="18">
        <f t="shared" si="235"/>
        <v>1.6880019766952969</v>
      </c>
      <c r="BI103" s="18">
        <f t="shared" si="236"/>
        <v>3.2327158893725949</v>
      </c>
      <c r="BK103" s="18">
        <f t="shared" si="237"/>
        <v>2.5187598884169438</v>
      </c>
      <c r="BL103" s="18">
        <f t="shared" si="238"/>
        <v>3.0672627078015324</v>
      </c>
      <c r="BM103" s="18">
        <f t="shared" si="239"/>
        <v>4.8181755269735005</v>
      </c>
      <c r="BO103" t="str">
        <f t="shared" si="260"/>
        <v>72 Customer service occupations</v>
      </c>
      <c r="BP103" s="18">
        <f t="shared" si="240"/>
        <v>4.1169188524592393E-2</v>
      </c>
      <c r="BQ103" s="18">
        <f t="shared" si="240"/>
        <v>5.179596716837831</v>
      </c>
      <c r="BR103" s="18">
        <f t="shared" si="240"/>
        <v>3.7835211426763715</v>
      </c>
      <c r="BS103" s="18">
        <f t="shared" si="240"/>
        <v>-2.8310151726007593E-2</v>
      </c>
      <c r="BT103" s="18">
        <f t="shared" si="241"/>
        <v>1.469142433523829</v>
      </c>
      <c r="BV103" s="18">
        <f t="shared" si="242"/>
        <v>1.2264848231631875</v>
      </c>
      <c r="BW103" s="18">
        <f t="shared" si="243"/>
        <v>2.8650269213738033</v>
      </c>
      <c r="BX103" s="18">
        <f t="shared" si="244"/>
        <v>3.7147756180049951</v>
      </c>
      <c r="BZ103" t="str">
        <f t="shared" si="261"/>
        <v>72 Customer service occupations</v>
      </c>
      <c r="CA103" s="18">
        <f t="shared" si="245"/>
        <v>9.0533642900747502E-2</v>
      </c>
      <c r="CB103" s="18">
        <f t="shared" si="245"/>
        <v>-10.416625497601927</v>
      </c>
      <c r="CC103" s="18">
        <f t="shared" si="245"/>
        <v>3.0548498794029433</v>
      </c>
      <c r="CD103" s="18">
        <f t="shared" si="245"/>
        <v>-0.53653706410642377</v>
      </c>
      <c r="CE103" s="18">
        <f t="shared" si="246"/>
        <v>-8.3356969941794645E-2</v>
      </c>
      <c r="CG103" s="18">
        <f t="shared" si="247"/>
        <v>0.64646568495312362</v>
      </c>
      <c r="CH103" s="18">
        <f t="shared" si="248"/>
        <v>2.1454550624635749</v>
      </c>
      <c r="CI103" s="18">
        <f t="shared" si="249"/>
        <v>2.6315407648976663</v>
      </c>
      <c r="CK103" t="str">
        <f t="shared" si="262"/>
        <v>72 Customer service occupations</v>
      </c>
      <c r="CL103" s="18">
        <f t="shared" si="250"/>
        <v>2.4167817145072545</v>
      </c>
      <c r="CM103" s="18">
        <f t="shared" si="250"/>
        <v>-23.046896721340048</v>
      </c>
      <c r="CN103" s="18">
        <f t="shared" si="250"/>
        <v>7.7416763172490244</v>
      </c>
      <c r="CO103" s="18">
        <f t="shared" si="250"/>
        <v>1.2008809512954022</v>
      </c>
      <c r="CP103" s="18">
        <f t="shared" si="251"/>
        <v>1.4493413794055554</v>
      </c>
      <c r="CR103" s="18">
        <f t="shared" si="252"/>
        <v>3.335791777841246</v>
      </c>
      <c r="CS103" s="18">
        <f t="shared" si="253"/>
        <v>3.1042155238632629</v>
      </c>
      <c r="CT103" s="18">
        <f t="shared" si="254"/>
        <v>5.4532998828664914</v>
      </c>
    </row>
    <row r="104" spans="1:98" x14ac:dyDescent="0.2">
      <c r="A104" t="str">
        <f t="shared" si="209"/>
        <v>81 Process, plant and machine operatives</v>
      </c>
      <c r="B104" s="18">
        <f t="shared" si="210"/>
        <v>15.192295717421068</v>
      </c>
      <c r="C104" s="18">
        <f t="shared" si="210"/>
        <v>-28.874453066953631</v>
      </c>
      <c r="D104" s="18">
        <f t="shared" si="210"/>
        <v>9.4992833987508352</v>
      </c>
      <c r="E104" s="18">
        <f t="shared" si="210"/>
        <v>4.331574248879444</v>
      </c>
      <c r="F104" s="18">
        <f t="shared" si="211"/>
        <v>3.4135568133689453</v>
      </c>
      <c r="H104" s="18">
        <f t="shared" si="212"/>
        <v>6.0264610996167312</v>
      </c>
      <c r="I104" s="18">
        <f t="shared" si="213"/>
        <v>4.0637710471642441</v>
      </c>
      <c r="J104" s="18">
        <f t="shared" si="214"/>
        <v>8.1148034464451726</v>
      </c>
      <c r="L104" t="str">
        <f t="shared" si="255"/>
        <v>81 Process, plant and machine operatives</v>
      </c>
      <c r="M104" s="18">
        <f t="shared" si="215"/>
        <v>9.8816612360570488</v>
      </c>
      <c r="N104" s="18">
        <f t="shared" si="215"/>
        <v>-29.776692338371348</v>
      </c>
      <c r="O104" s="18">
        <f t="shared" si="215"/>
        <v>9.8976557742653561</v>
      </c>
      <c r="P104" s="18">
        <f t="shared" si="215"/>
        <v>4.2331090139736238</v>
      </c>
      <c r="Q104" s="18">
        <f t="shared" si="216"/>
        <v>3.3873780279984222</v>
      </c>
      <c r="S104" s="18">
        <f t="shared" si="217"/>
        <v>6.0880835595902294</v>
      </c>
      <c r="T104" s="18">
        <f t="shared" si="218"/>
        <v>4.611994853807766</v>
      </c>
      <c r="U104" s="18">
        <f t="shared" si="219"/>
        <v>8.4861371690678311</v>
      </c>
      <c r="W104" t="str">
        <f t="shared" si="256"/>
        <v>81 Process, plant and machine operatives</v>
      </c>
      <c r="X104" s="18">
        <f t="shared" si="220"/>
        <v>-3.5240295549208378</v>
      </c>
      <c r="Y104" s="18">
        <f t="shared" si="220"/>
        <v>-10.076014298759562</v>
      </c>
      <c r="Z104" s="18">
        <f t="shared" si="220"/>
        <v>9.0735765952800307</v>
      </c>
      <c r="AA104" s="18">
        <f t="shared" si="220"/>
        <v>4.379240223961256</v>
      </c>
      <c r="AB104" s="18">
        <f t="shared" si="221"/>
        <v>4.8427525646889569</v>
      </c>
      <c r="AD104" s="18">
        <f t="shared" si="222"/>
        <v>5.9211300690113822</v>
      </c>
      <c r="AE104" s="18">
        <f t="shared" si="223"/>
        <v>4.4170889109337974</v>
      </c>
      <c r="AF104" s="18">
        <f t="shared" si="224"/>
        <v>8.2460671232478688</v>
      </c>
      <c r="AH104" t="str">
        <f t="shared" si="257"/>
        <v>81 Process, plant and machine operatives</v>
      </c>
      <c r="AI104" s="18">
        <f t="shared" si="225"/>
        <v>-2.4169578302537187</v>
      </c>
      <c r="AJ104" s="18">
        <f t="shared" si="225"/>
        <v>-6.0862963731248669</v>
      </c>
      <c r="AK104" s="18">
        <f t="shared" si="225"/>
        <v>8.0353796065781644</v>
      </c>
      <c r="AL104" s="18">
        <f t="shared" si="225"/>
        <v>2.7190980914476581</v>
      </c>
      <c r="AM104" s="18">
        <f t="shared" si="226"/>
        <v>3.7688334810252577</v>
      </c>
      <c r="AO104" s="18">
        <f t="shared" si="227"/>
        <v>4.46146985604845</v>
      </c>
      <c r="AP104" s="18">
        <f t="shared" si="228"/>
        <v>3.7970070656486055</v>
      </c>
      <c r="AQ104" s="18">
        <f t="shared" si="229"/>
        <v>6.775696082745597</v>
      </c>
      <c r="AS104" t="str">
        <f t="shared" si="258"/>
        <v>81 Process, plant and machine operatives</v>
      </c>
      <c r="AT104" s="18">
        <f t="shared" si="230"/>
        <v>-6.1464742893575171</v>
      </c>
      <c r="AU104" s="18">
        <f t="shared" si="230"/>
        <v>-8.9236397015619584</v>
      </c>
      <c r="AV104" s="18">
        <f t="shared" si="230"/>
        <v>7.4035318152646079</v>
      </c>
      <c r="AW104" s="18">
        <f t="shared" si="230"/>
        <v>1.1545375136923663</v>
      </c>
      <c r="AX104" s="18">
        <f t="shared" si="231"/>
        <v>2.3934109438518147</v>
      </c>
      <c r="AZ104" s="18">
        <f t="shared" si="232"/>
        <v>3.1960561430100176</v>
      </c>
      <c r="BA104" s="18">
        <f t="shared" si="233"/>
        <v>3.3491349802982739</v>
      </c>
      <c r="BB104" s="18">
        <f t="shared" si="234"/>
        <v>5.5303753146671131</v>
      </c>
      <c r="BD104" t="str">
        <f t="shared" si="259"/>
        <v>81 Process, plant and machine operatives</v>
      </c>
      <c r="BE104" s="18">
        <f t="shared" si="235"/>
        <v>-3.3776605319902009</v>
      </c>
      <c r="BF104" s="18">
        <f t="shared" si="235"/>
        <v>9.1828027669925927</v>
      </c>
      <c r="BG104" s="18">
        <f t="shared" si="235"/>
        <v>3.0090544810016606</v>
      </c>
      <c r="BH104" s="18">
        <f t="shared" si="235"/>
        <v>0.91297846482898404</v>
      </c>
      <c r="BI104" s="18">
        <f t="shared" si="236"/>
        <v>2.0645894708661849</v>
      </c>
      <c r="BK104" s="18">
        <f t="shared" si="237"/>
        <v>1.6068879921670165</v>
      </c>
      <c r="BL104" s="18">
        <f t="shared" si="238"/>
        <v>2.4530405384457277</v>
      </c>
      <c r="BM104" s="18">
        <f t="shared" si="239"/>
        <v>3.6353076332819478</v>
      </c>
      <c r="BO104" t="str">
        <f t="shared" si="260"/>
        <v>81 Process, plant and machine operatives</v>
      </c>
      <c r="BP104" s="18">
        <f t="shared" si="240"/>
        <v>-2.0481532240110512</v>
      </c>
      <c r="BQ104" s="18">
        <f t="shared" si="240"/>
        <v>-10.118165811540415</v>
      </c>
      <c r="BR104" s="18">
        <f t="shared" si="240"/>
        <v>5.1604405539996456</v>
      </c>
      <c r="BS104" s="18">
        <f t="shared" si="240"/>
        <v>0.14653773321375851</v>
      </c>
      <c r="BT104" s="18">
        <f t="shared" si="241"/>
        <v>1.0021995379624782</v>
      </c>
      <c r="BV104" s="18">
        <f t="shared" si="242"/>
        <v>1.7906978825697362</v>
      </c>
      <c r="BW104" s="18">
        <f t="shared" si="243"/>
        <v>2.622549908733629</v>
      </c>
      <c r="BX104" s="18">
        <f t="shared" si="244"/>
        <v>3.9170745372912652</v>
      </c>
      <c r="BZ104" t="str">
        <f t="shared" si="261"/>
        <v>81 Process, plant and machine operatives</v>
      </c>
      <c r="CA104" s="18">
        <f t="shared" si="245"/>
        <v>3.0549468949732539</v>
      </c>
      <c r="CB104" s="18">
        <f t="shared" si="245"/>
        <v>-34.425131029964597</v>
      </c>
      <c r="CC104" s="18">
        <f t="shared" si="245"/>
        <v>2.1933711041124404</v>
      </c>
      <c r="CD104" s="18">
        <f t="shared" si="245"/>
        <v>-8.4224462174233174</v>
      </c>
      <c r="CE104" s="18">
        <f t="shared" si="246"/>
        <v>-7.1869936595571389</v>
      </c>
      <c r="CG104" s="18">
        <f t="shared" si="247"/>
        <v>-5.0123957384143765</v>
      </c>
      <c r="CH104" s="18">
        <f t="shared" si="248"/>
        <v>1.7552581437991099</v>
      </c>
      <c r="CI104" s="18">
        <f t="shared" si="249"/>
        <v>-1.8076137674193804</v>
      </c>
      <c r="CK104" t="str">
        <f t="shared" si="262"/>
        <v>81 Process, plant and machine operatives</v>
      </c>
      <c r="CL104" s="18">
        <f t="shared" si="250"/>
        <v>-7.0741727685163962</v>
      </c>
      <c r="CM104" s="18">
        <f t="shared" si="250"/>
        <v>-26.674352984636297</v>
      </c>
      <c r="CN104" s="18">
        <f t="shared" si="250"/>
        <v>-10.894535860657317</v>
      </c>
      <c r="CO104" s="18">
        <f t="shared" si="250"/>
        <v>-8.8116765942175093</v>
      </c>
      <c r="CP104" s="18">
        <f t="shared" si="251"/>
        <v>-10.692975800221149</v>
      </c>
      <c r="CR104" s="18">
        <f t="shared" si="252"/>
        <v>-9.5113172675209903</v>
      </c>
      <c r="CS104" s="18">
        <f t="shared" si="253"/>
        <v>0.87119323570332696</v>
      </c>
      <c r="CT104" s="18">
        <f t="shared" si="254"/>
        <v>-6.5450806387632792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17.667405442700247</v>
      </c>
      <c r="C105" s="18">
        <f t="shared" si="210"/>
        <v>-23.353689289287683</v>
      </c>
      <c r="D105" s="18">
        <f t="shared" si="210"/>
        <v>8.2784872012655608</v>
      </c>
      <c r="E105" s="18">
        <f t="shared" si="210"/>
        <v>4.7438176056471493</v>
      </c>
      <c r="F105" s="18">
        <f t="shared" si="211"/>
        <v>3.7899693440800908</v>
      </c>
      <c r="H105" s="18">
        <f t="shared" si="212"/>
        <v>5.9090304367375168</v>
      </c>
      <c r="I105" s="18">
        <f t="shared" si="213"/>
        <v>5.3545474839113316</v>
      </c>
      <c r="J105" s="18">
        <f t="shared" si="214"/>
        <v>8.8186752868525851</v>
      </c>
      <c r="L105" t="str">
        <f t="shared" si="255"/>
        <v>82 Transport and mobile machine drivers and operatives</v>
      </c>
      <c r="M105" s="18">
        <f t="shared" si="215"/>
        <v>16.045090611674052</v>
      </c>
      <c r="N105" s="18">
        <f t="shared" si="215"/>
        <v>-21.413429765707747</v>
      </c>
      <c r="O105" s="18">
        <f t="shared" si="215"/>
        <v>6.5951952793168456</v>
      </c>
      <c r="P105" s="18">
        <f t="shared" si="215"/>
        <v>4.6703636821063821</v>
      </c>
      <c r="Q105" s="18">
        <f t="shared" si="216"/>
        <v>3.3991844688923134</v>
      </c>
      <c r="S105" s="18">
        <f t="shared" si="217"/>
        <v>5.3080809516557137</v>
      </c>
      <c r="T105" s="18">
        <f t="shared" si="218"/>
        <v>5.0017296547417711</v>
      </c>
      <c r="U105" s="18">
        <f t="shared" si="219"/>
        <v>8.1785919121622808</v>
      </c>
      <c r="W105" t="str">
        <f t="shared" si="256"/>
        <v>82 Transport and mobile machine drivers and operatives</v>
      </c>
      <c r="X105" s="18">
        <f t="shared" si="220"/>
        <v>3.859750140448126</v>
      </c>
      <c r="Y105" s="18">
        <f t="shared" si="220"/>
        <v>-1.9020301629743219</v>
      </c>
      <c r="Z105" s="18">
        <f t="shared" si="220"/>
        <v>3.6787265974787209</v>
      </c>
      <c r="AA105" s="18">
        <f t="shared" si="220"/>
        <v>2.4579847277516498</v>
      </c>
      <c r="AB105" s="18">
        <f t="shared" si="221"/>
        <v>2.5587925404978895</v>
      </c>
      <c r="AD105" s="18">
        <f t="shared" si="222"/>
        <v>2.863293230166386</v>
      </c>
      <c r="AE105" s="18">
        <f t="shared" si="223"/>
        <v>4.2357295619424473</v>
      </c>
      <c r="AF105" s="18">
        <f t="shared" si="224"/>
        <v>5.9817974663198381</v>
      </c>
      <c r="AH105" t="str">
        <f t="shared" si="257"/>
        <v>82 Transport and mobile machine drivers and operatives</v>
      </c>
      <c r="AI105" s="18">
        <f t="shared" si="225"/>
        <v>0.54776755819396783</v>
      </c>
      <c r="AJ105" s="18">
        <f t="shared" si="225"/>
        <v>2.3630718203489165</v>
      </c>
      <c r="AK105" s="18">
        <f t="shared" si="225"/>
        <v>2.8761863722459813</v>
      </c>
      <c r="AL105" s="18">
        <f t="shared" si="225"/>
        <v>0.81018744709713264</v>
      </c>
      <c r="AM105" s="18">
        <f t="shared" si="226"/>
        <v>1.5482897387651962</v>
      </c>
      <c r="AO105" s="18">
        <f t="shared" si="227"/>
        <v>1.4942021000853734</v>
      </c>
      <c r="AP105" s="18">
        <f t="shared" si="228"/>
        <v>3.6918999160532096</v>
      </c>
      <c r="AQ105" s="18">
        <f t="shared" si="229"/>
        <v>4.6300079925091442</v>
      </c>
      <c r="AS105" t="str">
        <f t="shared" si="258"/>
        <v>82 Transport and mobile machine drivers and operatives</v>
      </c>
      <c r="AT105" s="18">
        <f t="shared" si="230"/>
        <v>0.98703376749889049</v>
      </c>
      <c r="AU105" s="18">
        <f t="shared" si="230"/>
        <v>1.9365670695070669E-2</v>
      </c>
      <c r="AV105" s="18">
        <f t="shared" si="230"/>
        <v>3.2639066044375609</v>
      </c>
      <c r="AW105" s="18">
        <f t="shared" si="230"/>
        <v>0.8525473945615758</v>
      </c>
      <c r="AX105" s="18">
        <f t="shared" si="231"/>
        <v>1.5473216916926047</v>
      </c>
      <c r="AZ105" s="18">
        <f t="shared" si="232"/>
        <v>1.6500114477472128</v>
      </c>
      <c r="BA105" s="18">
        <f t="shared" si="233"/>
        <v>4.0058775819398207</v>
      </c>
      <c r="BB105" s="18">
        <f t="shared" si="234"/>
        <v>5.0059907990206653</v>
      </c>
      <c r="BD105" t="str">
        <f t="shared" si="259"/>
        <v>82 Transport and mobile machine drivers and operatives</v>
      </c>
      <c r="BE105" s="18">
        <f t="shared" si="235"/>
        <v>1.5061946101653234</v>
      </c>
      <c r="BF105" s="18">
        <f t="shared" si="235"/>
        <v>16.818724802250994</v>
      </c>
      <c r="BG105" s="18">
        <f t="shared" si="235"/>
        <v>-1.8348289964278175</v>
      </c>
      <c r="BH105" s="18">
        <f t="shared" si="235"/>
        <v>0.24237791503627371</v>
      </c>
      <c r="BI105" s="18">
        <f t="shared" si="236"/>
        <v>0.5456590367570735</v>
      </c>
      <c r="BK105" s="18">
        <f t="shared" si="237"/>
        <v>-0.45486283677239614</v>
      </c>
      <c r="BL105" s="18">
        <f t="shared" si="238"/>
        <v>2.6135553815579193</v>
      </c>
      <c r="BM105" s="18">
        <f t="shared" si="239"/>
        <v>2.2998596304946384</v>
      </c>
      <c r="BO105" t="str">
        <f t="shared" si="260"/>
        <v>82 Transport and mobile machine drivers and operatives</v>
      </c>
      <c r="BP105" s="18">
        <f t="shared" si="240"/>
        <v>2.9685618167322403</v>
      </c>
      <c r="BQ105" s="18">
        <f t="shared" si="240"/>
        <v>-6.1831992226685557</v>
      </c>
      <c r="BR105" s="18">
        <f t="shared" si="240"/>
        <v>1.6950859360464587</v>
      </c>
      <c r="BS105" s="18">
        <f t="shared" si="240"/>
        <v>0.59232330203145001</v>
      </c>
      <c r="BT105" s="18">
        <f t="shared" si="241"/>
        <v>0.49670040307443486</v>
      </c>
      <c r="BV105" s="18">
        <f t="shared" si="242"/>
        <v>0.95857571864716995</v>
      </c>
      <c r="BW105" s="18">
        <f t="shared" si="243"/>
        <v>3.0508087762062708</v>
      </c>
      <c r="BX105" s="18">
        <f t="shared" si="244"/>
        <v>3.6952287875169798</v>
      </c>
      <c r="BZ105" t="str">
        <f t="shared" si="261"/>
        <v>82 Transport and mobile machine drivers and operatives</v>
      </c>
      <c r="CA105" s="18">
        <f t="shared" si="245"/>
        <v>11.980804475621355</v>
      </c>
      <c r="CB105" s="18">
        <f t="shared" si="245"/>
        <v>-37.408006822767092</v>
      </c>
      <c r="CC105" s="18">
        <f t="shared" si="245"/>
        <v>0.13141779357883632</v>
      </c>
      <c r="CD105" s="18">
        <f t="shared" si="245"/>
        <v>-4.1198228187060204</v>
      </c>
      <c r="CE105" s="18">
        <f t="shared" si="246"/>
        <v>-5.3673110624450686</v>
      </c>
      <c r="CG105" s="18">
        <f t="shared" si="247"/>
        <v>-2.7231854942856182</v>
      </c>
      <c r="CH105" s="18">
        <f t="shared" si="248"/>
        <v>2.3267291755941555</v>
      </c>
      <c r="CI105" s="18">
        <f t="shared" si="249"/>
        <v>0.47027939704888944</v>
      </c>
      <c r="CK105" t="str">
        <f t="shared" si="262"/>
        <v>82 Transport and mobile machine drivers and operatives</v>
      </c>
      <c r="CL105" s="18">
        <f t="shared" si="250"/>
        <v>1.0399363675901885</v>
      </c>
      <c r="CM105" s="18">
        <f t="shared" si="250"/>
        <v>-9.6827008689310148</v>
      </c>
      <c r="CN105" s="18">
        <f t="shared" si="250"/>
        <v>-6.4455849757214629</v>
      </c>
      <c r="CO105" s="18">
        <f t="shared" si="250"/>
        <v>-9.4930752940195475</v>
      </c>
      <c r="CP105" s="18">
        <f t="shared" si="251"/>
        <v>-8.5635399605206945</v>
      </c>
      <c r="CR105" s="18">
        <f t="shared" si="252"/>
        <v>-8.4884380381151203</v>
      </c>
      <c r="CS105" s="18">
        <f t="shared" si="253"/>
        <v>1.4446475270710746</v>
      </c>
      <c r="CT105" s="18">
        <f t="shared" si="254"/>
        <v>-4.4604337764603592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2.7250076336549078</v>
      </c>
      <c r="C106" s="18">
        <f t="shared" si="210"/>
        <v>-18.445218131082164</v>
      </c>
      <c r="D106" s="18">
        <f t="shared" si="210"/>
        <v>-0.71717800853523528</v>
      </c>
      <c r="E106" s="18">
        <f t="shared" si="210"/>
        <v>2.0692338298684776</v>
      </c>
      <c r="F106" s="18">
        <f t="shared" si="211"/>
        <v>-0.21895821856334763</v>
      </c>
      <c r="H106" s="18">
        <f t="shared" si="212"/>
        <v>1.1318474413495538</v>
      </c>
      <c r="I106" s="18">
        <f t="shared" si="213"/>
        <v>3.4467553641547743</v>
      </c>
      <c r="J106" s="18">
        <f t="shared" si="214"/>
        <v>4.1728903981281151</v>
      </c>
      <c r="L106" t="str">
        <f t="shared" si="255"/>
        <v>91 Elementary trades and related occupations</v>
      </c>
      <c r="M106" s="18">
        <f t="shared" si="215"/>
        <v>13.357146809346499</v>
      </c>
      <c r="N106" s="18">
        <f t="shared" si="215"/>
        <v>-48.720007043157942</v>
      </c>
      <c r="O106" s="18">
        <f t="shared" si="215"/>
        <v>3.4026284495114911</v>
      </c>
      <c r="P106" s="18">
        <f t="shared" si="215"/>
        <v>4.277944886450058</v>
      </c>
      <c r="Q106" s="18">
        <f t="shared" si="216"/>
        <v>-0.50914679702050991</v>
      </c>
      <c r="S106" s="18">
        <f t="shared" si="217"/>
        <v>3.9853525269230694</v>
      </c>
      <c r="T106" s="18">
        <f t="shared" si="218"/>
        <v>3.5604520441599785</v>
      </c>
      <c r="U106" s="18">
        <f t="shared" si="219"/>
        <v>6.262751723740978</v>
      </c>
      <c r="W106" t="str">
        <f t="shared" si="256"/>
        <v>91 Elementary trades and related occupations</v>
      </c>
      <c r="X106" s="18">
        <f t="shared" si="220"/>
        <v>-5.4273315598045606</v>
      </c>
      <c r="Y106" s="18">
        <f t="shared" si="220"/>
        <v>-9.5624290358093837</v>
      </c>
      <c r="Z106" s="18">
        <f t="shared" si="220"/>
        <v>-1.3692823139963561</v>
      </c>
      <c r="AA106" s="18">
        <f t="shared" si="220"/>
        <v>1.2522437481300885</v>
      </c>
      <c r="AB106" s="18">
        <f t="shared" si="221"/>
        <v>-0.28085964384871875</v>
      </c>
      <c r="AD106" s="18">
        <f t="shared" si="222"/>
        <v>0.37074978155495764</v>
      </c>
      <c r="AE106" s="18">
        <f t="shared" si="223"/>
        <v>3.1272094138547368</v>
      </c>
      <c r="AF106" s="18">
        <f t="shared" si="224"/>
        <v>3.3704171342367806</v>
      </c>
      <c r="AH106" t="str">
        <f t="shared" si="257"/>
        <v>91 Elementary trades and related occupations</v>
      </c>
      <c r="AI106" s="18">
        <f t="shared" si="225"/>
        <v>-2.2770733415933053</v>
      </c>
      <c r="AJ106" s="18">
        <f t="shared" si="225"/>
        <v>-17.057325697837623</v>
      </c>
      <c r="AK106" s="18">
        <f t="shared" si="225"/>
        <v>0.68958857961600728</v>
      </c>
      <c r="AL106" s="18">
        <f t="shared" si="225"/>
        <v>3.1519870338414968</v>
      </c>
      <c r="AM106" s="18">
        <f t="shared" si="226"/>
        <v>0.99033272302879727</v>
      </c>
      <c r="AO106" s="18">
        <f t="shared" si="227"/>
        <v>2.3245682750516306</v>
      </c>
      <c r="AP106" s="18">
        <f t="shared" si="228"/>
        <v>3.5995543088619408</v>
      </c>
      <c r="AQ106" s="18">
        <f t="shared" si="229"/>
        <v>5.1080255784739848</v>
      </c>
      <c r="AS106" t="str">
        <f t="shared" si="258"/>
        <v>91 Elementary trades and related occupations</v>
      </c>
      <c r="AT106" s="18">
        <f t="shared" si="230"/>
        <v>-6.326919575582723</v>
      </c>
      <c r="AU106" s="18">
        <f t="shared" si="230"/>
        <v>-3.9172902622719441</v>
      </c>
      <c r="AV106" s="18">
        <f t="shared" si="230"/>
        <v>-1.6916165951602613</v>
      </c>
      <c r="AW106" s="18">
        <f t="shared" si="230"/>
        <v>1.0665796646688763</v>
      </c>
      <c r="AX106" s="18">
        <f t="shared" si="231"/>
        <v>-0.11975333794539411</v>
      </c>
      <c r="AZ106" s="18">
        <f t="shared" si="232"/>
        <v>0.13868801469023584</v>
      </c>
      <c r="BA106" s="18">
        <f t="shared" si="233"/>
        <v>2.7591541731518454</v>
      </c>
      <c r="BB106" s="18">
        <f t="shared" si="234"/>
        <v>2.8542055707584169</v>
      </c>
      <c r="BD106" t="str">
        <f t="shared" si="259"/>
        <v>91 Elementary trades and related occupations</v>
      </c>
      <c r="BE106" s="18">
        <f t="shared" si="235"/>
        <v>-6.088087713202361</v>
      </c>
      <c r="BF106" s="18">
        <f t="shared" si="235"/>
        <v>12.190446248556164</v>
      </c>
      <c r="BG106" s="18">
        <f t="shared" si="235"/>
        <v>-6.0066806897266289</v>
      </c>
      <c r="BH106" s="18">
        <f t="shared" si="235"/>
        <v>0.32043713052734013</v>
      </c>
      <c r="BI106" s="18">
        <f t="shared" si="236"/>
        <v>-1.0117980967466966</v>
      </c>
      <c r="BK106" s="18">
        <f t="shared" si="237"/>
        <v>-1.8345625758327433</v>
      </c>
      <c r="BL106" s="18">
        <f t="shared" si="238"/>
        <v>1.6865925793501324</v>
      </c>
      <c r="BM106" s="18">
        <f t="shared" si="239"/>
        <v>0.27881572450705328</v>
      </c>
      <c r="BO106" t="str">
        <f t="shared" si="260"/>
        <v>91 Elementary trades and related occupations</v>
      </c>
      <c r="BP106" s="18">
        <f t="shared" si="240"/>
        <v>-4.9825484936098281</v>
      </c>
      <c r="BQ106" s="18">
        <f t="shared" si="240"/>
        <v>-2.075593160320488</v>
      </c>
      <c r="BR106" s="18">
        <f t="shared" si="240"/>
        <v>-3.318576987071753</v>
      </c>
      <c r="BS106" s="18">
        <f t="shared" si="240"/>
        <v>0.16462767318301541</v>
      </c>
      <c r="BT106" s="18">
        <f t="shared" si="241"/>
        <v>-1.0770929253256623</v>
      </c>
      <c r="BV106" s="18">
        <f t="shared" si="242"/>
        <v>-1.0101653821693812</v>
      </c>
      <c r="BW106" s="18">
        <f t="shared" si="243"/>
        <v>1.8114230630249528</v>
      </c>
      <c r="BX106" s="18">
        <f t="shared" si="244"/>
        <v>1.0392715460409097</v>
      </c>
      <c r="BZ106" t="str">
        <f t="shared" si="261"/>
        <v>91 Elementary trades and related occupations</v>
      </c>
      <c r="CA106" s="18">
        <f t="shared" si="245"/>
        <v>0.98355220338384175</v>
      </c>
      <c r="CB106" s="18">
        <f t="shared" si="245"/>
        <v>-27.252908487922166</v>
      </c>
      <c r="CC106" s="18">
        <f t="shared" si="245"/>
        <v>-4.1441841143162623</v>
      </c>
      <c r="CD106" s="18">
        <f t="shared" si="245"/>
        <v>-3.2678468019963991</v>
      </c>
      <c r="CE106" s="18">
        <f t="shared" si="246"/>
        <v>-5.2452406833760072</v>
      </c>
      <c r="CG106" s="18">
        <f t="shared" si="247"/>
        <v>-3.5608458293621581</v>
      </c>
      <c r="CH106" s="18">
        <f t="shared" si="248"/>
        <v>1.6232442211949749</v>
      </c>
      <c r="CI106" s="18">
        <f t="shared" si="249"/>
        <v>-1.0489944454289302</v>
      </c>
      <c r="CK106" t="str">
        <f t="shared" si="262"/>
        <v>91 Elementary trades and related occupations</v>
      </c>
      <c r="CL106" s="18">
        <f t="shared" si="250"/>
        <v>-5.0803183078926395</v>
      </c>
      <c r="CM106" s="18">
        <f t="shared" si="250"/>
        <v>-20.999570592015193</v>
      </c>
      <c r="CN106" s="18">
        <f t="shared" si="250"/>
        <v>-8.3401179660835378</v>
      </c>
      <c r="CO106" s="18">
        <f t="shared" si="250"/>
        <v>-4.8550412214234839</v>
      </c>
      <c r="CP106" s="18">
        <f t="shared" si="251"/>
        <v>-7.0447369825556549</v>
      </c>
      <c r="CR106" s="18">
        <f t="shared" si="252"/>
        <v>-6.031213272987479</v>
      </c>
      <c r="CS106" s="18">
        <f t="shared" si="253"/>
        <v>1.1213614935172256</v>
      </c>
      <c r="CT106" s="18">
        <f t="shared" si="254"/>
        <v>-3.6175586712657859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10.932165116050951</v>
      </c>
      <c r="C107" s="18">
        <f t="shared" si="210"/>
        <v>-17.652535938268123</v>
      </c>
      <c r="D107" s="18">
        <f t="shared" si="210"/>
        <v>5.5871387649385706</v>
      </c>
      <c r="E107" s="18">
        <f t="shared" si="210"/>
        <v>3.1561175289730681</v>
      </c>
      <c r="F107" s="18">
        <f t="shared" si="211"/>
        <v>2.4568386029545142</v>
      </c>
      <c r="H107" s="18">
        <f t="shared" si="212"/>
        <v>3.9601743855910421</v>
      </c>
      <c r="I107" s="18">
        <f t="shared" si="213"/>
        <v>4.2420640653129782</v>
      </c>
      <c r="J107" s="18">
        <f t="shared" si="214"/>
        <v>6.7274704027842525</v>
      </c>
      <c r="L107" t="str">
        <f t="shared" ref="L107" si="263">A107</f>
        <v>92 Elementary administration and service occupations</v>
      </c>
      <c r="M107" s="18">
        <f t="shared" si="215"/>
        <v>10.599950084633413</v>
      </c>
      <c r="N107" s="18">
        <f t="shared" si="215"/>
        <v>-14.01446489894621</v>
      </c>
      <c r="O107" s="18">
        <f t="shared" si="215"/>
        <v>6.189717364819125</v>
      </c>
      <c r="P107" s="18">
        <f t="shared" si="215"/>
        <v>4.2561613147662491</v>
      </c>
      <c r="Q107" s="18">
        <f t="shared" si="216"/>
        <v>3.6014751139219037</v>
      </c>
      <c r="S107" s="18">
        <f t="shared" si="217"/>
        <v>4.8967360926274406</v>
      </c>
      <c r="T107" s="18">
        <f t="shared" si="218"/>
        <v>4.5032866921022263</v>
      </c>
      <c r="U107" s="18">
        <f t="shared" si="219"/>
        <v>7.5622091821466286</v>
      </c>
      <c r="W107" t="str">
        <f t="shared" ref="W107" si="264">A107</f>
        <v>92 Elementary administration and service occupations</v>
      </c>
      <c r="X107" s="18">
        <f t="shared" si="220"/>
        <v>9.1306454270800863E-2</v>
      </c>
      <c r="Y107" s="18">
        <f t="shared" si="220"/>
        <v>7.6338113131971141</v>
      </c>
      <c r="Z107" s="18">
        <f t="shared" si="220"/>
        <v>4.0679020867948168</v>
      </c>
      <c r="AA107" s="18">
        <f t="shared" si="220"/>
        <v>3.1658662426802264</v>
      </c>
      <c r="AB107" s="18">
        <f t="shared" si="221"/>
        <v>3.7213863682455717</v>
      </c>
      <c r="AD107" s="18">
        <f t="shared" si="222"/>
        <v>3.4656727567704326</v>
      </c>
      <c r="AE107" s="18">
        <f t="shared" si="223"/>
        <v>4.3202204643788322</v>
      </c>
      <c r="AF107" s="18">
        <f t="shared" si="224"/>
        <v>6.4477283243314476</v>
      </c>
      <c r="AH107" t="str">
        <f t="shared" ref="AH107" si="265">L107</f>
        <v>92 Elementary administration and service occupations</v>
      </c>
      <c r="AI107" s="18">
        <f t="shared" si="225"/>
        <v>1.1874745389356622</v>
      </c>
      <c r="AJ107" s="18">
        <f t="shared" si="225"/>
        <v>10.31480382043175</v>
      </c>
      <c r="AK107" s="18">
        <f t="shared" si="225"/>
        <v>3.3814102967311577</v>
      </c>
      <c r="AL107" s="18">
        <f t="shared" si="225"/>
        <v>3.3558072798415495</v>
      </c>
      <c r="AM107" s="18">
        <f t="shared" si="226"/>
        <v>3.7856192280324663</v>
      </c>
      <c r="AO107" s="18">
        <f t="shared" si="227"/>
        <v>3.364340914200703</v>
      </c>
      <c r="AP107" s="18">
        <f t="shared" si="228"/>
        <v>4.0133709480944635</v>
      </c>
      <c r="AQ107" s="18">
        <f t="shared" si="229"/>
        <v>6.1476723665970789</v>
      </c>
      <c r="AS107" t="str">
        <f t="shared" ref="AS107" si="266">W107</f>
        <v>92 Elementary administration and service occupations</v>
      </c>
      <c r="AT107" s="18">
        <f t="shared" si="230"/>
        <v>-0.43131690518048993</v>
      </c>
      <c r="AU107" s="18">
        <f t="shared" si="230"/>
        <v>5.279956390196916</v>
      </c>
      <c r="AV107" s="18">
        <f t="shared" si="230"/>
        <v>2.936558935128053</v>
      </c>
      <c r="AW107" s="18">
        <f t="shared" si="230"/>
        <v>3.0177519923379803</v>
      </c>
      <c r="AX107" s="18">
        <f t="shared" si="231"/>
        <v>3.1322905251946587</v>
      </c>
      <c r="AZ107" s="18">
        <f t="shared" si="232"/>
        <v>2.9906805265969449</v>
      </c>
      <c r="BA107" s="18">
        <f t="shared" si="233"/>
        <v>3.9963688242428352</v>
      </c>
      <c r="BB107" s="18">
        <f t="shared" si="234"/>
        <v>5.8790172014717701</v>
      </c>
      <c r="BD107" t="str">
        <f t="shared" ref="BD107" si="267">AH107</f>
        <v>92 Elementary administration and service occupations</v>
      </c>
      <c r="BE107" s="18">
        <f t="shared" si="235"/>
        <v>-3.4182468179706937</v>
      </c>
      <c r="BF107" s="18">
        <f t="shared" si="235"/>
        <v>13.981166081399143</v>
      </c>
      <c r="BG107" s="18">
        <f t="shared" si="235"/>
        <v>-1.5906443380339197</v>
      </c>
      <c r="BH107" s="18">
        <f t="shared" si="235"/>
        <v>0.11252616178361041</v>
      </c>
      <c r="BI107" s="18">
        <f t="shared" si="236"/>
        <v>0.38786140479158959</v>
      </c>
      <c r="BK107" s="18">
        <f t="shared" si="237"/>
        <v>-0.4584475932403187</v>
      </c>
      <c r="BL107" s="18">
        <f t="shared" si="238"/>
        <v>2.5785857371255494</v>
      </c>
      <c r="BM107" s="18">
        <f t="shared" si="239"/>
        <v>2.2608961081019174</v>
      </c>
      <c r="BO107" t="str">
        <f t="shared" ref="BO107" si="268">AS107</f>
        <v>92 Elementary administration and service occupations</v>
      </c>
      <c r="BP107" s="18">
        <f t="shared" si="240"/>
        <v>-0.97639460437056735</v>
      </c>
      <c r="BQ107" s="18">
        <f t="shared" si="240"/>
        <v>0.51739612265455648</v>
      </c>
      <c r="BR107" s="18">
        <f t="shared" si="240"/>
        <v>0.14064119169014955</v>
      </c>
      <c r="BS107" s="18">
        <f t="shared" si="240"/>
        <v>-0.17010385079823109</v>
      </c>
      <c r="BT107" s="18">
        <f t="shared" si="241"/>
        <v>-3.0227478440170152E-2</v>
      </c>
      <c r="BV107" s="18">
        <f t="shared" si="242"/>
        <v>-6.6629458961897647E-2</v>
      </c>
      <c r="BW107" s="18">
        <f t="shared" si="243"/>
        <v>2.5500187098138616</v>
      </c>
      <c r="BX107" s="18">
        <f t="shared" si="244"/>
        <v>2.5032530305578282</v>
      </c>
      <c r="BZ107" t="str">
        <f t="shared" ref="BZ107" si="269">BD107</f>
        <v>92 Elementary administration and service occupations</v>
      </c>
      <c r="CA107" s="18">
        <f t="shared" si="245"/>
        <v>2.0578368480965947</v>
      </c>
      <c r="CB107" s="18">
        <f t="shared" si="245"/>
        <v>-19.790325665686392</v>
      </c>
      <c r="CC107" s="18">
        <f t="shared" si="245"/>
        <v>-7.5025477042867106E-2</v>
      </c>
      <c r="CD107" s="18">
        <f t="shared" si="245"/>
        <v>-3.2550569607758262</v>
      </c>
      <c r="CE107" s="18">
        <f t="shared" si="246"/>
        <v>-3.4104856866169375</v>
      </c>
      <c r="CG107" s="18">
        <f t="shared" si="247"/>
        <v>-2.2064531871066384</v>
      </c>
      <c r="CH107" s="18">
        <f t="shared" si="248"/>
        <v>2.0718627572576143</v>
      </c>
      <c r="CI107" s="18">
        <f t="shared" si="249"/>
        <v>0.48786994392828742</v>
      </c>
      <c r="CK107" t="str">
        <f t="shared" ref="CK107" si="270">BO107</f>
        <v>92 Elementary administration and service occupations</v>
      </c>
      <c r="CL107" s="18">
        <f t="shared" si="250"/>
        <v>-8.9018854515188313</v>
      </c>
      <c r="CM107" s="18">
        <f t="shared" si="250"/>
        <v>-29.872590376398954</v>
      </c>
      <c r="CN107" s="18">
        <f t="shared" si="250"/>
        <v>-5.2613517220081674</v>
      </c>
      <c r="CO107" s="18">
        <f t="shared" si="250"/>
        <v>-4.9874332341476091</v>
      </c>
      <c r="CP107" s="18">
        <f t="shared" si="251"/>
        <v>-6.8579292497261353</v>
      </c>
      <c r="CR107" s="18">
        <f t="shared" si="252"/>
        <v>-5.0788272819181524</v>
      </c>
      <c r="CS107" s="18">
        <f t="shared" si="253"/>
        <v>1.2305185043486544</v>
      </c>
      <c r="CT107" s="18">
        <f t="shared" si="254"/>
        <v>-2.7427574058044302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6.774095802817981</v>
      </c>
      <c r="C109" s="26">
        <f>IF(AND(D$6-C$6 &lt;&gt; 0,C35&lt;&gt;0,D35&lt;&gt;0),(EXP(LN(D35/C35)/(D$6-C$6))-1)*100,0)</f>
        <v>-11.291801176151306</v>
      </c>
      <c r="D109" s="26">
        <f>IF(AND(E$6-D$6 &lt;&gt; 0,D35&lt;&gt;0,E35&lt;&gt;0),(EXP(LN(E35/D35)/(E$6-D$6))-1)*100,0)</f>
        <v>4.1913258634666439</v>
      </c>
      <c r="E109" s="26">
        <f>IF(AND(F$6-E$6 &lt;&gt; 0,E35&lt;&gt;0,F35&lt;&gt;0),(EXP(LN(F35/E35)/(F$6-E$6))-1)*100,0)</f>
        <v>2.2232161802188122</v>
      </c>
      <c r="F109" s="26">
        <f>IF(AND(F$6-C$6 &lt;&gt; 0,C35&lt;&gt;0,F35&lt;&gt;0),(EXP(LN(F35/C35)/(F$6-C$6))-1)*100,0)</f>
        <v>1.9268404284008778</v>
      </c>
      <c r="H109" s="26">
        <f t="shared" ref="H109" si="271">IF($F$6-$D$6 &lt;&gt; 0,(EXP(LN(1+(H72/100))/($F$6-$D$6))-1)*100,0)</f>
        <v>2.875086967601459</v>
      </c>
      <c r="I109" s="26">
        <f t="shared" ref="I109" si="272">IF(D35&gt;0,((1+(I35/D35))^(1/($F$6-$D$6))-1)*100,0)</f>
        <v>3.4643326146760245</v>
      </c>
      <c r="J109" s="26">
        <f t="shared" ref="J109" si="273">IF($F$6-$D$6 &lt;&gt; 0,(EXP(LN(1+(J72/100))/($F$6-$D$6))-1)*100,0)</f>
        <v>5.3860357374266643</v>
      </c>
      <c r="L109" s="24" t="str">
        <f>L35</f>
        <v>All occupations</v>
      </c>
      <c r="M109" s="26">
        <f>IF(AND(N$6-M$6 &lt;&gt; 0,M35&lt;&gt;0,N35&lt;&gt;0),(EXP(LN(N35/M35)/(N$6-M$6))-1)*100,0)</f>
        <v>7.3376354247917996</v>
      </c>
      <c r="N109" s="26">
        <f>IF(AND(O$6-N$6 &lt;&gt; 0,N35&lt;&gt;0,O35&lt;&gt;0),(EXP(LN(O35/N35)/(O$6-N$6))-1)*100,0)</f>
        <v>-11.755500197765411</v>
      </c>
      <c r="O109" s="26">
        <f>IF(AND(P$6-O$6 &lt;&gt; 0,O35&lt;&gt;0,P35&lt;&gt;0),(EXP(LN(P35/O35)/(P$6-O$6))-1)*100,0)</f>
        <v>3.5487003087720126</v>
      </c>
      <c r="P109" s="26">
        <f>IF(AND(Q$6-P$6 &lt;&gt; 0,P35&lt;&gt;0,Q35&lt;&gt;0),(EXP(LN(Q35/P35)/(Q$6-P$6))-1)*100,0)</f>
        <v>1.970767509682636</v>
      </c>
      <c r="Q109" s="26">
        <f>IF(AND(Q$6-N$6 &lt;&gt; 0,N35&lt;&gt;0,Q35&lt;&gt;0),(EXP(LN(Q35/N35)/(Q$6-N$6))-1)*100,0)</f>
        <v>1.5396090092715253</v>
      </c>
      <c r="S109" s="26">
        <f t="shared" ref="S109" si="274">IF($F$6-$D$6 &lt;&gt; 0,(EXP(LN(1+(S72/100))/($F$6-$D$6))-1)*100,0)</f>
        <v>2.49405513893175</v>
      </c>
      <c r="T109" s="26">
        <f t="shared" ref="T109" si="275">IF(O35&gt;0,((1+(T35/O35))^(1/($F$6-$D$6))-1)*100,0)</f>
        <v>3.5439316533183218</v>
      </c>
      <c r="U109" s="26">
        <f t="shared" ref="U109" si="276">IF($F$6-$D$6 &lt;&gt; 0,(EXP(LN(1+(U72/100))/($F$6-$D$6))-1)*100,0)</f>
        <v>5.180175670103071</v>
      </c>
      <c r="W109" s="24" t="str">
        <f>W35</f>
        <v>All occupations</v>
      </c>
      <c r="X109" s="26">
        <f>IF(AND(Y$6-X$6 &lt;&gt; 0,X35&lt;&gt;0,Y35&lt;&gt;0),(EXP(LN(Y35/X35)/(Y$6-X$6))-1)*100,0)</f>
        <v>-0.81887158851676745</v>
      </c>
      <c r="Y109" s="26">
        <f>IF(AND(Z$6-Y$6 &lt;&gt; 0,Y35&lt;&gt;0,Z35&lt;&gt;0),(EXP(LN(Z35/Y35)/(Z$6-Y$6))-1)*100,0)</f>
        <v>10.106481526397303</v>
      </c>
      <c r="Z109" s="26">
        <f>IF(AND(AA$6-Z$6 &lt;&gt; 0,Z35&lt;&gt;0,AA35&lt;&gt;0),(EXP(LN(AA35/Z35)/(AA$6-Z$6))-1)*100,0)</f>
        <v>2.1848815038580938</v>
      </c>
      <c r="AA109" s="26">
        <f>IF(AND(AB$6-AA$6 &lt;&gt; 0,AA35&lt;&gt;0,AB35&lt;&gt;0),(EXP(LN(AB35/AA35)/(AB$6-AA$6))-1)*100,0)</f>
        <v>2.0664812833209867</v>
      </c>
      <c r="AB109" s="26">
        <f>IF(AND(AB$6-Y$6 &lt;&gt; 0,Y35&lt;&gt;0,AB35&lt;&gt;0),(EXP(LN(AB35/Y35)/(AB$6-Y$6))-1)*100,0)</f>
        <v>2.5884802821349862</v>
      </c>
      <c r="AD109" s="26">
        <f t="shared" ref="AD109" si="277">IF($F$6-$D$6 &lt;&gt; 0,(EXP(LN(1+(AD72/100))/($F$6-$D$6))-1)*100,0)</f>
        <v>2.1059327724547439</v>
      </c>
      <c r="AE109" s="26">
        <f t="shared" ref="AE109" si="278">IF(Z35&gt;0,((1+(AE35/Z35))^(1/($F$6-$D$6))-1)*100,0)</f>
        <v>3.4721866015407832</v>
      </c>
      <c r="AF109" s="26">
        <f t="shared" ref="AF109" si="279">IF($F$6-$D$6 &lt;&gt; 0,(EXP(LN(1+(AF72/100))/($F$6-$D$6))-1)*100,0)</f>
        <v>4.8526573672561746</v>
      </c>
      <c r="AH109" s="24" t="str">
        <f>AH35</f>
        <v>All occupations</v>
      </c>
      <c r="AI109" s="26">
        <f>IF(AND(AJ$6-AI$6 &lt;&gt; 0,AI35&lt;&gt;0,AJ35&lt;&gt;0),(EXP(LN(AJ35/AI35)/(AJ$6-AI$6))-1)*100,0)</f>
        <v>-3.5396424128241288</v>
      </c>
      <c r="AJ109" s="26">
        <f>IF(AND(AK$6-AJ$6 &lt;&gt; 0,AJ35&lt;&gt;0,AK35&lt;&gt;0),(EXP(LN(AK35/AJ35)/(AK$6-AJ$6))-1)*100,0)</f>
        <v>9.1589089268354194</v>
      </c>
      <c r="AK109" s="26">
        <f>IF(AND(AL$6-AK$6 &lt;&gt; 0,AK35&lt;&gt;0,AL35&lt;&gt;0),(EXP(LN(AL35/AK35)/(AL$6-AK$6))-1)*100,0)</f>
        <v>-0.49446732302043106</v>
      </c>
      <c r="AL109" s="26">
        <f>IF(AND(AM$6-AL$6 &lt;&gt; 0,AL35&lt;&gt;0,AM35&lt;&gt;0),(EXP(LN(AM35/AL35)/(AM$6-AL$6))-1)*100,0)</f>
        <v>0.9882609120382746</v>
      </c>
      <c r="AM109" s="26">
        <f>IF(AND(AM$6-AJ$6 &lt;&gt; 0,AJ35&lt;&gt;0,AM35&lt;&gt;0),(EXP(LN(AM35/AJ35)/(AM$6-AJ$6))-1)*100,0)</f>
        <v>1.0125341400251342</v>
      </c>
      <c r="AO109" s="26">
        <f t="shared" ref="AO109" si="280">IF($F$6-$D$6 &lt;&gt; 0,(EXP(LN(1+(AO72/100))/($F$6-$D$6))-1)*100,0)</f>
        <v>0.49157938744133212</v>
      </c>
      <c r="AP109" s="26">
        <f t="shared" ref="AP109" si="281">IF(AK35&gt;0,((1+(AP35/AK35))^(1/($F$6-$D$6))-1)*100,0)</f>
        <v>2.9818446328771175</v>
      </c>
      <c r="AQ109" s="26">
        <f t="shared" ref="AQ109" si="282">IF($F$6-$D$6 &lt;&gt; 0,(EXP(LN(1+(AQ72/100))/($F$6-$D$6))-1)*100,0)</f>
        <v>3.3115979611761048</v>
      </c>
      <c r="AS109" s="24" t="str">
        <f>AS35</f>
        <v>All occupations</v>
      </c>
      <c r="AT109" s="26">
        <f>IF(AND(AU$6-AT$6 &lt;&gt; 0,AT35&lt;&gt;0,AU35&lt;&gt;0),(EXP(LN(AU35/AT35)/(AU$6-AT$6))-1)*100,0)</f>
        <v>-1.8501743385010871</v>
      </c>
      <c r="AU109" s="26">
        <f>IF(AND(AV$6-AU$6 &lt;&gt; 0,AU35&lt;&gt;0,AV35&lt;&gt;0),(EXP(LN(AV35/AU35)/(AV$6-AU$6))-1)*100,0)</f>
        <v>6.4797350796977904</v>
      </c>
      <c r="AV109" s="26">
        <f>IF(AND(AW$6-AV$6 &lt;&gt; 0,AV35&lt;&gt;0,AW35&lt;&gt;0),(EXP(LN(AW35/AV35)/(AW$6-AV$6))-1)*100,0)</f>
        <v>1.14856536584651</v>
      </c>
      <c r="AW109" s="26">
        <f>IF(AND(AX$6-AW$6 &lt;&gt; 0,AW35&lt;&gt;0,AX35&lt;&gt;0),(EXP(LN(AX35/AW35)/(AX$6-AW$6))-1)*100,0)</f>
        <v>1.3630270186239635</v>
      </c>
      <c r="AX109" s="26">
        <f>IF(AND(AX$6-AU$6 &lt;&gt; 0,AU35&lt;&gt;0,AX35&lt;&gt;0),(EXP(LN(AX35/AU35)/(AX$6-AU$6))-1)*100,0)</f>
        <v>1.6082173669693001</v>
      </c>
      <c r="AZ109" s="26">
        <f t="shared" ref="AZ109" si="283">IF($F$6-$D$6 &lt;&gt; 0,(EXP(LN(1+(AZ72/100))/($F$6-$D$6))-1)*100,0)</f>
        <v>1.2914893246608328</v>
      </c>
      <c r="BA109" s="26">
        <f t="shared" ref="BA109" si="284">IF(AV35&gt;0,((1+(BA35/AV35))^(1/($F$6-$D$6))-1)*100,0)</f>
        <v>3.1067938023477737</v>
      </c>
      <c r="BB109" s="26">
        <f t="shared" ref="BB109" si="285">IF($F$6-$D$6 &lt;&gt; 0,(EXP(LN(1+(BB72/100))/($F$6-$D$6))-1)*100,0)</f>
        <v>3.9756556481597816</v>
      </c>
      <c r="BD109" s="24" t="str">
        <f>BD35</f>
        <v>All occupations</v>
      </c>
      <c r="BE109" s="26">
        <f>IF(AND(BF$6-BE$6 &lt;&gt; 0,BE35&lt;&gt;0,BF35&lt;&gt;0),(EXP(LN(BF35/BE35)/(BF$6-BE$6))-1)*100,0)</f>
        <v>-0.86117615527211422</v>
      </c>
      <c r="BF109" s="26">
        <f>IF(AND(BG$6-BF$6 &lt;&gt; 0,BF35&lt;&gt;0,BG35&lt;&gt;0),(EXP(LN(BG35/BF35)/(BG$6-BF$6))-1)*100,0)</f>
        <v>11.619548805201351</v>
      </c>
      <c r="BG109" s="26">
        <f>IF(AND(BH$6-BG$6 &lt;&gt; 0,BG35&lt;&gt;0,BH35&lt;&gt;0),(EXP(LN(BH35/BG35)/(BH$6-BG$6))-1)*100,0)</f>
        <v>-0.78627970504092648</v>
      </c>
      <c r="BH109" s="26">
        <f>IF(AND(BI$6-BH$6 &lt;&gt; 0,BH35&lt;&gt;0,BI35&lt;&gt;0),(EXP(LN(BI35/BH35)/(BI$6-BH$6))-1)*100,0)</f>
        <v>0.39650070234014123</v>
      </c>
      <c r="BI109" s="26">
        <f>IF(AND(BI$6-BF$6 &lt;&gt; 0,BF35&lt;&gt;0,BI35&lt;&gt;0),(EXP(LN(BI35/BF35)/(BI$6-BF$6))-1)*100,0)</f>
        <v>0.69004698391939012</v>
      </c>
      <c r="BK109" s="26">
        <f t="shared" ref="BK109" si="286">IF($F$6-$D$6 &lt;&gt; 0,(EXP(LN(1+(BK72/100))/($F$6-$D$6))-1)*100,0)</f>
        <v>6.8208110739487182E-4</v>
      </c>
      <c r="BL109" s="26">
        <f t="shared" ref="BL109" si="287">IF(BG35&gt;0,((1+(BL35/BG35))^(1/($F$6-$D$6))-1)*100,0)</f>
        <v>2.5243982086815331</v>
      </c>
      <c r="BM109" s="26">
        <f t="shared" ref="BM109" si="288">IF($F$6-$D$6 &lt;&gt; 0,(EXP(LN(1+(BM72/100))/($F$6-$D$6))-1)*100,0)</f>
        <v>2.5248793374069267</v>
      </c>
      <c r="BO109" s="24" t="str">
        <f>BO35</f>
        <v>All occupations</v>
      </c>
      <c r="BP109" s="26">
        <f>IF(AND(BQ$6-BP$6 &lt;&gt; 0,BP35&lt;&gt;0,BQ35&lt;&gt;0),(EXP(LN(BQ35/BP35)/(BQ$6-BP$6))-1)*100,0)</f>
        <v>-1.312534599495041</v>
      </c>
      <c r="BQ109" s="26">
        <f>IF(AND(BR$6-BQ$6 &lt;&gt; 0,BQ35&lt;&gt;0,BR35&lt;&gt;0),(EXP(LN(BR35/BQ35)/(BR$6-BQ$6))-1)*100,0)</f>
        <v>-1.2214982809334085</v>
      </c>
      <c r="BR109" s="26">
        <f>IF(AND(BS$6-BR$6 &lt;&gt; 0,BR35&lt;&gt;0,BS35&lt;&gt;0),(EXP(LN(BS35/BR35)/(BS$6-BR$6))-1)*100,0)</f>
        <v>-0.77611480318450221</v>
      </c>
      <c r="BS109" s="26">
        <f>IF(AND(BT$6-BS$6 &lt;&gt; 0,BS35&lt;&gt;0,BT35&lt;&gt;0),(EXP(LN(BT35/BS35)/(BT$6-BS$6))-1)*100,0)</f>
        <v>-1.0469656520595949</v>
      </c>
      <c r="BT109" s="26">
        <f>IF(AND(BT$6-BQ$6 &lt;&gt; 0,BQ35&lt;&gt;0,BT35&lt;&gt;0),(EXP(LN(BT35/BQ35)/(BT$6-BQ$6))-1)*100,0)</f>
        <v>-0.97333092590160541</v>
      </c>
      <c r="BV109" s="26">
        <f t="shared" ref="BV109" si="289">IF($F$6-$D$6 &lt;&gt; 0,(EXP(LN(1+(BV72/100))/($F$6-$D$6))-1)*100,0)</f>
        <v>-0.95676428447304396</v>
      </c>
      <c r="BW109" s="26">
        <f t="shared" ref="BW109" si="290">IF(BR35&gt;0,((1+(BW35/BR35))^(1/($F$6-$D$6))-1)*100,0)</f>
        <v>2.3001106187345188</v>
      </c>
      <c r="BX109" s="26">
        <f t="shared" ref="BX109" si="291">IF($F$6-$D$6 &lt;&gt; 0,(EXP(LN(1+(BX72/100))/($F$6-$D$6))-1)*100,0)</f>
        <v>1.6180167579309845</v>
      </c>
      <c r="BZ109" s="24" t="str">
        <f>BZ35</f>
        <v>All occupations</v>
      </c>
      <c r="CA109" s="26">
        <f>IF(AND(CB$6-CA$6 &lt;&gt; 0,CA35&lt;&gt;0,CB35&lt;&gt;0),(EXP(LN(CB35/CA35)/(CB$6-CA$6))-1)*100,0)</f>
        <v>1.7026635585372096</v>
      </c>
      <c r="CB109" s="26">
        <f>IF(AND(CC$6-CB$6 &lt;&gt; 0,CB35&lt;&gt;0,CC35&lt;&gt;0),(EXP(LN(CC35/CB35)/(CC$6-CB$6))-1)*100,0)</f>
        <v>-22.123577345055345</v>
      </c>
      <c r="CC109" s="26">
        <f>IF(AND(CD$6-CC$6 &lt;&gt; 0,CC35&lt;&gt;0,CD35&lt;&gt;0),(EXP(LN(CD35/CC35)/(CD$6-CC$6))-1)*100,0)</f>
        <v>-1.2576995837486948</v>
      </c>
      <c r="CD109" s="26">
        <f>IF(AND(CE$6-CD$6 &lt;&gt; 0,CD35&lt;&gt;0,CE35&lt;&gt;0),(EXP(LN(CE35/CD35)/(CE$6-CD$6))-1)*100,0)</f>
        <v>-4.6562443415747552</v>
      </c>
      <c r="CE109" s="26">
        <f>IF(AND(CE$6-CB$6 &lt;&gt; 0,CB35&lt;&gt;0,CE35&lt;&gt;0),(EXP(LN(CE35/CB35)/(CE$6-CB$6))-1)*100,0)</f>
        <v>-4.8184447561681054</v>
      </c>
      <c r="CG109" s="26">
        <f t="shared" ref="CG109" si="292">IF($F$6-$D$6 &lt;&gt; 0,(EXP(LN(1+(CG72/100))/($F$6-$D$6))-1)*100,0)</f>
        <v>-3.5365959025573046</v>
      </c>
      <c r="CH109" s="26">
        <f t="shared" ref="CH109" si="293">IF(CC35&gt;0,((1+(CH35/CC35))^(1/($F$6-$D$6))-1)*100,0)</f>
        <v>1.8749111619971393</v>
      </c>
      <c r="CI109" s="26">
        <f t="shared" ref="CI109" si="294">IF($F$6-$D$6 &lt;&gt; 0,(EXP(LN(1+(CI72/100))/($F$6-$D$6))-1)*100,0)</f>
        <v>-0.67048182033023762</v>
      </c>
      <c r="CK109" s="24" t="str">
        <f>CK35</f>
        <v>All occupations</v>
      </c>
      <c r="CL109" s="26">
        <f>IF(AND(CM$6-CL$6 &lt;&gt; 0,CL35&lt;&gt;0,CM35&lt;&gt;0),(EXP(LN(CM35/CL35)/(CM$6-CL$6))-1)*100,0)</f>
        <v>-4.9832064558660853</v>
      </c>
      <c r="CM109" s="26">
        <f>IF(AND(CN$6-CM$6 &lt;&gt; 0,CM35&lt;&gt;0,CN35&lt;&gt;0),(EXP(LN(CN35/CM35)/(CN$6-CM$6))-1)*100,0)</f>
        <v>-23.865533719256049</v>
      </c>
      <c r="CN109" s="26">
        <f>IF(AND(CO$6-CN$6 &lt;&gt; 0,CN35&lt;&gt;0,CO35&lt;&gt;0),(EXP(LN(CO35/CN35)/(CO$6-CN$6))-1)*100,0)</f>
        <v>-3.6455857136052816</v>
      </c>
      <c r="CO109" s="26">
        <f>IF(AND(CP$6-CO$6 &lt;&gt; 0,CO35&lt;&gt;0,CP35&lt;&gt;0),(EXP(LN(CP35/CO35)/(CP$6-CO$6))-1)*100,0)</f>
        <v>-3.3890217028279324</v>
      </c>
      <c r="CP109" s="26">
        <f>IF(AND(CP$6-CM$6 &lt;&gt; 0,CM35&lt;&gt;0,CP35&lt;&gt;0),(EXP(LN(CP35/CM35)/(CP$6-CM$6))-1)*100,0)</f>
        <v>-4.8956763037981021</v>
      </c>
      <c r="CR109" s="26">
        <f t="shared" ref="CR109" si="295">IF($F$6-$D$6 &lt;&gt; 0,(EXP(LN(1+(CR72/100))/($F$6-$D$6))-1)*100,0)</f>
        <v>-3.4746188562803981</v>
      </c>
      <c r="CS109" s="26">
        <f t="shared" ref="CS109" si="296">IF(CN35&gt;0,((1+(CS35/CN35))^(1/($F$6-$D$6))-1)*100,0)</f>
        <v>1.5772817726147359</v>
      </c>
      <c r="CT109" s="26">
        <f t="shared" ref="CT109" si="297">IF($F$6-$D$6 &lt;&gt; 0,(EXP(LN(1+(CT72/100))/($F$6-$D$6))-1)*100,0)</f>
        <v>-1.0549937709611434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North East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North East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North East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North East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North East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North East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North East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North East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North East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9.8811670906618604E-2</v>
      </c>
      <c r="C119" s="27">
        <f t="shared" si="299"/>
        <v>-5.008377055423896E-2</v>
      </c>
      <c r="D119" s="27">
        <f t="shared" si="299"/>
        <v>2.738050148293536E-2</v>
      </c>
      <c r="E119" s="27">
        <f t="shared" si="299"/>
        <v>8.4622155939188648E-2</v>
      </c>
      <c r="F119" s="27">
        <f t="shared" ref="F119:F144" si="300">F8-D8</f>
        <v>0.11200265742212401</v>
      </c>
      <c r="L119" t="str">
        <f>A119</f>
        <v>11 Corporate managers and directors</v>
      </c>
      <c r="M119" s="27">
        <f t="shared" ref="M119:P144" si="301">N8-M8</f>
        <v>1.0761358151619669</v>
      </c>
      <c r="N119" s="27">
        <f t="shared" si="301"/>
        <v>-0.50646416395940586</v>
      </c>
      <c r="O119" s="27">
        <f t="shared" si="301"/>
        <v>0.17960407700210412</v>
      </c>
      <c r="P119" s="27">
        <f t="shared" si="301"/>
        <v>0.64709989234307308</v>
      </c>
      <c r="Q119" s="27">
        <f t="shared" ref="Q119:Q144" si="302">Q8-O8</f>
        <v>0.8267039693451772</v>
      </c>
      <c r="W119" t="str">
        <f>A119</f>
        <v>11 Corporate managers and directors</v>
      </c>
      <c r="X119" s="27">
        <f t="shared" ref="X119:AA144" si="303">Y8-X8</f>
        <v>0.28422073079901544</v>
      </c>
      <c r="Y119" s="27">
        <f t="shared" si="303"/>
        <v>0.40412136289295653</v>
      </c>
      <c r="Z119" s="27">
        <f t="shared" si="303"/>
        <v>2.164282635509629E-2</v>
      </c>
      <c r="AA119" s="27">
        <f t="shared" si="303"/>
        <v>1.3138705109676057</v>
      </c>
      <c r="AB119" s="27">
        <f t="shared" ref="AB119:AB144" si="304">AB8-Z8</f>
        <v>1.3355133373227019</v>
      </c>
      <c r="AH119" t="str">
        <f>L119</f>
        <v>11 Corporate managers and directors</v>
      </c>
      <c r="AI119" s="27">
        <f t="shared" ref="AI119:AL144" si="305">AJ8-AI8</f>
        <v>-4.4288697455679982E-2</v>
      </c>
      <c r="AJ119" s="27">
        <f t="shared" si="305"/>
        <v>0.21228690706981101</v>
      </c>
      <c r="AK119" s="27">
        <f t="shared" si="305"/>
        <v>-9.9574019542354231E-2</v>
      </c>
      <c r="AL119" s="27">
        <f t="shared" si="305"/>
        <v>0.19041582400152923</v>
      </c>
      <c r="AM119" s="27">
        <f t="shared" ref="AM119:AM144" si="306">AM8-AK8</f>
        <v>9.0841804459175002E-2</v>
      </c>
      <c r="AS119" t="str">
        <f>W119</f>
        <v>11 Corporate managers and directors</v>
      </c>
      <c r="AT119" s="27">
        <f t="shared" ref="AT119:AW144" si="307">AU8-AT8</f>
        <v>-7.614994216895199E-2</v>
      </c>
      <c r="AU119" s="27">
        <f t="shared" si="307"/>
        <v>0.1249050471842128</v>
      </c>
      <c r="AV119" s="27">
        <f t="shared" si="307"/>
        <v>-0.14193084373390596</v>
      </c>
      <c r="AW119" s="27">
        <f t="shared" si="307"/>
        <v>0.13007255152694719</v>
      </c>
      <c r="AX119" s="27">
        <f t="shared" ref="AX119:AX144" si="308">AX8-AV8</f>
        <v>-1.1858292206958776E-2</v>
      </c>
      <c r="BD119" t="str">
        <f>AH119</f>
        <v>11 Corporate managers and directors</v>
      </c>
      <c r="BE119" s="27">
        <f t="shared" ref="BE119:BH144" si="309">BF8-BE8</f>
        <v>0.42604953300671866</v>
      </c>
      <c r="BF119" s="27">
        <f t="shared" si="309"/>
        <v>1.1378114554412244</v>
      </c>
      <c r="BG119" s="27">
        <f t="shared" si="309"/>
        <v>-1.3124324552170448</v>
      </c>
      <c r="BH119" s="27">
        <f t="shared" si="309"/>
        <v>0.44106868905280905</v>
      </c>
      <c r="BI119" s="27">
        <f t="shared" ref="BI119:BI144" si="310">BI8-BG8</f>
        <v>-0.87136376616423572</v>
      </c>
      <c r="BO119" t="str">
        <f>AS119</f>
        <v>11 Corporate managers and directors</v>
      </c>
      <c r="BP119" s="27">
        <f t="shared" ref="BP119:BS144" si="311">BQ8-BP8</f>
        <v>0.31485907151863035</v>
      </c>
      <c r="BQ119" s="27">
        <f t="shared" si="311"/>
        <v>7.6212338604445762E-2</v>
      </c>
      <c r="BR119" s="27">
        <f t="shared" si="311"/>
        <v>-0.65048034642752661</v>
      </c>
      <c r="BS119" s="27">
        <f t="shared" si="311"/>
        <v>-0.26272026897278966</v>
      </c>
      <c r="BT119" s="27">
        <f t="shared" ref="BT119:BT144" si="312">BT8-BR8</f>
        <v>-0.91320061540031627</v>
      </c>
      <c r="BZ119" t="str">
        <f>BD119</f>
        <v>11 Corporate managers and directors</v>
      </c>
      <c r="CA119" s="68">
        <f t="shared" ref="CA119:CD144" si="313">CB8-CA8</f>
        <v>0.76409666473450422</v>
      </c>
      <c r="CB119" s="68">
        <f t="shared" si="313"/>
        <v>-0.52270915179313437</v>
      </c>
      <c r="CC119" s="68">
        <f t="shared" si="313"/>
        <v>-0.16512707863732246</v>
      </c>
      <c r="CD119" s="68">
        <f t="shared" si="313"/>
        <v>-0.55124948268406104</v>
      </c>
      <c r="CE119" s="68">
        <f t="shared" ref="CE119:CE144" si="314">CE8-CC8</f>
        <v>-0.7163765613213835</v>
      </c>
      <c r="CK119" t="str">
        <f>BO119</f>
        <v>11 Corporate managers and directors</v>
      </c>
      <c r="CL119" s="68">
        <f t="shared" ref="CL119:CO144" si="315">CM8-CL8</f>
        <v>0.10711794151693599</v>
      </c>
      <c r="CM119" s="68">
        <f t="shared" si="315"/>
        <v>-0.14712489792598205</v>
      </c>
      <c r="CN119" s="68">
        <f t="shared" si="315"/>
        <v>-8.5951677244920865E-2</v>
      </c>
      <c r="CO119" s="68">
        <f t="shared" si="315"/>
        <v>5.4704585512605208E-2</v>
      </c>
      <c r="CP119" s="68">
        <f t="shared" ref="CP119:CP144" si="316">CP8-CN8</f>
        <v>-3.1247091732315657E-2</v>
      </c>
    </row>
    <row r="120" spans="1:94" x14ac:dyDescent="0.2">
      <c r="A120" t="str">
        <f t="shared" si="298"/>
        <v>12 Other managers and proprietors</v>
      </c>
      <c r="B120" s="27">
        <f t="shared" si="299"/>
        <v>6.5503703494334459E-2</v>
      </c>
      <c r="C120" s="27">
        <f t="shared" si="299"/>
        <v>-4.3210757204521472E-2</v>
      </c>
      <c r="D120" s="27">
        <f t="shared" si="299"/>
        <v>6.1945374370261069E-2</v>
      </c>
      <c r="E120" s="27">
        <f t="shared" si="299"/>
        <v>9.92703636639507E-2</v>
      </c>
      <c r="F120" s="27">
        <f t="shared" si="300"/>
        <v>0.16121573803421177</v>
      </c>
      <c r="L120" t="str">
        <f t="shared" ref="L120:L143" si="317">A120</f>
        <v>12 Other managers and proprietors</v>
      </c>
      <c r="M120" s="27">
        <f t="shared" si="301"/>
        <v>0.44813987473651962</v>
      </c>
      <c r="N120" s="27">
        <f t="shared" si="301"/>
        <v>-0.20002024652063688</v>
      </c>
      <c r="O120" s="27">
        <f t="shared" si="301"/>
        <v>0.51622762933030075</v>
      </c>
      <c r="P120" s="27">
        <f t="shared" si="301"/>
        <v>0.83883585289170082</v>
      </c>
      <c r="Q120" s="27">
        <f t="shared" si="302"/>
        <v>1.3550634822220016</v>
      </c>
      <c r="W120" t="str">
        <f t="shared" ref="W120:W143" si="318">A120</f>
        <v>12 Other managers and proprietors</v>
      </c>
      <c r="X120" s="27">
        <f t="shared" si="303"/>
        <v>0.15088384415708411</v>
      </c>
      <c r="Y120" s="27">
        <f t="shared" si="303"/>
        <v>7.9449650437779962E-2</v>
      </c>
      <c r="Z120" s="27">
        <f t="shared" si="303"/>
        <v>0.9786375217798895</v>
      </c>
      <c r="AA120" s="27">
        <f t="shared" si="303"/>
        <v>1.0855116598897352</v>
      </c>
      <c r="AB120" s="27">
        <f t="shared" si="304"/>
        <v>2.0641491816696247</v>
      </c>
      <c r="AH120" t="str">
        <f t="shared" ref="AH120:AH143" si="319">L120</f>
        <v>12 Other managers and proprietors</v>
      </c>
      <c r="AI120" s="27">
        <f t="shared" si="305"/>
        <v>2.5943535064416268E-2</v>
      </c>
      <c r="AJ120" s="27">
        <f t="shared" si="305"/>
        <v>0.14220335062002964</v>
      </c>
      <c r="AK120" s="27">
        <f t="shared" si="305"/>
        <v>0.21887961592435379</v>
      </c>
      <c r="AL120" s="27">
        <f t="shared" si="305"/>
        <v>0.3877381881277242</v>
      </c>
      <c r="AM120" s="27">
        <f t="shared" si="306"/>
        <v>0.60661780405207799</v>
      </c>
      <c r="AS120" t="str">
        <f t="shared" ref="AS120:AS143" si="320">W120</f>
        <v>12 Other managers and proprietors</v>
      </c>
      <c r="AT120" s="27">
        <f t="shared" si="307"/>
        <v>3.4882374980248487E-3</v>
      </c>
      <c r="AU120" s="27">
        <f t="shared" si="307"/>
        <v>-1.366859368884854E-2</v>
      </c>
      <c r="AV120" s="27">
        <f t="shared" si="307"/>
        <v>0.22632350748541885</v>
      </c>
      <c r="AW120" s="27">
        <f t="shared" si="307"/>
        <v>0.17443097961607235</v>
      </c>
      <c r="AX120" s="27">
        <f t="shared" si="308"/>
        <v>0.4007544871014912</v>
      </c>
      <c r="BD120" t="str">
        <f t="shared" ref="BD120:BD143" si="321">AH120</f>
        <v>12 Other managers and proprietors</v>
      </c>
      <c r="BE120" s="27">
        <f t="shared" si="309"/>
        <v>-0.26981868362574435</v>
      </c>
      <c r="BF120" s="27">
        <f t="shared" si="309"/>
        <v>0.35849085996954955</v>
      </c>
      <c r="BG120" s="27">
        <f t="shared" si="309"/>
        <v>7.9394837524665807E-2</v>
      </c>
      <c r="BH120" s="27">
        <f t="shared" si="309"/>
        <v>0.4503319732281712</v>
      </c>
      <c r="BI120" s="27">
        <f t="shared" si="310"/>
        <v>0.52972681075283701</v>
      </c>
      <c r="BO120" t="str">
        <f t="shared" ref="BO120:BO143" si="322">AS120</f>
        <v>12 Other managers and proprietors</v>
      </c>
      <c r="BP120" s="27">
        <f t="shared" si="311"/>
        <v>0.16427729169375338</v>
      </c>
      <c r="BQ120" s="27">
        <f t="shared" si="311"/>
        <v>-7.7746244062241399E-2</v>
      </c>
      <c r="BR120" s="27">
        <f t="shared" si="311"/>
        <v>0.45396123663197141</v>
      </c>
      <c r="BS120" s="27">
        <f t="shared" si="311"/>
        <v>0.22212417737592149</v>
      </c>
      <c r="BT120" s="27">
        <f t="shared" si="312"/>
        <v>0.6760854140078929</v>
      </c>
      <c r="BZ120" t="str">
        <f t="shared" ref="BZ120:BZ143" si="323">BD120</f>
        <v>12 Other managers and proprietors</v>
      </c>
      <c r="CA120" s="68">
        <f t="shared" si="313"/>
        <v>0.49556443520004057</v>
      </c>
      <c r="CB120" s="68">
        <f t="shared" si="313"/>
        <v>-0.54973267634425871</v>
      </c>
      <c r="CC120" s="68">
        <f t="shared" si="313"/>
        <v>0.21379087199973656</v>
      </c>
      <c r="CD120" s="68">
        <f t="shared" si="313"/>
        <v>-0.45219299577821181</v>
      </c>
      <c r="CE120" s="68">
        <f t="shared" si="314"/>
        <v>-0.23840212377847525</v>
      </c>
      <c r="CK120" t="str">
        <f t="shared" ref="CK120:CK143" si="324">BO120</f>
        <v>12 Other managers and proprietors</v>
      </c>
      <c r="CL120" s="68">
        <f t="shared" si="315"/>
        <v>-7.3372316209792898E-2</v>
      </c>
      <c r="CM120" s="68">
        <f t="shared" si="315"/>
        <v>-0.14731041770116249</v>
      </c>
      <c r="CN120" s="68">
        <f t="shared" si="315"/>
        <v>9.5150379674278529E-2</v>
      </c>
      <c r="CO120" s="68">
        <f t="shared" si="315"/>
        <v>-2.7317524305118024E-2</v>
      </c>
      <c r="CP120" s="68">
        <f t="shared" si="316"/>
        <v>6.7832855369160505E-2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0.33409678917840446</v>
      </c>
      <c r="C121" s="27">
        <f t="shared" si="299"/>
        <v>-0.15200124058980891</v>
      </c>
      <c r="D121" s="27">
        <f t="shared" si="299"/>
        <v>0.24172993799830766</v>
      </c>
      <c r="E121" s="27">
        <f t="shared" si="299"/>
        <v>0.40195932686977986</v>
      </c>
      <c r="F121" s="27">
        <f t="shared" si="300"/>
        <v>0.64368926486808753</v>
      </c>
      <c r="L121" t="str">
        <f t="shared" si="317"/>
        <v>21 Science, research, engineering and technology professionals</v>
      </c>
      <c r="M121" s="27">
        <f t="shared" si="301"/>
        <v>1.343845631834331</v>
      </c>
      <c r="N121" s="27">
        <f t="shared" si="301"/>
        <v>-0.48814163634289587</v>
      </c>
      <c r="O121" s="27">
        <f t="shared" si="301"/>
        <v>1.0376037309184247</v>
      </c>
      <c r="P121" s="27">
        <f t="shared" si="301"/>
        <v>1.7359144133173086</v>
      </c>
      <c r="Q121" s="27">
        <f t="shared" si="302"/>
        <v>2.7735181442357333</v>
      </c>
      <c r="W121" t="str">
        <f t="shared" si="318"/>
        <v>21 Science, research, engineering and technology professionals</v>
      </c>
      <c r="X121" s="27">
        <f t="shared" si="303"/>
        <v>-0.86560567011720924</v>
      </c>
      <c r="Y121" s="27">
        <f t="shared" si="303"/>
        <v>0.5064692357075975</v>
      </c>
      <c r="Z121" s="27">
        <f t="shared" si="303"/>
        <v>0.47808695851378147</v>
      </c>
      <c r="AA121" s="27">
        <f t="shared" si="303"/>
        <v>0.4944385006542813</v>
      </c>
      <c r="AB121" s="27">
        <f t="shared" si="304"/>
        <v>0.97252545916806277</v>
      </c>
      <c r="AH121" t="str">
        <f t="shared" si="319"/>
        <v>21 Science, research, engineering and technology professionals</v>
      </c>
      <c r="AI121" s="27">
        <f t="shared" si="305"/>
        <v>-8.7646695027160937E-2</v>
      </c>
      <c r="AJ121" s="27">
        <f t="shared" si="305"/>
        <v>9.0989924135764677E-2</v>
      </c>
      <c r="AK121" s="27">
        <f t="shared" si="305"/>
        <v>4.0917300249970423E-2</v>
      </c>
      <c r="AL121" s="27">
        <f t="shared" si="305"/>
        <v>8.8214825512952677E-2</v>
      </c>
      <c r="AM121" s="27">
        <f t="shared" si="306"/>
        <v>0.1291321257629231</v>
      </c>
      <c r="AS121" t="str">
        <f t="shared" si="320"/>
        <v>21 Science, research, engineering and technology professionals</v>
      </c>
      <c r="AT121" s="27">
        <f t="shared" si="307"/>
        <v>-0.29407219783857297</v>
      </c>
      <c r="AU121" s="27">
        <f t="shared" si="307"/>
        <v>0.13981876862821263</v>
      </c>
      <c r="AV121" s="27">
        <f t="shared" si="307"/>
        <v>-2.2301146342397882E-2</v>
      </c>
      <c r="AW121" s="27">
        <f t="shared" si="307"/>
        <v>-6.028643049860527E-2</v>
      </c>
      <c r="AX121" s="27">
        <f t="shared" si="308"/>
        <v>-8.2587576841003152E-2</v>
      </c>
      <c r="BD121" t="str">
        <f t="shared" si="321"/>
        <v>21 Science, research, engineering and technology professionals</v>
      </c>
      <c r="BE121" s="27">
        <f t="shared" si="309"/>
        <v>-5.9723366504631059E-2</v>
      </c>
      <c r="BF121" s="27">
        <f t="shared" si="309"/>
        <v>1.1450412914255983</v>
      </c>
      <c r="BG121" s="27">
        <f t="shared" si="309"/>
        <v>-0.90309366951859982</v>
      </c>
      <c r="BH121" s="27">
        <f t="shared" si="309"/>
        <v>-0.18537468534368218</v>
      </c>
      <c r="BI121" s="27">
        <f t="shared" si="310"/>
        <v>-1.088468354862282</v>
      </c>
      <c r="BO121" t="str">
        <f t="shared" si="322"/>
        <v>21 Science, research, engineering and technology professionals</v>
      </c>
      <c r="BP121" s="27">
        <f t="shared" si="311"/>
        <v>1.0162198952178514E-2</v>
      </c>
      <c r="BQ121" s="27">
        <f t="shared" si="311"/>
        <v>0.25730826199533618</v>
      </c>
      <c r="BR121" s="27">
        <f t="shared" si="311"/>
        <v>-0.14485809125156068</v>
      </c>
      <c r="BS121" s="27">
        <f t="shared" si="311"/>
        <v>-5.8464759247513154E-2</v>
      </c>
      <c r="BT121" s="27">
        <f t="shared" si="312"/>
        <v>-0.20332285049907384</v>
      </c>
      <c r="BZ121" t="str">
        <f t="shared" si="323"/>
        <v>21 Science, research, engineering and technology professionals</v>
      </c>
      <c r="CA121" s="68">
        <f t="shared" si="313"/>
        <v>0.53860236225954439</v>
      </c>
      <c r="CB121" s="68">
        <f t="shared" si="313"/>
        <v>-0.38393774307249662</v>
      </c>
      <c r="CC121" s="68">
        <f t="shared" si="313"/>
        <v>8.3762750683462395E-2</v>
      </c>
      <c r="CD121" s="68">
        <f t="shared" si="313"/>
        <v>-0.23608781861304329</v>
      </c>
      <c r="CE121" s="68">
        <f t="shared" si="314"/>
        <v>-0.15232506792958089</v>
      </c>
      <c r="CK121" t="str">
        <f t="shared" si="324"/>
        <v>21 Science, research, engineering and technology professionals</v>
      </c>
      <c r="CL121" s="68">
        <f t="shared" si="315"/>
        <v>3.0004897593512991E-2</v>
      </c>
      <c r="CM121" s="68">
        <f t="shared" si="315"/>
        <v>-2.1593182615475881E-2</v>
      </c>
      <c r="CN121" s="68">
        <f t="shared" si="315"/>
        <v>3.2906926619146792E-2</v>
      </c>
      <c r="CO121" s="68">
        <f t="shared" si="315"/>
        <v>-1.9890013085564928E-2</v>
      </c>
      <c r="CP121" s="68">
        <f t="shared" si="316"/>
        <v>1.3016913533581864E-2</v>
      </c>
    </row>
    <row r="122" spans="1:94" x14ac:dyDescent="0.2">
      <c r="A122" t="str">
        <f t="shared" si="298"/>
        <v>22 Health professionals</v>
      </c>
      <c r="B122" s="27">
        <f t="shared" si="299"/>
        <v>0.44934853560354537</v>
      </c>
      <c r="C122" s="27">
        <f t="shared" si="299"/>
        <v>-0.19797952361680959</v>
      </c>
      <c r="D122" s="27">
        <f t="shared" si="299"/>
        <v>0.42507459628593813</v>
      </c>
      <c r="E122" s="27">
        <f t="shared" si="299"/>
        <v>0.47685476383730618</v>
      </c>
      <c r="F122" s="27">
        <f t="shared" si="300"/>
        <v>0.90192936012324432</v>
      </c>
      <c r="L122" t="str">
        <f t="shared" si="317"/>
        <v>22 Health professionals</v>
      </c>
      <c r="M122" s="27">
        <f t="shared" si="301"/>
        <v>1.145416808350789</v>
      </c>
      <c r="N122" s="27">
        <f t="shared" si="301"/>
        <v>-0.6161380042408604</v>
      </c>
      <c r="O122" s="27">
        <f t="shared" si="301"/>
        <v>0.83907109991582107</v>
      </c>
      <c r="P122" s="27">
        <f t="shared" si="301"/>
        <v>0.59674658752804088</v>
      </c>
      <c r="Q122" s="27">
        <f t="shared" si="302"/>
        <v>1.435817687443862</v>
      </c>
      <c r="W122" t="str">
        <f t="shared" si="318"/>
        <v>22 Health professionals</v>
      </c>
      <c r="X122" s="27">
        <f t="shared" si="303"/>
        <v>3.5916014570673838E-2</v>
      </c>
      <c r="Y122" s="27">
        <f t="shared" si="303"/>
        <v>1.205602101920336</v>
      </c>
      <c r="Z122" s="27">
        <f t="shared" si="303"/>
        <v>2.0507614491851367</v>
      </c>
      <c r="AA122" s="27">
        <f t="shared" si="303"/>
        <v>3.2389554925509429</v>
      </c>
      <c r="AB122" s="27">
        <f t="shared" si="304"/>
        <v>5.2897169417360796</v>
      </c>
      <c r="AH122" t="str">
        <f t="shared" si="319"/>
        <v>22 Health professionals</v>
      </c>
      <c r="AI122" s="27">
        <f t="shared" si="305"/>
        <v>-1.8263586485003422</v>
      </c>
      <c r="AJ122" s="27">
        <f t="shared" si="305"/>
        <v>9.2108806569171087E-2</v>
      </c>
      <c r="AK122" s="27">
        <f t="shared" si="305"/>
        <v>-1.47855407649894</v>
      </c>
      <c r="AL122" s="27">
        <f t="shared" si="305"/>
        <v>-1.525302234000756</v>
      </c>
      <c r="AM122" s="27">
        <f t="shared" si="306"/>
        <v>-3.003856310499696</v>
      </c>
      <c r="AS122" t="str">
        <f t="shared" si="320"/>
        <v>22 Health professionals</v>
      </c>
      <c r="AT122" s="27">
        <f t="shared" si="307"/>
        <v>3.3670216771933825E-3</v>
      </c>
      <c r="AU122" s="27">
        <f t="shared" si="307"/>
        <v>0.15431643825858354</v>
      </c>
      <c r="AV122" s="27">
        <f t="shared" si="307"/>
        <v>8.7819072549543353E-2</v>
      </c>
      <c r="AW122" s="27">
        <f t="shared" si="307"/>
        <v>0.14508656207576998</v>
      </c>
      <c r="AX122" s="27">
        <f t="shared" si="308"/>
        <v>0.23290563462531333</v>
      </c>
      <c r="BD122" t="str">
        <f t="shared" si="321"/>
        <v>22 Health professionals</v>
      </c>
      <c r="BE122" s="27">
        <f t="shared" si="309"/>
        <v>0.40977720688087249</v>
      </c>
      <c r="BF122" s="27">
        <f t="shared" si="309"/>
        <v>0.43393553787893069</v>
      </c>
      <c r="BG122" s="27">
        <f t="shared" si="309"/>
        <v>0.59188738568998911</v>
      </c>
      <c r="BH122" s="27">
        <f t="shared" si="309"/>
        <v>0.68678179724000898</v>
      </c>
      <c r="BI122" s="27">
        <f t="shared" si="310"/>
        <v>1.2786691829299981</v>
      </c>
      <c r="BO122" t="str">
        <f t="shared" si="322"/>
        <v>22 Health professionals</v>
      </c>
      <c r="BP122" s="27">
        <f t="shared" si="311"/>
        <v>0.13867951349313179</v>
      </c>
      <c r="BQ122" s="27">
        <f t="shared" si="311"/>
        <v>0.18537110934813761</v>
      </c>
      <c r="BR122" s="27">
        <f t="shared" si="311"/>
        <v>4.0375090482989151E-3</v>
      </c>
      <c r="BS122" s="27">
        <f t="shared" si="311"/>
        <v>-0.32562489513135295</v>
      </c>
      <c r="BT122" s="27">
        <f t="shared" si="312"/>
        <v>-0.32158738608305404</v>
      </c>
      <c r="BZ122" t="str">
        <f t="shared" si="323"/>
        <v>22 Health professionals</v>
      </c>
      <c r="CA122" s="68">
        <f t="shared" si="313"/>
        <v>-0.10662216547384729</v>
      </c>
      <c r="CB122" s="68">
        <f t="shared" si="313"/>
        <v>-5.1223257015434509E-2</v>
      </c>
      <c r="CC122" s="68">
        <f t="shared" si="313"/>
        <v>-9.0898919401425582E-2</v>
      </c>
      <c r="CD122" s="68">
        <f t="shared" si="313"/>
        <v>-0.46866272600614761</v>
      </c>
      <c r="CE122" s="68">
        <f t="shared" si="314"/>
        <v>-0.55956164540757314</v>
      </c>
      <c r="CK122" t="str">
        <f t="shared" si="324"/>
        <v>22 Health professionals</v>
      </c>
      <c r="CL122" s="68">
        <f t="shared" si="315"/>
        <v>2.3133421016030414E-2</v>
      </c>
      <c r="CM122" s="68">
        <f t="shared" si="315"/>
        <v>-2.3566306952591543E-2</v>
      </c>
      <c r="CN122" s="68">
        <f t="shared" si="315"/>
        <v>2.7057925668161564E-2</v>
      </c>
      <c r="CO122" s="68">
        <f t="shared" si="315"/>
        <v>1.7079152106895645E-2</v>
      </c>
      <c r="CP122" s="68">
        <f t="shared" si="316"/>
        <v>4.413707777505721E-2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0.24556065283431883</v>
      </c>
      <c r="C123" s="27">
        <f t="shared" si="299"/>
        <v>-0.1234244800624904</v>
      </c>
      <c r="D123" s="27">
        <f t="shared" si="299"/>
        <v>0.37947985152851182</v>
      </c>
      <c r="E123" s="27">
        <f t="shared" si="299"/>
        <v>0.28439684591912906</v>
      </c>
      <c r="F123" s="27">
        <f t="shared" si="300"/>
        <v>0.66387669744764088</v>
      </c>
      <c r="L123" t="str">
        <f t="shared" si="317"/>
        <v>23 Teaching and other educational professionals</v>
      </c>
      <c r="M123" s="27">
        <f t="shared" si="301"/>
        <v>1.936064913686991</v>
      </c>
      <c r="N123" s="27">
        <f t="shared" si="301"/>
        <v>-0.62197125615644921</v>
      </c>
      <c r="O123" s="27">
        <f t="shared" si="301"/>
        <v>1.9533314316481558</v>
      </c>
      <c r="P123" s="27">
        <f t="shared" si="301"/>
        <v>1.3417840227676763</v>
      </c>
      <c r="Q123" s="27">
        <f t="shared" si="302"/>
        <v>3.2951154544158321</v>
      </c>
      <c r="W123" t="str">
        <f t="shared" si="318"/>
        <v>23 Teaching and other educational professionals</v>
      </c>
      <c r="X123" s="27">
        <f t="shared" si="303"/>
        <v>-1.3477468403248514</v>
      </c>
      <c r="Y123" s="27">
        <f t="shared" si="303"/>
        <v>1.2444890877449133</v>
      </c>
      <c r="Z123" s="27">
        <f t="shared" si="303"/>
        <v>-0.15500233144313924</v>
      </c>
      <c r="AA123" s="27">
        <f t="shared" si="303"/>
        <v>0.25149460171433358</v>
      </c>
      <c r="AB123" s="27">
        <f t="shared" si="304"/>
        <v>9.6492270271194336E-2</v>
      </c>
      <c r="AH123" t="str">
        <f t="shared" si="319"/>
        <v>23 Teaching and other educational professionals</v>
      </c>
      <c r="AI123" s="27">
        <f t="shared" si="305"/>
        <v>-0.51528383096866781</v>
      </c>
      <c r="AJ123" s="27">
        <f t="shared" si="305"/>
        <v>-8.61049033562028E-3</v>
      </c>
      <c r="AK123" s="27">
        <f t="shared" si="305"/>
        <v>-0.15394466850922336</v>
      </c>
      <c r="AL123" s="27">
        <f t="shared" si="305"/>
        <v>-1.250500908466512E-4</v>
      </c>
      <c r="AM123" s="27">
        <f t="shared" si="306"/>
        <v>-0.15406971860007002</v>
      </c>
      <c r="AS123" t="str">
        <f t="shared" si="320"/>
        <v>23 Teaching and other educational professionals</v>
      </c>
      <c r="AT123" s="27">
        <f t="shared" si="307"/>
        <v>-8.0115828040559639E-2</v>
      </c>
      <c r="AU123" s="27">
        <f t="shared" si="307"/>
        <v>1.6884844794055998E-2</v>
      </c>
      <c r="AV123" s="27">
        <f t="shared" si="307"/>
        <v>-2.4145256826355987E-2</v>
      </c>
      <c r="AW123" s="27">
        <f t="shared" si="307"/>
        <v>-2.5028077631637197E-2</v>
      </c>
      <c r="AX123" s="27">
        <f t="shared" si="308"/>
        <v>-4.9173334457993184E-2</v>
      </c>
      <c r="BD123" t="str">
        <f t="shared" si="321"/>
        <v>23 Teaching and other educational professionals</v>
      </c>
      <c r="BE123" s="27">
        <f t="shared" si="309"/>
        <v>-0.13966486928384314</v>
      </c>
      <c r="BF123" s="27">
        <f t="shared" si="309"/>
        <v>0.34190393350859227</v>
      </c>
      <c r="BG123" s="27">
        <f t="shared" si="309"/>
        <v>3.3718177479270084E-2</v>
      </c>
      <c r="BH123" s="27">
        <f t="shared" si="309"/>
        <v>0.14112152626218522</v>
      </c>
      <c r="BI123" s="27">
        <f t="shared" si="310"/>
        <v>0.1748397037414553</v>
      </c>
      <c r="BO123" t="str">
        <f t="shared" si="322"/>
        <v>23 Teaching and other educational professionals</v>
      </c>
      <c r="BP123" s="27">
        <f t="shared" si="311"/>
        <v>-8.3292799523511096E-2</v>
      </c>
      <c r="BQ123" s="27">
        <f t="shared" si="311"/>
        <v>0.16381313831311584</v>
      </c>
      <c r="BR123" s="27">
        <f t="shared" si="311"/>
        <v>-4.8018191421730361E-2</v>
      </c>
      <c r="BS123" s="27">
        <f t="shared" si="311"/>
        <v>-0.11604960962468214</v>
      </c>
      <c r="BT123" s="27">
        <f t="shared" si="312"/>
        <v>-0.1640678010464125</v>
      </c>
      <c r="BZ123" t="str">
        <f t="shared" si="323"/>
        <v>23 Teaching and other educational professionals</v>
      </c>
      <c r="CA123" s="68">
        <f t="shared" si="313"/>
        <v>-3.5292822376528865E-2</v>
      </c>
      <c r="CB123" s="68">
        <f t="shared" si="313"/>
        <v>9.9826429876959111E-3</v>
      </c>
      <c r="CC123" s="68">
        <f t="shared" si="313"/>
        <v>-1.7697500219017337E-2</v>
      </c>
      <c r="CD123" s="68">
        <f t="shared" si="313"/>
        <v>-0.15607989279884793</v>
      </c>
      <c r="CE123" s="68">
        <f t="shared" si="314"/>
        <v>-0.17377739301786527</v>
      </c>
      <c r="CK123" t="str">
        <f t="shared" si="324"/>
        <v>23 Teaching and other educational professionals</v>
      </c>
      <c r="CL123" s="68">
        <f t="shared" si="315"/>
        <v>1.1228242898531263E-2</v>
      </c>
      <c r="CM123" s="68">
        <f t="shared" si="315"/>
        <v>-4.9853659430100505E-3</v>
      </c>
      <c r="CN123" s="68">
        <f t="shared" si="315"/>
        <v>2.4304231698701856E-2</v>
      </c>
      <c r="CO123" s="68">
        <f t="shared" si="315"/>
        <v>8.0933265807849597E-3</v>
      </c>
      <c r="CP123" s="68">
        <f t="shared" si="316"/>
        <v>3.2397558279486816E-2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0.12102631749955794</v>
      </c>
      <c r="C124" s="27">
        <f t="shared" si="299"/>
        <v>-2.9700277771243733E-2</v>
      </c>
      <c r="D124" s="27">
        <f t="shared" si="299"/>
        <v>0.10566294461941089</v>
      </c>
      <c r="E124" s="27">
        <f t="shared" si="299"/>
        <v>0.1673689818981311</v>
      </c>
      <c r="F124" s="27">
        <f t="shared" si="300"/>
        <v>0.27303192651754199</v>
      </c>
      <c r="L124" t="str">
        <f t="shared" si="317"/>
        <v>24 Business, media and public service professionals</v>
      </c>
      <c r="M124" s="27">
        <f t="shared" si="301"/>
        <v>1.3541609816451081</v>
      </c>
      <c r="N124" s="27">
        <f t="shared" si="301"/>
        <v>-0.37518018022237243</v>
      </c>
      <c r="O124" s="27">
        <f t="shared" si="301"/>
        <v>0.90955974904733683</v>
      </c>
      <c r="P124" s="27">
        <f t="shared" si="301"/>
        <v>1.1153439393554354</v>
      </c>
      <c r="Q124" s="27">
        <f t="shared" si="302"/>
        <v>2.0249036884027722</v>
      </c>
      <c r="W124" t="str">
        <f t="shared" si="318"/>
        <v>24 Business, media and public service professionals</v>
      </c>
      <c r="X124" s="27">
        <f t="shared" si="303"/>
        <v>-0.12250303091406067</v>
      </c>
      <c r="Y124" s="27">
        <f t="shared" si="303"/>
        <v>1.6151005164840084</v>
      </c>
      <c r="Z124" s="27">
        <f t="shared" si="303"/>
        <v>1.0650896793974134</v>
      </c>
      <c r="AA124" s="27">
        <f t="shared" si="303"/>
        <v>2.0262523478830623</v>
      </c>
      <c r="AB124" s="27">
        <f t="shared" si="304"/>
        <v>3.0913420272804757</v>
      </c>
      <c r="AH124" t="str">
        <f t="shared" si="319"/>
        <v>24 Business, media and public service professionals</v>
      </c>
      <c r="AI124" s="27">
        <f t="shared" si="305"/>
        <v>-0.14219773010545023</v>
      </c>
      <c r="AJ124" s="27">
        <f t="shared" si="305"/>
        <v>0.13189670452041047</v>
      </c>
      <c r="AK124" s="27">
        <f t="shared" si="305"/>
        <v>-4.8864200879582098E-2</v>
      </c>
      <c r="AL124" s="27">
        <f t="shared" si="305"/>
        <v>8.4600596556989038E-2</v>
      </c>
      <c r="AM124" s="27">
        <f t="shared" si="306"/>
        <v>3.573639567740694E-2</v>
      </c>
      <c r="AS124" t="str">
        <f t="shared" si="320"/>
        <v>24 Business, media and public service professionals</v>
      </c>
      <c r="AT124" s="27">
        <f t="shared" si="307"/>
        <v>-0.11471219310976233</v>
      </c>
      <c r="AU124" s="27">
        <f t="shared" si="307"/>
        <v>0.19742260003026924</v>
      </c>
      <c r="AV124" s="27">
        <f t="shared" si="307"/>
        <v>0.15315220493413295</v>
      </c>
      <c r="AW124" s="27">
        <f t="shared" si="307"/>
        <v>0.23148359847067823</v>
      </c>
      <c r="AX124" s="27">
        <f t="shared" si="308"/>
        <v>0.38463580340481118</v>
      </c>
      <c r="BD124" t="str">
        <f t="shared" si="321"/>
        <v>24 Business, media and public service professionals</v>
      </c>
      <c r="BE124" s="27">
        <f t="shared" si="309"/>
        <v>0.1399114106510071</v>
      </c>
      <c r="BF124" s="27">
        <f t="shared" si="309"/>
        <v>1.1367044496848187</v>
      </c>
      <c r="BG124" s="27">
        <f t="shared" si="309"/>
        <v>-7.2737381439796245E-2</v>
      </c>
      <c r="BH124" s="27">
        <f t="shared" si="309"/>
        <v>0.47839899460973268</v>
      </c>
      <c r="BI124" s="27">
        <f t="shared" si="310"/>
        <v>0.40566161316993643</v>
      </c>
      <c r="BO124" t="str">
        <f t="shared" si="322"/>
        <v>24 Business, media and public service professionals</v>
      </c>
      <c r="BP124" s="27">
        <f t="shared" si="311"/>
        <v>-2.2556216008545071E-2</v>
      </c>
      <c r="BQ124" s="27">
        <f t="shared" si="311"/>
        <v>0.36285765641269085</v>
      </c>
      <c r="BR124" s="27">
        <f t="shared" si="311"/>
        <v>-2.6295960993728773E-2</v>
      </c>
      <c r="BS124" s="27">
        <f t="shared" si="311"/>
        <v>-0.12517888107360031</v>
      </c>
      <c r="BT124" s="27">
        <f t="shared" si="312"/>
        <v>-0.15147484206732909</v>
      </c>
      <c r="BZ124" t="str">
        <f t="shared" si="323"/>
        <v>24 Business, media and public service professionals</v>
      </c>
      <c r="CA124" s="68">
        <f t="shared" si="313"/>
        <v>0.2692622890946712</v>
      </c>
      <c r="CB124" s="68">
        <f t="shared" si="313"/>
        <v>-0.11655126695050155</v>
      </c>
      <c r="CC124" s="68">
        <f t="shared" si="313"/>
        <v>1.304151059229719E-2</v>
      </c>
      <c r="CD124" s="68">
        <f t="shared" si="313"/>
        <v>-0.4513829713694687</v>
      </c>
      <c r="CE124" s="68">
        <f t="shared" si="314"/>
        <v>-0.43834146077717151</v>
      </c>
      <c r="CK124" t="str">
        <f t="shared" si="324"/>
        <v>24 Business, media and public service professionals</v>
      </c>
      <c r="CL124" s="68">
        <f t="shared" si="315"/>
        <v>5.7258605536439133E-2</v>
      </c>
      <c r="CM124" s="68">
        <f t="shared" si="315"/>
        <v>-2.818742645896255E-2</v>
      </c>
      <c r="CN124" s="68">
        <f t="shared" si="315"/>
        <v>3.7325750991546169E-2</v>
      </c>
      <c r="CO124" s="68">
        <f t="shared" si="315"/>
        <v>4.8567234526644854E-2</v>
      </c>
      <c r="CP124" s="68">
        <f t="shared" si="316"/>
        <v>8.5892985518191023E-2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5.375385263208371E-2</v>
      </c>
      <c r="C125" s="27">
        <f t="shared" si="299"/>
        <v>-1.9546589835216038E-2</v>
      </c>
      <c r="D125" s="27">
        <f t="shared" si="299"/>
        <v>2.2093223203042217E-2</v>
      </c>
      <c r="E125" s="27">
        <f t="shared" si="299"/>
        <v>7.2396303766406517E-2</v>
      </c>
      <c r="F125" s="27">
        <f t="shared" si="300"/>
        <v>9.4489526969448734E-2</v>
      </c>
      <c r="L125" t="str">
        <f t="shared" si="317"/>
        <v>31 Science, engineering and technology associate professionals</v>
      </c>
      <c r="M125" s="27">
        <f t="shared" si="301"/>
        <v>0.29932709691302151</v>
      </c>
      <c r="N125" s="27">
        <f t="shared" si="301"/>
        <v>-7.989815992217375E-2</v>
      </c>
      <c r="O125" s="27">
        <f t="shared" si="301"/>
        <v>5.4076820529060821E-2</v>
      </c>
      <c r="P125" s="27">
        <f t="shared" si="301"/>
        <v>0.31832251606724193</v>
      </c>
      <c r="Q125" s="27">
        <f t="shared" si="302"/>
        <v>0.37239933659630275</v>
      </c>
      <c r="W125" t="str">
        <f t="shared" si="318"/>
        <v>31 Science, engineering and technology associate professionals</v>
      </c>
      <c r="X125" s="27">
        <f t="shared" si="303"/>
        <v>-0.10675973544991368</v>
      </c>
      <c r="Y125" s="27">
        <f t="shared" si="303"/>
        <v>0.21755954700572877</v>
      </c>
      <c r="Z125" s="27">
        <f t="shared" si="303"/>
        <v>-0.11925253455187068</v>
      </c>
      <c r="AA125" s="27">
        <f t="shared" si="303"/>
        <v>0.19863572477309699</v>
      </c>
      <c r="AB125" s="27">
        <f t="shared" si="304"/>
        <v>7.9383190221226307E-2</v>
      </c>
      <c r="AH125" t="str">
        <f t="shared" si="319"/>
        <v>31 Science, engineering and technology associate professionals</v>
      </c>
      <c r="AI125" s="27">
        <f t="shared" si="305"/>
        <v>2.4384290452297286E-3</v>
      </c>
      <c r="AJ125" s="27">
        <f t="shared" si="305"/>
        <v>5.8790104015287614E-2</v>
      </c>
      <c r="AK125" s="27">
        <f t="shared" si="305"/>
        <v>7.6522564481762978E-3</v>
      </c>
      <c r="AL125" s="27">
        <f t="shared" si="305"/>
        <v>0.12379426135002619</v>
      </c>
      <c r="AM125" s="27">
        <f t="shared" si="306"/>
        <v>0.13144651779820249</v>
      </c>
      <c r="AS125" t="str">
        <f t="shared" si="320"/>
        <v>31 Science, engineering and technology associate professionals</v>
      </c>
      <c r="AT125" s="27">
        <f t="shared" si="307"/>
        <v>-0.16224990590800337</v>
      </c>
      <c r="AU125" s="27">
        <f t="shared" si="307"/>
        <v>7.5259961944001197E-2</v>
      </c>
      <c r="AV125" s="27">
        <f t="shared" si="307"/>
        <v>-0.16613934528598318</v>
      </c>
      <c r="AW125" s="27">
        <f t="shared" si="307"/>
        <v>-3.8706876416750302E-2</v>
      </c>
      <c r="AX125" s="27">
        <f t="shared" si="308"/>
        <v>-0.20484622170273348</v>
      </c>
      <c r="BD125" t="str">
        <f t="shared" si="321"/>
        <v>31 Science, engineering and technology associate professionals</v>
      </c>
      <c r="BE125" s="27">
        <f t="shared" si="309"/>
        <v>0.11690780089465047</v>
      </c>
      <c r="BF125" s="27">
        <f t="shared" si="309"/>
        <v>0.65576440628645027</v>
      </c>
      <c r="BG125" s="27">
        <f t="shared" si="309"/>
        <v>-0.90834965877537099</v>
      </c>
      <c r="BH125" s="27">
        <f t="shared" si="309"/>
        <v>-0.26245004366112812</v>
      </c>
      <c r="BI125" s="27">
        <f t="shared" si="310"/>
        <v>-1.1707997024364991</v>
      </c>
      <c r="BO125" t="str">
        <f t="shared" si="322"/>
        <v>31 Science, engineering and technology associate professionals</v>
      </c>
      <c r="BP125" s="27">
        <f t="shared" si="311"/>
        <v>0.11045017802073431</v>
      </c>
      <c r="BQ125" s="27">
        <f t="shared" si="311"/>
        <v>0.20004928022617818</v>
      </c>
      <c r="BR125" s="27">
        <f t="shared" si="311"/>
        <v>-0.35652651057594853</v>
      </c>
      <c r="BS125" s="27">
        <f t="shared" si="311"/>
        <v>-4.5681933358111326E-2</v>
      </c>
      <c r="BT125" s="27">
        <f t="shared" si="312"/>
        <v>-0.40220844393405986</v>
      </c>
      <c r="BZ125" t="str">
        <f t="shared" si="323"/>
        <v>31 Science, engineering and technology associate professionals</v>
      </c>
      <c r="CA125" s="68">
        <f t="shared" si="313"/>
        <v>0.4650481138330731</v>
      </c>
      <c r="CB125" s="68">
        <f t="shared" si="313"/>
        <v>-0.2577882472626094</v>
      </c>
      <c r="CC125" s="68">
        <f t="shared" si="313"/>
        <v>-0.1059270128442773</v>
      </c>
      <c r="CD125" s="68">
        <f t="shared" si="313"/>
        <v>-0.1574208901512445</v>
      </c>
      <c r="CE125" s="68">
        <f t="shared" si="314"/>
        <v>-0.2633479029955218</v>
      </c>
      <c r="CK125" t="str">
        <f t="shared" si="324"/>
        <v>31 Science, engineering and technology associate professionals</v>
      </c>
      <c r="CL125" s="68">
        <f t="shared" si="315"/>
        <v>3.7653998154414753E-2</v>
      </c>
      <c r="CM125" s="68">
        <f t="shared" si="315"/>
        <v>-1.2376310422244158E-2</v>
      </c>
      <c r="CN125" s="68">
        <f t="shared" si="315"/>
        <v>-4.2608525806882014E-3</v>
      </c>
      <c r="CO125" s="68">
        <f t="shared" si="315"/>
        <v>2.4784939646701754E-2</v>
      </c>
      <c r="CP125" s="68">
        <f t="shared" si="316"/>
        <v>2.0524087066013552E-2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1.6928043402515955E-2</v>
      </c>
      <c r="C126" s="27">
        <f t="shared" si="299"/>
        <v>-1.3391185172019218E-2</v>
      </c>
      <c r="D126" s="27">
        <f t="shared" si="299"/>
        <v>5.8019711337556415E-3</v>
      </c>
      <c r="E126" s="27">
        <f t="shared" si="299"/>
        <v>9.1978238323633388E-3</v>
      </c>
      <c r="F126" s="27">
        <f t="shared" si="300"/>
        <v>1.499979496611898E-2</v>
      </c>
      <c r="L126" t="str">
        <f t="shared" si="317"/>
        <v>32 Health and social care associate professionals</v>
      </c>
      <c r="M126" s="27">
        <f t="shared" si="301"/>
        <v>0.28642011229468645</v>
      </c>
      <c r="N126" s="27">
        <f t="shared" si="301"/>
        <v>-0.17191060978863104</v>
      </c>
      <c r="O126" s="27">
        <f t="shared" si="301"/>
        <v>0.12538779455080251</v>
      </c>
      <c r="P126" s="27">
        <f t="shared" si="301"/>
        <v>0.17654806723134064</v>
      </c>
      <c r="Q126" s="27">
        <f t="shared" si="302"/>
        <v>0.30193586178214316</v>
      </c>
      <c r="W126" t="str">
        <f t="shared" si="318"/>
        <v>32 Health and social care associate professionals</v>
      </c>
      <c r="X126" s="27">
        <f t="shared" si="303"/>
        <v>0.10925487751974483</v>
      </c>
      <c r="Y126" s="27">
        <f t="shared" si="303"/>
        <v>0.35628913622653524</v>
      </c>
      <c r="Z126" s="27">
        <f t="shared" si="303"/>
        <v>0.44800132768814827</v>
      </c>
      <c r="AA126" s="27">
        <f t="shared" si="303"/>
        <v>1.1023146544820706</v>
      </c>
      <c r="AB126" s="27">
        <f t="shared" si="304"/>
        <v>1.5503159821702188</v>
      </c>
      <c r="AH126" t="str">
        <f t="shared" si="319"/>
        <v>32 Health and social care associate professionals</v>
      </c>
      <c r="AI126" s="27">
        <f t="shared" si="305"/>
        <v>-0.54064790671714813</v>
      </c>
      <c r="AJ126" s="27">
        <f t="shared" si="305"/>
        <v>0.11157020495598746</v>
      </c>
      <c r="AK126" s="27">
        <f t="shared" si="305"/>
        <v>-0.4322209084434383</v>
      </c>
      <c r="AL126" s="27">
        <f t="shared" si="305"/>
        <v>-0.55109921736201228</v>
      </c>
      <c r="AM126" s="27">
        <f t="shared" si="306"/>
        <v>-0.98332012580545058</v>
      </c>
      <c r="AS126" t="str">
        <f t="shared" si="320"/>
        <v>32 Health and social care associate professionals</v>
      </c>
      <c r="AT126" s="27">
        <f t="shared" si="307"/>
        <v>1.0848977890535405E-2</v>
      </c>
      <c r="AU126" s="27">
        <f t="shared" si="307"/>
        <v>7.0965142073111553E-2</v>
      </c>
      <c r="AV126" s="27">
        <f t="shared" si="307"/>
        <v>-1.0133002375269873E-2</v>
      </c>
      <c r="AW126" s="27">
        <f t="shared" si="307"/>
        <v>5.3947552769791518E-2</v>
      </c>
      <c r="AX126" s="27">
        <f t="shared" si="308"/>
        <v>4.3814550394521645E-2</v>
      </c>
      <c r="BD126" t="str">
        <f t="shared" si="321"/>
        <v>32 Health and social care associate professionals</v>
      </c>
      <c r="BE126" s="27">
        <f t="shared" si="309"/>
        <v>0.24320834053866647</v>
      </c>
      <c r="BF126" s="27">
        <f t="shared" si="309"/>
        <v>0.25160873643975945</v>
      </c>
      <c r="BG126" s="27">
        <f t="shared" si="309"/>
        <v>0.12705639230721566</v>
      </c>
      <c r="BH126" s="27">
        <f t="shared" si="309"/>
        <v>0.37167439572520466</v>
      </c>
      <c r="BI126" s="27">
        <f t="shared" si="310"/>
        <v>0.49873078803242032</v>
      </c>
      <c r="BO126" t="str">
        <f t="shared" si="322"/>
        <v>32 Health and social care associate professionals</v>
      </c>
      <c r="BP126" s="27">
        <f t="shared" si="311"/>
        <v>4.9653780493297495E-2</v>
      </c>
      <c r="BQ126" s="27">
        <f t="shared" si="311"/>
        <v>9.5622149872431006E-2</v>
      </c>
      <c r="BR126" s="27">
        <f t="shared" si="311"/>
        <v>-0.17183570098716183</v>
      </c>
      <c r="BS126" s="27">
        <f t="shared" si="311"/>
        <v>-0.25216579866277367</v>
      </c>
      <c r="BT126" s="27">
        <f t="shared" si="312"/>
        <v>-0.4240014996499355</v>
      </c>
      <c r="BZ126" t="str">
        <f t="shared" si="323"/>
        <v>32 Health and social care associate professionals</v>
      </c>
      <c r="CA126" s="68">
        <f t="shared" si="313"/>
        <v>-9.7436162042468466E-2</v>
      </c>
      <c r="CB126" s="68">
        <f t="shared" si="313"/>
        <v>-2.8022327086269783E-2</v>
      </c>
      <c r="CC126" s="68">
        <f t="shared" si="313"/>
        <v>-8.3144235293747981E-2</v>
      </c>
      <c r="CD126" s="68">
        <f t="shared" si="313"/>
        <v>-0.16353609106711817</v>
      </c>
      <c r="CE126" s="68">
        <f t="shared" si="314"/>
        <v>-0.24668032636086615</v>
      </c>
      <c r="CK126" t="str">
        <f t="shared" si="324"/>
        <v>32 Health and social care associate professionals</v>
      </c>
      <c r="CL126" s="68">
        <f t="shared" si="315"/>
        <v>1.3304669334279207E-3</v>
      </c>
      <c r="CM126" s="68">
        <f t="shared" si="315"/>
        <v>-1.1366945163683265E-2</v>
      </c>
      <c r="CN126" s="68">
        <f t="shared" si="315"/>
        <v>2.8585617106031691E-3</v>
      </c>
      <c r="CO126" s="68">
        <f t="shared" si="315"/>
        <v>5.3006445622134774E-3</v>
      </c>
      <c r="CP126" s="68">
        <f t="shared" si="316"/>
        <v>8.1592062728166465E-3</v>
      </c>
    </row>
    <row r="127" spans="1:94" x14ac:dyDescent="0.2">
      <c r="A127" t="str">
        <f t="shared" si="298"/>
        <v>33 Protective service occupations</v>
      </c>
      <c r="B127" s="27">
        <f t="shared" si="299"/>
        <v>7.8072463968215256E-3</v>
      </c>
      <c r="C127" s="27">
        <f t="shared" si="299"/>
        <v>-3.8871218976889877E-3</v>
      </c>
      <c r="D127" s="27">
        <f t="shared" si="299"/>
        <v>8.1554986251941314E-3</v>
      </c>
      <c r="E127" s="27">
        <f t="shared" si="299"/>
        <v>1.2292472383291998E-2</v>
      </c>
      <c r="F127" s="27">
        <f t="shared" si="300"/>
        <v>2.0447971008486131E-2</v>
      </c>
      <c r="L127" t="str">
        <f t="shared" si="317"/>
        <v>33 Protective service occupations</v>
      </c>
      <c r="M127" s="27">
        <f t="shared" si="301"/>
        <v>0.12795051235245886</v>
      </c>
      <c r="N127" s="27">
        <f t="shared" si="301"/>
        <v>-5.5989161465923698E-2</v>
      </c>
      <c r="O127" s="27">
        <f t="shared" si="301"/>
        <v>0.135367281150228</v>
      </c>
      <c r="P127" s="27">
        <f t="shared" si="301"/>
        <v>0.25376211306715102</v>
      </c>
      <c r="Q127" s="27">
        <f t="shared" si="302"/>
        <v>0.38912939421737902</v>
      </c>
      <c r="W127" t="str">
        <f t="shared" si="318"/>
        <v>33 Protective service occupations</v>
      </c>
      <c r="X127" s="27">
        <f t="shared" si="303"/>
        <v>0.11354169401074565</v>
      </c>
      <c r="Y127" s="27">
        <f t="shared" si="303"/>
        <v>0.1532673455260396</v>
      </c>
      <c r="Z127" s="27">
        <f t="shared" si="303"/>
        <v>0.49727172692589816</v>
      </c>
      <c r="AA127" s="27">
        <f t="shared" si="303"/>
        <v>0.9974439606000356</v>
      </c>
      <c r="AB127" s="27">
        <f t="shared" si="304"/>
        <v>1.4947156875259338</v>
      </c>
      <c r="AH127" t="str">
        <f t="shared" si="319"/>
        <v>33 Protective service occupations</v>
      </c>
      <c r="AI127" s="27">
        <f t="shared" si="305"/>
        <v>1.7470982737212093E-2</v>
      </c>
      <c r="AJ127" s="27">
        <f t="shared" si="305"/>
        <v>3.9701159112642104E-2</v>
      </c>
      <c r="AK127" s="27">
        <f t="shared" si="305"/>
        <v>0.12142347386050645</v>
      </c>
      <c r="AL127" s="27">
        <f t="shared" si="305"/>
        <v>0.20247109086354642</v>
      </c>
      <c r="AM127" s="27">
        <f t="shared" si="306"/>
        <v>0.32389456472405287</v>
      </c>
      <c r="AS127" t="str">
        <f t="shared" si="320"/>
        <v>33 Protective service occupations</v>
      </c>
      <c r="AT127" s="27">
        <f t="shared" si="307"/>
        <v>-1.8933955368279742E-2</v>
      </c>
      <c r="AU127" s="27">
        <f t="shared" si="307"/>
        <v>2.2470237304667851E-2</v>
      </c>
      <c r="AV127" s="27">
        <f t="shared" si="307"/>
        <v>4.1271821000511244E-2</v>
      </c>
      <c r="AW127" s="27">
        <f t="shared" si="307"/>
        <v>8.2157925482223393E-2</v>
      </c>
      <c r="AX127" s="27">
        <f t="shared" si="308"/>
        <v>0.12342974648273464</v>
      </c>
      <c r="BD127" t="str">
        <f t="shared" si="321"/>
        <v>33 Protective service occupations</v>
      </c>
      <c r="BE127" s="27">
        <f t="shared" si="309"/>
        <v>-0.10392529046501964</v>
      </c>
      <c r="BF127" s="27">
        <f t="shared" si="309"/>
        <v>0.33756424070289803</v>
      </c>
      <c r="BG127" s="27">
        <f t="shared" si="309"/>
        <v>-0.1131744146627045</v>
      </c>
      <c r="BH127" s="27">
        <f t="shared" si="309"/>
        <v>-2.562944059275396E-2</v>
      </c>
      <c r="BI127" s="27">
        <f t="shared" si="310"/>
        <v>-0.13880385525545846</v>
      </c>
      <c r="BO127" t="str">
        <f t="shared" si="322"/>
        <v>33 Protective service occupations</v>
      </c>
      <c r="BP127" s="27">
        <f t="shared" si="311"/>
        <v>3.4321899786819765E-2</v>
      </c>
      <c r="BQ127" s="27">
        <f t="shared" si="311"/>
        <v>1.9894551527220194E-2</v>
      </c>
      <c r="BR127" s="27">
        <f t="shared" si="311"/>
        <v>0.15708546877745011</v>
      </c>
      <c r="BS127" s="27">
        <f t="shared" si="311"/>
        <v>-0.10602252532691425</v>
      </c>
      <c r="BT127" s="27">
        <f t="shared" si="312"/>
        <v>5.1062943450535858E-2</v>
      </c>
      <c r="BZ127" t="str">
        <f t="shared" si="323"/>
        <v>33 Protective service occupations</v>
      </c>
      <c r="CA127" s="68">
        <f t="shared" si="313"/>
        <v>0.18767675239153148</v>
      </c>
      <c r="CB127" s="68">
        <f t="shared" si="313"/>
        <v>-0.15249775763475215</v>
      </c>
      <c r="CC127" s="68">
        <f t="shared" si="313"/>
        <v>0.11724773930941867</v>
      </c>
      <c r="CD127" s="68">
        <f t="shared" si="313"/>
        <v>-0.37007375375703444</v>
      </c>
      <c r="CE127" s="68">
        <f t="shared" si="314"/>
        <v>-0.25282601444761577</v>
      </c>
      <c r="CK127" t="str">
        <f t="shared" si="324"/>
        <v>33 Protective service occupations</v>
      </c>
      <c r="CL127" s="68">
        <f t="shared" si="315"/>
        <v>-1.4251238785856962E-2</v>
      </c>
      <c r="CM127" s="68">
        <f t="shared" si="315"/>
        <v>-1.9964925633799258E-2</v>
      </c>
      <c r="CN127" s="68">
        <f t="shared" si="315"/>
        <v>-1.8951312292155117E-2</v>
      </c>
      <c r="CO127" s="68">
        <f t="shared" si="315"/>
        <v>-7.8971664201325925E-3</v>
      </c>
      <c r="CP127" s="68">
        <f t="shared" si="316"/>
        <v>-2.684847871228771E-2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2.7443155529203636E-2</v>
      </c>
      <c r="C128" s="27">
        <f t="shared" si="299"/>
        <v>2.7181476479744698E-3</v>
      </c>
      <c r="D128" s="27">
        <f t="shared" si="299"/>
        <v>-9.2698116301577482E-4</v>
      </c>
      <c r="E128" s="27">
        <f t="shared" si="299"/>
        <v>1.6028503527371507E-2</v>
      </c>
      <c r="F128" s="27">
        <f t="shared" si="300"/>
        <v>1.5101522364355732E-2</v>
      </c>
      <c r="L128" t="str">
        <f t="shared" si="317"/>
        <v>34 Culture, media and sports occupations</v>
      </c>
      <c r="M128" s="27">
        <f t="shared" si="301"/>
        <v>0.24804105438884361</v>
      </c>
      <c r="N128" s="27">
        <f t="shared" si="301"/>
        <v>-0.20921665778743748</v>
      </c>
      <c r="O128" s="27">
        <f t="shared" si="301"/>
        <v>6.935976666015975E-3</v>
      </c>
      <c r="P128" s="27">
        <f t="shared" si="301"/>
        <v>0.15117122102099545</v>
      </c>
      <c r="Q128" s="27">
        <f t="shared" si="302"/>
        <v>0.15810719768701142</v>
      </c>
      <c r="W128" t="str">
        <f t="shared" si="318"/>
        <v>34 Culture, media and sports occupations</v>
      </c>
      <c r="X128" s="27">
        <f t="shared" si="303"/>
        <v>-2.5220858479534591E-2</v>
      </c>
      <c r="Y128" s="27">
        <f t="shared" si="303"/>
        <v>-6.256680241699053E-2</v>
      </c>
      <c r="Z128" s="27">
        <f t="shared" si="303"/>
        <v>-9.151901018474895E-2</v>
      </c>
      <c r="AA128" s="27">
        <f t="shared" si="303"/>
        <v>0.28786470578972523</v>
      </c>
      <c r="AB128" s="27">
        <f t="shared" si="304"/>
        <v>0.19634569560497628</v>
      </c>
      <c r="AH128" t="str">
        <f t="shared" si="319"/>
        <v>34 Culture, media and sports occupations</v>
      </c>
      <c r="AI128" s="27">
        <f t="shared" si="305"/>
        <v>-3.1652944678926626E-2</v>
      </c>
      <c r="AJ128" s="27">
        <f t="shared" si="305"/>
        <v>8.498099386525565E-2</v>
      </c>
      <c r="AK128" s="27">
        <f t="shared" si="305"/>
        <v>-3.7539372440650309E-3</v>
      </c>
      <c r="AL128" s="27">
        <f t="shared" si="305"/>
        <v>9.241429375031629E-2</v>
      </c>
      <c r="AM128" s="27">
        <f t="shared" si="306"/>
        <v>8.8660356506251259E-2</v>
      </c>
      <c r="AS128" t="str">
        <f t="shared" si="320"/>
        <v>34 Culture, media and sports occupations</v>
      </c>
      <c r="AT128" s="27">
        <f t="shared" si="307"/>
        <v>-2.08984324095563E-2</v>
      </c>
      <c r="AU128" s="27">
        <f t="shared" si="307"/>
        <v>9.6051445279684011E-3</v>
      </c>
      <c r="AV128" s="27">
        <f t="shared" si="307"/>
        <v>-1.4052936499890423E-2</v>
      </c>
      <c r="AW128" s="27">
        <f t="shared" si="307"/>
        <v>5.6669378069400533E-2</v>
      </c>
      <c r="AX128" s="27">
        <f t="shared" si="308"/>
        <v>4.2616441569510111E-2</v>
      </c>
      <c r="BD128" t="str">
        <f t="shared" si="321"/>
        <v>34 Culture, media and sports occupations</v>
      </c>
      <c r="BE128" s="27">
        <f t="shared" si="309"/>
        <v>2.7660232479163938E-2</v>
      </c>
      <c r="BF128" s="27">
        <f t="shared" si="309"/>
        <v>1.9944096273018186E-2</v>
      </c>
      <c r="BG128" s="27">
        <f t="shared" si="309"/>
        <v>-0.12742298964249243</v>
      </c>
      <c r="BH128" s="27">
        <f t="shared" si="309"/>
        <v>0.1910216515914761</v>
      </c>
      <c r="BI128" s="27">
        <f t="shared" si="310"/>
        <v>6.359866194898367E-2</v>
      </c>
      <c r="BO128" t="str">
        <f t="shared" si="322"/>
        <v>34 Culture, media and sports occupations</v>
      </c>
      <c r="BP128" s="27">
        <f t="shared" si="311"/>
        <v>-7.4751385248642555E-2</v>
      </c>
      <c r="BQ128" s="27">
        <f t="shared" si="311"/>
        <v>-0.11054665360158172</v>
      </c>
      <c r="BR128" s="27">
        <f t="shared" si="311"/>
        <v>-9.1675063911318411E-2</v>
      </c>
      <c r="BS128" s="27">
        <f t="shared" si="311"/>
        <v>-0.10425590691946066</v>
      </c>
      <c r="BT128" s="27">
        <f t="shared" si="312"/>
        <v>-0.19593097083077907</v>
      </c>
      <c r="BZ128" t="str">
        <f t="shared" si="323"/>
        <v>34 Culture, media and sports occupations</v>
      </c>
      <c r="CA128" s="68">
        <f t="shared" si="313"/>
        <v>3.0958543390677273E-2</v>
      </c>
      <c r="CB128" s="68">
        <f t="shared" si="313"/>
        <v>-9.8400068620035086E-2</v>
      </c>
      <c r="CC128" s="68">
        <f t="shared" si="313"/>
        <v>-6.8109415100411963E-2</v>
      </c>
      <c r="CD128" s="68">
        <f t="shared" si="313"/>
        <v>-0.11070042624134654</v>
      </c>
      <c r="CE128" s="68">
        <f t="shared" si="314"/>
        <v>-0.17880984134175851</v>
      </c>
      <c r="CK128" t="str">
        <f t="shared" si="324"/>
        <v>34 Culture, media and sports occupations</v>
      </c>
      <c r="CL128" s="68">
        <f t="shared" si="315"/>
        <v>3.49137508328215E-2</v>
      </c>
      <c r="CM128" s="68">
        <f t="shared" si="315"/>
        <v>-2.876076680408729E-2</v>
      </c>
      <c r="CN128" s="68">
        <f t="shared" si="315"/>
        <v>4.1631200960725312E-3</v>
      </c>
      <c r="CO128" s="68">
        <f t="shared" si="315"/>
        <v>6.9688174882273884E-2</v>
      </c>
      <c r="CP128" s="68">
        <f t="shared" si="316"/>
        <v>7.3851294978346416E-2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6.8381218261967358E-2</v>
      </c>
      <c r="C129" s="27">
        <f t="shared" si="299"/>
        <v>-4.6457616559519743E-2</v>
      </c>
      <c r="D129" s="27">
        <f t="shared" si="299"/>
        <v>3.055154832949164E-2</v>
      </c>
      <c r="E129" s="27">
        <f t="shared" si="299"/>
        <v>6.9292109642021316E-2</v>
      </c>
      <c r="F129" s="27">
        <f t="shared" si="300"/>
        <v>9.9843657971512956E-2</v>
      </c>
      <c r="L129" t="str">
        <f t="shared" si="317"/>
        <v>35 Business and public service associate professionals</v>
      </c>
      <c r="M129" s="27">
        <f t="shared" si="301"/>
        <v>0.77127418434450856</v>
      </c>
      <c r="N129" s="27">
        <f t="shared" si="301"/>
        <v>-0.41145817365799564</v>
      </c>
      <c r="O129" s="27">
        <f t="shared" si="301"/>
        <v>0.21543115804951052</v>
      </c>
      <c r="P129" s="27">
        <f t="shared" si="301"/>
        <v>0.47518428618280373</v>
      </c>
      <c r="Q129" s="27">
        <f t="shared" si="302"/>
        <v>0.69061544423231425</v>
      </c>
      <c r="W129" t="str">
        <f t="shared" si="318"/>
        <v>35 Business and public service associate professionals</v>
      </c>
      <c r="X129" s="27">
        <f t="shared" si="303"/>
        <v>-0.15838065423605752</v>
      </c>
      <c r="Y129" s="27">
        <f t="shared" si="303"/>
        <v>0.42338045500935984</v>
      </c>
      <c r="Z129" s="27">
        <f t="shared" si="303"/>
        <v>1.8280158819688808E-2</v>
      </c>
      <c r="AA129" s="27">
        <f t="shared" si="303"/>
        <v>0.69865982295079299</v>
      </c>
      <c r="AB129" s="27">
        <f t="shared" si="304"/>
        <v>0.71693998177048179</v>
      </c>
      <c r="AH129" t="str">
        <f t="shared" si="319"/>
        <v>35 Business and public service associate professionals</v>
      </c>
      <c r="AI129" s="27">
        <f t="shared" si="305"/>
        <v>-7.6867336046557044E-2</v>
      </c>
      <c r="AJ129" s="27">
        <f t="shared" si="305"/>
        <v>0.18193855186912944</v>
      </c>
      <c r="AK129" s="27">
        <f t="shared" si="305"/>
        <v>-1.605102146520121E-2</v>
      </c>
      <c r="AL129" s="27">
        <f t="shared" si="305"/>
        <v>0.21479962327687585</v>
      </c>
      <c r="AM129" s="27">
        <f t="shared" si="306"/>
        <v>0.19874860181167464</v>
      </c>
      <c r="AS129" t="str">
        <f t="shared" si="320"/>
        <v>35 Business and public service associate professionals</v>
      </c>
      <c r="AT129" s="27">
        <f t="shared" si="307"/>
        <v>-8.4812599355468699E-2</v>
      </c>
      <c r="AU129" s="27">
        <f t="shared" si="307"/>
        <v>0.14652287431694488</v>
      </c>
      <c r="AV129" s="27">
        <f t="shared" si="307"/>
        <v>-1.7302570825181274E-2</v>
      </c>
      <c r="AW129" s="27">
        <f t="shared" si="307"/>
        <v>0.19786354724796085</v>
      </c>
      <c r="AX129" s="27">
        <f t="shared" si="308"/>
        <v>0.18056097642277957</v>
      </c>
      <c r="BD129" t="str">
        <f t="shared" si="321"/>
        <v>35 Business and public service associate professionals</v>
      </c>
      <c r="BE129" s="27">
        <f t="shared" si="309"/>
        <v>-0.10850345762029878</v>
      </c>
      <c r="BF129" s="27">
        <f t="shared" si="309"/>
        <v>0.985743258399844</v>
      </c>
      <c r="BG129" s="27">
        <f t="shared" si="309"/>
        <v>-0.74109588991124031</v>
      </c>
      <c r="BH129" s="27">
        <f t="shared" si="309"/>
        <v>0.10752971830684732</v>
      </c>
      <c r="BI129" s="27">
        <f t="shared" si="310"/>
        <v>-0.63356617160439299</v>
      </c>
      <c r="BO129" t="str">
        <f t="shared" si="322"/>
        <v>35 Business and public service associate professionals</v>
      </c>
      <c r="BP129" s="27">
        <f t="shared" si="311"/>
        <v>-0.13331623591954189</v>
      </c>
      <c r="BQ129" s="27">
        <f t="shared" si="311"/>
        <v>0.2430874033159327</v>
      </c>
      <c r="BR129" s="27">
        <f t="shared" si="311"/>
        <v>-0.48406177723714894</v>
      </c>
      <c r="BS129" s="27">
        <f t="shared" si="311"/>
        <v>-0.28913168168821146</v>
      </c>
      <c r="BT129" s="27">
        <f t="shared" si="312"/>
        <v>-0.7731934589253604</v>
      </c>
      <c r="BZ129" t="str">
        <f t="shared" si="323"/>
        <v>35 Business and public service associate professionals</v>
      </c>
      <c r="CA129" s="68">
        <f t="shared" si="313"/>
        <v>0.23186992713787991</v>
      </c>
      <c r="CB129" s="68">
        <f t="shared" si="313"/>
        <v>-0.3094672430087817</v>
      </c>
      <c r="CC129" s="68">
        <f t="shared" si="313"/>
        <v>-0.26027449949621118</v>
      </c>
      <c r="CD129" s="68">
        <f t="shared" si="313"/>
        <v>-0.57401727848141271</v>
      </c>
      <c r="CE129" s="68">
        <f t="shared" si="314"/>
        <v>-0.83429177797762388</v>
      </c>
      <c r="CK129" t="str">
        <f t="shared" si="324"/>
        <v>35 Business and public service associate professionals</v>
      </c>
      <c r="CL129" s="68">
        <f t="shared" si="315"/>
        <v>8.7889896160350256E-3</v>
      </c>
      <c r="CM129" s="68">
        <f t="shared" si="315"/>
        <v>-0.11336860965599621</v>
      </c>
      <c r="CN129" s="68">
        <f t="shared" si="315"/>
        <v>-2.4907066573636782E-2</v>
      </c>
      <c r="CO129" s="68">
        <f t="shared" si="315"/>
        <v>5.2529433812273651E-2</v>
      </c>
      <c r="CP129" s="68">
        <f t="shared" si="316"/>
        <v>2.7622367238636869E-2</v>
      </c>
    </row>
    <row r="130" spans="1:94" x14ac:dyDescent="0.2">
      <c r="A130" t="str">
        <f t="shared" si="298"/>
        <v>41 Administrative occupations</v>
      </c>
      <c r="B130" s="27">
        <f t="shared" si="299"/>
        <v>4.6365766166292621E-2</v>
      </c>
      <c r="C130" s="27">
        <f t="shared" si="299"/>
        <v>-4.0919851435918531E-2</v>
      </c>
      <c r="D130" s="27">
        <f t="shared" si="299"/>
        <v>2.2349230578829676E-2</v>
      </c>
      <c r="E130" s="27">
        <f t="shared" si="299"/>
        <v>5.0494613091653123E-2</v>
      </c>
      <c r="F130" s="27">
        <f t="shared" si="300"/>
        <v>7.28438436704828E-2</v>
      </c>
      <c r="L130" t="str">
        <f t="shared" si="317"/>
        <v>41 Administrative occupations</v>
      </c>
      <c r="M130" s="27">
        <f t="shared" si="301"/>
        <v>0.61306818268812568</v>
      </c>
      <c r="N130" s="27">
        <f t="shared" si="301"/>
        <v>-0.44279943835975821</v>
      </c>
      <c r="O130" s="27">
        <f t="shared" si="301"/>
        <v>0.26576233362321799</v>
      </c>
      <c r="P130" s="27">
        <f t="shared" si="301"/>
        <v>0.494059382358218</v>
      </c>
      <c r="Q130" s="27">
        <f t="shared" si="302"/>
        <v>0.759821715981436</v>
      </c>
      <c r="W130" t="str">
        <f t="shared" si="318"/>
        <v>41 Administrative occupations</v>
      </c>
      <c r="X130" s="27">
        <f t="shared" si="303"/>
        <v>-0.38491806747807367</v>
      </c>
      <c r="Y130" s="27">
        <f t="shared" si="303"/>
        <v>0.84858659087832944</v>
      </c>
      <c r="Z130" s="27">
        <f t="shared" si="303"/>
        <v>0.33790314659151299</v>
      </c>
      <c r="AA130" s="27">
        <f t="shared" si="303"/>
        <v>1.4528301642482848</v>
      </c>
      <c r="AB130" s="27">
        <f t="shared" si="304"/>
        <v>1.7907333108397978</v>
      </c>
      <c r="AH130" t="str">
        <f t="shared" si="319"/>
        <v>41 Administrative occupations</v>
      </c>
      <c r="AI130" s="27">
        <f t="shared" si="305"/>
        <v>1.2509373361152765E-2</v>
      </c>
      <c r="AJ130" s="27">
        <f t="shared" si="305"/>
        <v>0.32101138012389407</v>
      </c>
      <c r="AK130" s="27">
        <f t="shared" si="305"/>
        <v>8.9479344835106112E-3</v>
      </c>
      <c r="AL130" s="27">
        <f t="shared" si="305"/>
        <v>0.50923773187778387</v>
      </c>
      <c r="AM130" s="27">
        <f t="shared" si="306"/>
        <v>0.51818566636129448</v>
      </c>
      <c r="AS130" t="str">
        <f t="shared" si="320"/>
        <v>41 Administrative occupations</v>
      </c>
      <c r="AT130" s="27">
        <f t="shared" si="307"/>
        <v>-0.137615641963305</v>
      </c>
      <c r="AU130" s="27">
        <f t="shared" si="307"/>
        <v>0.34317873178077063</v>
      </c>
      <c r="AV130" s="27">
        <f t="shared" si="307"/>
        <v>-1.6118967565899922E-2</v>
      </c>
      <c r="AW130" s="27">
        <f t="shared" si="307"/>
        <v>0.46610181597157352</v>
      </c>
      <c r="AX130" s="27">
        <f t="shared" si="308"/>
        <v>0.4499828484056736</v>
      </c>
      <c r="BD130" t="str">
        <f t="shared" si="321"/>
        <v>41 Administrative occupations</v>
      </c>
      <c r="BE130" s="27">
        <f t="shared" si="309"/>
        <v>-0.66246456915133045</v>
      </c>
      <c r="BF130" s="27">
        <f t="shared" si="309"/>
        <v>1.3192445175766654</v>
      </c>
      <c r="BG130" s="27">
        <f t="shared" si="309"/>
        <v>-1.3085473652785797</v>
      </c>
      <c r="BH130" s="27">
        <f t="shared" si="309"/>
        <v>-0.87109745936888849</v>
      </c>
      <c r="BI130" s="27">
        <f t="shared" si="310"/>
        <v>-2.1796448246474682</v>
      </c>
      <c r="BO130" t="str">
        <f t="shared" si="322"/>
        <v>41 Administrative occupations</v>
      </c>
      <c r="BP130" s="27">
        <f t="shared" si="311"/>
        <v>-1.2847652964997227</v>
      </c>
      <c r="BQ130" s="27">
        <f t="shared" si="311"/>
        <v>0.44198824463610187</v>
      </c>
      <c r="BR130" s="27">
        <f t="shared" si="311"/>
        <v>-2.0678042117272799</v>
      </c>
      <c r="BS130" s="27">
        <f t="shared" si="311"/>
        <v>-2.3678436531534519</v>
      </c>
      <c r="BT130" s="27">
        <f t="shared" si="312"/>
        <v>-4.4356478648807318</v>
      </c>
      <c r="BZ130" t="str">
        <f t="shared" si="323"/>
        <v>41 Administrative occupations</v>
      </c>
      <c r="CA130" s="68">
        <f t="shared" si="313"/>
        <v>-1.2716500330373863</v>
      </c>
      <c r="CB130" s="68">
        <f t="shared" si="313"/>
        <v>-0.44586767278277861</v>
      </c>
      <c r="CC130" s="68">
        <f t="shared" si="313"/>
        <v>-1.2294193155344328</v>
      </c>
      <c r="CD130" s="68">
        <f t="shared" si="313"/>
        <v>-1.8147032081142582</v>
      </c>
      <c r="CE130" s="68">
        <f t="shared" si="314"/>
        <v>-3.0441225236486913</v>
      </c>
      <c r="CK130" t="str">
        <f t="shared" si="324"/>
        <v>41 Administrative occupations</v>
      </c>
      <c r="CL130" s="68">
        <f t="shared" si="315"/>
        <v>-0.38431165619163754</v>
      </c>
      <c r="CM130" s="68">
        <f t="shared" si="315"/>
        <v>-0.3183133800765392</v>
      </c>
      <c r="CN130" s="68">
        <f t="shared" si="315"/>
        <v>-4.376125747713E-2</v>
      </c>
      <c r="CO130" s="68">
        <f t="shared" si="315"/>
        <v>-4.5257054683357945E-2</v>
      </c>
      <c r="CP130" s="68">
        <f t="shared" si="316"/>
        <v>-8.9018312160487945E-2</v>
      </c>
    </row>
    <row r="131" spans="1:94" x14ac:dyDescent="0.2">
      <c r="A131" t="str">
        <f t="shared" si="298"/>
        <v>42 Secretarial and related occupations</v>
      </c>
      <c r="B131" s="27">
        <f t="shared" si="299"/>
        <v>3.2370387615266952E-3</v>
      </c>
      <c r="C131" s="27">
        <f t="shared" si="299"/>
        <v>-1.5668848478191076E-3</v>
      </c>
      <c r="D131" s="27">
        <f t="shared" si="299"/>
        <v>6.3524156520586902E-3</v>
      </c>
      <c r="E131" s="27">
        <f t="shared" si="299"/>
        <v>8.9870382921273424E-3</v>
      </c>
      <c r="F131" s="27">
        <f t="shared" si="300"/>
        <v>1.5339453944186033E-2</v>
      </c>
      <c r="L131" t="str">
        <f t="shared" si="317"/>
        <v>42 Secretarial and related occupations</v>
      </c>
      <c r="M131" s="27">
        <f t="shared" si="301"/>
        <v>6.5718445194257513E-2</v>
      </c>
      <c r="N131" s="27">
        <f t="shared" si="301"/>
        <v>-6.5847723107142098E-2</v>
      </c>
      <c r="O131" s="27">
        <f t="shared" si="301"/>
        <v>0.14269055165329775</v>
      </c>
      <c r="P131" s="27">
        <f t="shared" si="301"/>
        <v>7.7478227835379998E-2</v>
      </c>
      <c r="Q131" s="27">
        <f t="shared" si="302"/>
        <v>0.22016877948867775</v>
      </c>
      <c r="W131" t="str">
        <f t="shared" si="318"/>
        <v>42 Secretarial and related occupations</v>
      </c>
      <c r="X131" s="27">
        <f t="shared" si="303"/>
        <v>-2.5176540965802019E-2</v>
      </c>
      <c r="Y131" s="27">
        <f t="shared" si="303"/>
        <v>0.11121089526798045</v>
      </c>
      <c r="Z131" s="27">
        <f t="shared" si="303"/>
        <v>0.52119640651423693</v>
      </c>
      <c r="AA131" s="27">
        <f t="shared" si="303"/>
        <v>1.2349644514605116</v>
      </c>
      <c r="AB131" s="27">
        <f t="shared" si="304"/>
        <v>1.7561608579747485</v>
      </c>
      <c r="AH131" t="str">
        <f t="shared" si="319"/>
        <v>42 Secretarial and related occupations</v>
      </c>
      <c r="AI131" s="27">
        <f t="shared" si="305"/>
        <v>-2.7241414260157526E-2</v>
      </c>
      <c r="AJ131" s="27">
        <f t="shared" si="305"/>
        <v>5.9553208612974806E-2</v>
      </c>
      <c r="AK131" s="27">
        <f t="shared" si="305"/>
        <v>0.13985302327880589</v>
      </c>
      <c r="AL131" s="27">
        <f t="shared" si="305"/>
        <v>2.836253543830658E-2</v>
      </c>
      <c r="AM131" s="27">
        <f t="shared" si="306"/>
        <v>0.16821555871711247</v>
      </c>
      <c r="AS131" t="str">
        <f t="shared" si="320"/>
        <v>42 Secretarial and related occupations</v>
      </c>
      <c r="AT131" s="27">
        <f t="shared" si="307"/>
        <v>-3.4981710290135304E-2</v>
      </c>
      <c r="AU131" s="27">
        <f t="shared" si="307"/>
        <v>4.1146826515631729E-2</v>
      </c>
      <c r="AV131" s="27">
        <f t="shared" si="307"/>
        <v>0.11699686610071935</v>
      </c>
      <c r="AW131" s="27">
        <f t="shared" si="307"/>
        <v>0.19623704009557119</v>
      </c>
      <c r="AX131" s="27">
        <f t="shared" si="308"/>
        <v>0.31323390619629055</v>
      </c>
      <c r="BD131" t="str">
        <f t="shared" si="321"/>
        <v>42 Secretarial and related occupations</v>
      </c>
      <c r="BE131" s="27">
        <f t="shared" si="309"/>
        <v>-0.116666046702808</v>
      </c>
      <c r="BF131" s="27">
        <f t="shared" si="309"/>
        <v>5.0551955017777095E-2</v>
      </c>
      <c r="BG131" s="27">
        <f t="shared" si="309"/>
        <v>0.54672866277706333</v>
      </c>
      <c r="BH131" s="27">
        <f t="shared" si="309"/>
        <v>-0.74908695054145902</v>
      </c>
      <c r="BI131" s="27">
        <f t="shared" si="310"/>
        <v>-0.20235828776439568</v>
      </c>
      <c r="BO131" t="str">
        <f t="shared" si="322"/>
        <v>42 Secretarial and related occupations</v>
      </c>
      <c r="BP131" s="27">
        <f t="shared" si="311"/>
        <v>-0.56130533669415383</v>
      </c>
      <c r="BQ131" s="27">
        <f t="shared" si="311"/>
        <v>8.0077782320715496E-3</v>
      </c>
      <c r="BR131" s="27">
        <f t="shared" si="311"/>
        <v>-0.45268427421566648</v>
      </c>
      <c r="BS131" s="27">
        <f t="shared" si="311"/>
        <v>-1.0256499108291661</v>
      </c>
      <c r="BT131" s="27">
        <f t="shared" si="312"/>
        <v>-1.4783341850448326</v>
      </c>
      <c r="BZ131" t="str">
        <f t="shared" si="323"/>
        <v>42 Secretarial and related occupations</v>
      </c>
      <c r="CA131" s="68">
        <f t="shared" si="313"/>
        <v>-0.62688330807886983</v>
      </c>
      <c r="CB131" s="68">
        <f t="shared" si="313"/>
        <v>1.8263441626542809E-2</v>
      </c>
      <c r="CC131" s="68">
        <f t="shared" si="313"/>
        <v>-0.48960292087854862</v>
      </c>
      <c r="CD131" s="68">
        <f t="shared" si="313"/>
        <v>-0.87510186755869857</v>
      </c>
      <c r="CE131" s="68">
        <f t="shared" si="314"/>
        <v>-1.3647047884372472</v>
      </c>
      <c r="CK131" t="str">
        <f t="shared" si="324"/>
        <v>42 Secretarial and related occupations</v>
      </c>
      <c r="CL131" s="68">
        <f t="shared" si="315"/>
        <v>-7.7133447592972026E-2</v>
      </c>
      <c r="CM131" s="68">
        <f t="shared" si="315"/>
        <v>-0.17574473705139448</v>
      </c>
      <c r="CN131" s="68">
        <f t="shared" si="315"/>
        <v>0.19269670341921541</v>
      </c>
      <c r="CO131" s="68">
        <f t="shared" si="315"/>
        <v>-9.805165670788496E-2</v>
      </c>
      <c r="CP131" s="68">
        <f t="shared" si="316"/>
        <v>9.4645046711330449E-2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2.6175533299940225E-3</v>
      </c>
      <c r="C132" s="27">
        <f t="shared" si="299"/>
        <v>2.6372726097993225E-3</v>
      </c>
      <c r="D132" s="27">
        <f t="shared" si="299"/>
        <v>5.7360552687509437E-4</v>
      </c>
      <c r="E132" s="27">
        <f t="shared" si="299"/>
        <v>1.8064848838410408E-3</v>
      </c>
      <c r="F132" s="27">
        <f t="shared" si="300"/>
        <v>2.3800904107161352E-3</v>
      </c>
      <c r="L132" t="str">
        <f t="shared" si="317"/>
        <v>51 Skilled agricultural and related trades</v>
      </c>
      <c r="M132" s="27">
        <f t="shared" si="301"/>
        <v>2.1895649871720504E-3</v>
      </c>
      <c r="N132" s="27">
        <f t="shared" si="301"/>
        <v>-1.5582624358911612E-3</v>
      </c>
      <c r="O132" s="27">
        <f t="shared" si="301"/>
        <v>3.4016799879236781E-3</v>
      </c>
      <c r="P132" s="27">
        <f t="shared" si="301"/>
        <v>1.6403924321241603E-2</v>
      </c>
      <c r="Q132" s="27">
        <f t="shared" si="302"/>
        <v>1.9805604309165281E-2</v>
      </c>
      <c r="W132" t="str">
        <f t="shared" si="318"/>
        <v>51 Skilled agricultural and related trades</v>
      </c>
      <c r="X132" s="27">
        <f t="shared" si="303"/>
        <v>-0.10733087417030773</v>
      </c>
      <c r="Y132" s="27">
        <f t="shared" si="303"/>
        <v>8.0243656026613042E-2</v>
      </c>
      <c r="Z132" s="27">
        <f t="shared" si="303"/>
        <v>6.6228695969445472E-2</v>
      </c>
      <c r="AA132" s="27">
        <f t="shared" si="303"/>
        <v>0.16310501501221331</v>
      </c>
      <c r="AB132" s="27">
        <f t="shared" si="304"/>
        <v>0.22933371098165878</v>
      </c>
      <c r="AH132" t="str">
        <f t="shared" si="319"/>
        <v>51 Skilled agricultural and related trades</v>
      </c>
      <c r="AI132" s="27">
        <f t="shared" si="305"/>
        <v>-3.1110780533958993E-2</v>
      </c>
      <c r="AJ132" s="27">
        <f t="shared" si="305"/>
        <v>2.4541005466694937E-2</v>
      </c>
      <c r="AK132" s="27">
        <f t="shared" si="305"/>
        <v>3.2127020382448163E-2</v>
      </c>
      <c r="AL132" s="27">
        <f t="shared" si="305"/>
        <v>5.7768149236122168E-2</v>
      </c>
      <c r="AM132" s="27">
        <f t="shared" si="306"/>
        <v>8.9895169618570331E-2</v>
      </c>
      <c r="AS132" t="str">
        <f t="shared" si="320"/>
        <v>51 Skilled agricultural and related trades</v>
      </c>
      <c r="AT132" s="27">
        <f t="shared" si="307"/>
        <v>-6.7250179464087179E-2</v>
      </c>
      <c r="AU132" s="27">
        <f t="shared" si="307"/>
        <v>5.9962922652734396E-2</v>
      </c>
      <c r="AV132" s="27">
        <f t="shared" si="307"/>
        <v>3.3127789107418759E-2</v>
      </c>
      <c r="AW132" s="27">
        <f t="shared" si="307"/>
        <v>0.11383180036798241</v>
      </c>
      <c r="AX132" s="27">
        <f t="shared" si="308"/>
        <v>0.14695958947540116</v>
      </c>
      <c r="BD132" t="str">
        <f t="shared" si="321"/>
        <v>51 Skilled agricultural and related trades</v>
      </c>
      <c r="BE132" s="27">
        <f t="shared" si="309"/>
        <v>-0.23273440227659559</v>
      </c>
      <c r="BF132" s="27">
        <f t="shared" si="309"/>
        <v>0.10789378999786692</v>
      </c>
      <c r="BG132" s="27">
        <f t="shared" si="309"/>
        <v>-8.1183657190195824E-2</v>
      </c>
      <c r="BH132" s="27">
        <f t="shared" si="309"/>
        <v>5.9137138667359368E-2</v>
      </c>
      <c r="BI132" s="27">
        <f t="shared" si="310"/>
        <v>-2.2046518522836456E-2</v>
      </c>
      <c r="BO132" t="str">
        <f t="shared" si="322"/>
        <v>51 Skilled agricultural and related trades</v>
      </c>
      <c r="BP132" s="27">
        <f t="shared" si="311"/>
        <v>-0.21396626287254561</v>
      </c>
      <c r="BQ132" s="27">
        <f t="shared" si="311"/>
        <v>-4.5089673947801057E-2</v>
      </c>
      <c r="BR132" s="27">
        <f t="shared" si="311"/>
        <v>1.841325682162287E-2</v>
      </c>
      <c r="BS132" s="27">
        <f t="shared" si="311"/>
        <v>0.12508689370721116</v>
      </c>
      <c r="BT132" s="27">
        <f t="shared" si="312"/>
        <v>0.14350015052883403</v>
      </c>
      <c r="BZ132" t="str">
        <f t="shared" si="323"/>
        <v>51 Skilled agricultural and related trades</v>
      </c>
      <c r="CA132" s="68">
        <f t="shared" si="313"/>
        <v>0.1211825991315717</v>
      </c>
      <c r="CB132" s="68">
        <f t="shared" si="313"/>
        <v>-0.21575349867403071</v>
      </c>
      <c r="CC132" s="68">
        <f t="shared" si="313"/>
        <v>2.7670059254910062E-2</v>
      </c>
      <c r="CD132" s="68">
        <f t="shared" si="313"/>
        <v>9.6271641759781534E-2</v>
      </c>
      <c r="CE132" s="68">
        <f t="shared" si="314"/>
        <v>0.1239417010146916</v>
      </c>
      <c r="CK132" t="str">
        <f t="shared" si="324"/>
        <v>51 Skilled agricultural and related trades</v>
      </c>
      <c r="CL132" s="68">
        <f t="shared" si="315"/>
        <v>-0.20005992116508586</v>
      </c>
      <c r="CM132" s="68">
        <f t="shared" si="315"/>
        <v>-1.6774848432347333E-2</v>
      </c>
      <c r="CN132" s="68">
        <f t="shared" si="315"/>
        <v>-5.9560911102907954E-2</v>
      </c>
      <c r="CO132" s="68">
        <f t="shared" si="315"/>
        <v>-0.19974854315412505</v>
      </c>
      <c r="CP132" s="68">
        <f t="shared" si="316"/>
        <v>-0.259309454257033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6.4065282259943082E-3</v>
      </c>
      <c r="C133" s="27">
        <f t="shared" si="299"/>
        <v>-5.5076353277442956E-3</v>
      </c>
      <c r="D133" s="27">
        <f t="shared" si="299"/>
        <v>3.3116688350897597E-3</v>
      </c>
      <c r="E133" s="27">
        <f t="shared" si="299"/>
        <v>6.8335803149423488E-3</v>
      </c>
      <c r="F133" s="27">
        <f t="shared" si="300"/>
        <v>1.0145249150032109E-2</v>
      </c>
      <c r="L133" t="str">
        <f t="shared" si="317"/>
        <v>52 Skilled metal, electrical and electronic trades</v>
      </c>
      <c r="M133" s="27">
        <f t="shared" si="301"/>
        <v>0.14764036849999462</v>
      </c>
      <c r="N133" s="27">
        <f t="shared" si="301"/>
        <v>-0.13574396038309283</v>
      </c>
      <c r="O133" s="27">
        <f t="shared" si="301"/>
        <v>0.11891490596530407</v>
      </c>
      <c r="P133" s="27">
        <f t="shared" si="301"/>
        <v>0.15271567040463319</v>
      </c>
      <c r="Q133" s="27">
        <f t="shared" si="302"/>
        <v>0.27163057636993726</v>
      </c>
      <c r="W133" t="str">
        <f t="shared" si="318"/>
        <v>52 Skilled metal, electrical and electronic trades</v>
      </c>
      <c r="X133" s="27">
        <f t="shared" si="303"/>
        <v>-0.10473247045171663</v>
      </c>
      <c r="Y133" s="27">
        <f t="shared" si="303"/>
        <v>-0.21490774058661977</v>
      </c>
      <c r="Z133" s="27">
        <f t="shared" si="303"/>
        <v>0.17745507194122812</v>
      </c>
      <c r="AA133" s="27">
        <f t="shared" si="303"/>
        <v>0.13202481486245832</v>
      </c>
      <c r="AB133" s="27">
        <f t="shared" si="304"/>
        <v>0.30947988680368643</v>
      </c>
      <c r="AH133" t="str">
        <f t="shared" si="319"/>
        <v>52 Skilled metal, electrical and electronic trades</v>
      </c>
      <c r="AI133" s="27">
        <f t="shared" si="305"/>
        <v>-5.6195671129237845E-2</v>
      </c>
      <c r="AJ133" s="27">
        <f t="shared" si="305"/>
        <v>-5.1763965492196085E-2</v>
      </c>
      <c r="AK133" s="27">
        <f t="shared" si="305"/>
        <v>4.22700380885907E-2</v>
      </c>
      <c r="AL133" s="27">
        <f t="shared" si="305"/>
        <v>6.3572146821309294E-2</v>
      </c>
      <c r="AM133" s="27">
        <f t="shared" si="306"/>
        <v>0.10584218490989999</v>
      </c>
      <c r="AS133" t="str">
        <f t="shared" si="320"/>
        <v>52 Skilled metal, electrical and electronic trades</v>
      </c>
      <c r="AT133" s="27">
        <f t="shared" si="307"/>
        <v>-0.23315119334193346</v>
      </c>
      <c r="AU133" s="27">
        <f t="shared" si="307"/>
        <v>-0.27852160799205872</v>
      </c>
      <c r="AV133" s="27">
        <f t="shared" si="307"/>
        <v>0.11105986030240267</v>
      </c>
      <c r="AW133" s="27">
        <f t="shared" si="307"/>
        <v>1.268296015257242E-3</v>
      </c>
      <c r="AX133" s="27">
        <f t="shared" si="308"/>
        <v>0.11232815631765991</v>
      </c>
      <c r="BD133" t="str">
        <f t="shared" si="321"/>
        <v>52 Skilled metal, electrical and electronic trades</v>
      </c>
      <c r="BE133" s="27">
        <f t="shared" si="309"/>
        <v>-0.6866343200713434</v>
      </c>
      <c r="BF133" s="27">
        <f t="shared" si="309"/>
        <v>4.9098036389411348E-2</v>
      </c>
      <c r="BG133" s="27">
        <f t="shared" si="309"/>
        <v>-1.3647000216896767</v>
      </c>
      <c r="BH133" s="27">
        <f t="shared" si="309"/>
        <v>-0.76680003933280538</v>
      </c>
      <c r="BI133" s="27">
        <f t="shared" si="310"/>
        <v>-2.1315000610224821</v>
      </c>
      <c r="BO133" t="str">
        <f t="shared" si="322"/>
        <v>52 Skilled metal, electrical and electronic trades</v>
      </c>
      <c r="BP133" s="27">
        <f t="shared" si="311"/>
        <v>-0.22624394161233052</v>
      </c>
      <c r="BQ133" s="27">
        <f t="shared" si="311"/>
        <v>-1.1960641462103263</v>
      </c>
      <c r="BR133" s="27">
        <f t="shared" si="311"/>
        <v>-9.2399127411189497E-2</v>
      </c>
      <c r="BS133" s="27">
        <f t="shared" si="311"/>
        <v>-0.57700606704647672</v>
      </c>
      <c r="BT133" s="27">
        <f t="shared" si="312"/>
        <v>-0.66940519445766622</v>
      </c>
      <c r="BZ133" t="str">
        <f t="shared" si="323"/>
        <v>52 Skilled metal, electrical and electronic trades</v>
      </c>
      <c r="CA133" s="68">
        <f t="shared" si="313"/>
        <v>0.82130303509242486</v>
      </c>
      <c r="CB133" s="68">
        <f t="shared" si="313"/>
        <v>-1.389543181021802</v>
      </c>
      <c r="CC133" s="68">
        <f t="shared" si="313"/>
        <v>2.7245682306537011E-2</v>
      </c>
      <c r="CD133" s="68">
        <f t="shared" si="313"/>
        <v>-0.83226125082672153</v>
      </c>
      <c r="CE133" s="68">
        <f t="shared" si="314"/>
        <v>-0.80501556852018452</v>
      </c>
      <c r="CK133" t="str">
        <f t="shared" si="324"/>
        <v>52 Skilled metal, electrical and electronic trades</v>
      </c>
      <c r="CL133" s="68">
        <f t="shared" si="315"/>
        <v>-0.13100636324918624</v>
      </c>
      <c r="CM133" s="68">
        <f t="shared" si="315"/>
        <v>-0.24580512026080714</v>
      </c>
      <c r="CN133" s="68">
        <f t="shared" si="315"/>
        <v>-0.12778684875310065</v>
      </c>
      <c r="CO133" s="68">
        <f t="shared" si="315"/>
        <v>-0.14552267134231867</v>
      </c>
      <c r="CP133" s="68">
        <f t="shared" si="316"/>
        <v>-0.27330952009541931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4.6093036282729514E-4</v>
      </c>
      <c r="C134" s="27">
        <f t="shared" si="299"/>
        <v>-1.8354903235453086E-3</v>
      </c>
      <c r="D134" s="27">
        <f t="shared" si="299"/>
        <v>1.7254971837405652E-3</v>
      </c>
      <c r="E134" s="27">
        <f t="shared" si="299"/>
        <v>4.7359021479794275E-4</v>
      </c>
      <c r="F134" s="27">
        <f t="shared" si="300"/>
        <v>2.1990873985385079E-3</v>
      </c>
      <c r="L134" t="str">
        <f t="shared" si="317"/>
        <v>53 Skilled construction and building trades</v>
      </c>
      <c r="M134" s="27">
        <f t="shared" si="301"/>
        <v>3.6769341110898551E-2</v>
      </c>
      <c r="N134" s="27">
        <f t="shared" si="301"/>
        <v>-5.6476451503821842E-2</v>
      </c>
      <c r="O134" s="27">
        <f t="shared" si="301"/>
        <v>3.6928389102922995E-2</v>
      </c>
      <c r="P134" s="27">
        <f t="shared" si="301"/>
        <v>4.4476564092848142E-2</v>
      </c>
      <c r="Q134" s="27">
        <f t="shared" si="302"/>
        <v>8.1404953195771138E-2</v>
      </c>
      <c r="W134" t="str">
        <f t="shared" si="318"/>
        <v>53 Skilled construction and building trades</v>
      </c>
      <c r="X134" s="27">
        <f t="shared" si="303"/>
        <v>-4.417838653823325E-2</v>
      </c>
      <c r="Y134" s="27">
        <f t="shared" si="303"/>
        <v>-9.747926744203006E-2</v>
      </c>
      <c r="Z134" s="27">
        <f t="shared" si="303"/>
        <v>7.748154190371348E-2</v>
      </c>
      <c r="AA134" s="27">
        <f t="shared" si="303"/>
        <v>7.0466725340281311E-3</v>
      </c>
      <c r="AB134" s="27">
        <f t="shared" si="304"/>
        <v>8.4528214437741611E-2</v>
      </c>
      <c r="AH134" t="str">
        <f t="shared" si="319"/>
        <v>53 Skilled construction and building trades</v>
      </c>
      <c r="AI134" s="27">
        <f t="shared" si="305"/>
        <v>-6.5469397321311629E-3</v>
      </c>
      <c r="AJ134" s="27">
        <f t="shared" si="305"/>
        <v>-5.272450822825811E-2</v>
      </c>
      <c r="AK134" s="27">
        <f t="shared" si="305"/>
        <v>4.4244588681353308E-2</v>
      </c>
      <c r="AL134" s="27">
        <f t="shared" si="305"/>
        <v>2.0809783387396308E-2</v>
      </c>
      <c r="AM134" s="27">
        <f t="shared" si="306"/>
        <v>6.5054372068749616E-2</v>
      </c>
      <c r="AS134" t="str">
        <f t="shared" si="320"/>
        <v>53 Skilled construction and building trades</v>
      </c>
      <c r="AT134" s="27">
        <f t="shared" si="307"/>
        <v>-3.4007589737535815E-3</v>
      </c>
      <c r="AU134" s="27">
        <f t="shared" si="307"/>
        <v>-7.7865548626136094E-2</v>
      </c>
      <c r="AV134" s="27">
        <f t="shared" si="307"/>
        <v>9.5144122449395352E-2</v>
      </c>
      <c r="AW134" s="27">
        <f t="shared" si="307"/>
        <v>3.1628429715488016E-2</v>
      </c>
      <c r="AX134" s="27">
        <f t="shared" si="308"/>
        <v>0.12677255216488337</v>
      </c>
      <c r="BD134" t="str">
        <f t="shared" si="321"/>
        <v>53 Skilled construction and building trades</v>
      </c>
      <c r="BE134" s="27">
        <f t="shared" si="309"/>
        <v>-3.2143322949890418E-2</v>
      </c>
      <c r="BF134" s="27">
        <f t="shared" si="309"/>
        <v>-0.21447807665030005</v>
      </c>
      <c r="BG134" s="27">
        <f t="shared" si="309"/>
        <v>-0.96816155828087069</v>
      </c>
      <c r="BH134" s="27">
        <f t="shared" si="309"/>
        <v>-0.84438185501937202</v>
      </c>
      <c r="BI134" s="27">
        <f t="shared" si="310"/>
        <v>-1.8125434133002427</v>
      </c>
      <c r="BO134" t="str">
        <f t="shared" si="322"/>
        <v>53 Skilled construction and building trades</v>
      </c>
      <c r="BP134" s="27">
        <f t="shared" si="311"/>
        <v>0.74732026415108788</v>
      </c>
      <c r="BQ134" s="27">
        <f t="shared" si="311"/>
        <v>-1.3564739075151246</v>
      </c>
      <c r="BR134" s="27">
        <f t="shared" si="311"/>
        <v>0.64085263794538072</v>
      </c>
      <c r="BS134" s="27">
        <f t="shared" si="311"/>
        <v>0.18124265859244382</v>
      </c>
      <c r="BT134" s="27">
        <f t="shared" si="312"/>
        <v>0.82209529653782454</v>
      </c>
      <c r="BZ134" t="str">
        <f t="shared" si="323"/>
        <v>53 Skilled construction and building trades</v>
      </c>
      <c r="CA134" s="68">
        <f t="shared" si="313"/>
        <v>1.1010111947279491</v>
      </c>
      <c r="CB134" s="68">
        <f t="shared" si="313"/>
        <v>-1.539314815198455</v>
      </c>
      <c r="CC134" s="68">
        <f t="shared" si="313"/>
        <v>0.13388100313981521</v>
      </c>
      <c r="CD134" s="68">
        <f t="shared" si="313"/>
        <v>-0.56592748471197951</v>
      </c>
      <c r="CE134" s="68">
        <f t="shared" si="314"/>
        <v>-0.4320464815721643</v>
      </c>
      <c r="CK134" t="str">
        <f t="shared" si="324"/>
        <v>53 Skilled construction and building trades</v>
      </c>
      <c r="CL134" s="68">
        <f t="shared" si="315"/>
        <v>-1.8253917442068168E-3</v>
      </c>
      <c r="CM134" s="68">
        <f t="shared" si="315"/>
        <v>-0.38823383052196703</v>
      </c>
      <c r="CN134" s="68">
        <f t="shared" si="315"/>
        <v>-0.32634342932221927</v>
      </c>
      <c r="CO134" s="68">
        <f t="shared" si="315"/>
        <v>-0.47803957707852596</v>
      </c>
      <c r="CP134" s="68">
        <f t="shared" si="316"/>
        <v>-0.80438300640074523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-2.1261037820584951E-3</v>
      </c>
      <c r="C135" s="27">
        <f t="shared" si="299"/>
        <v>-7.6396700488210907E-3</v>
      </c>
      <c r="D135" s="27">
        <f t="shared" si="299"/>
        <v>4.5069953804429408E-3</v>
      </c>
      <c r="E135" s="27">
        <f t="shared" si="299"/>
        <v>5.8418986496277039E-3</v>
      </c>
      <c r="F135" s="27">
        <f t="shared" si="300"/>
        <v>1.0348894030070645E-2</v>
      </c>
      <c r="L135" t="str">
        <f t="shared" si="317"/>
        <v>54 Textiles, printing and other skilled trades</v>
      </c>
      <c r="M135" s="27">
        <f t="shared" si="301"/>
        <v>2.9698269356215834E-2</v>
      </c>
      <c r="N135" s="27">
        <f t="shared" si="301"/>
        <v>-4.239548385087305E-3</v>
      </c>
      <c r="O135" s="27">
        <f t="shared" si="301"/>
        <v>4.7774887745493738E-2</v>
      </c>
      <c r="P135" s="27">
        <f t="shared" si="301"/>
        <v>7.9000423800930253E-2</v>
      </c>
      <c r="Q135" s="27">
        <f t="shared" si="302"/>
        <v>0.12677531154642399</v>
      </c>
      <c r="W135" t="str">
        <f t="shared" si="318"/>
        <v>54 Textiles, printing and other skilled trades</v>
      </c>
      <c r="X135" s="27">
        <f t="shared" si="303"/>
        <v>-7.99368637954877E-2</v>
      </c>
      <c r="Y135" s="27">
        <f t="shared" si="303"/>
        <v>-5.222793773966905E-2</v>
      </c>
      <c r="Z135" s="27">
        <f t="shared" si="303"/>
        <v>0.15043953028372525</v>
      </c>
      <c r="AA135" s="27">
        <f t="shared" si="303"/>
        <v>0.16744626325550283</v>
      </c>
      <c r="AB135" s="27">
        <f t="shared" si="304"/>
        <v>0.31788579353922808</v>
      </c>
      <c r="AH135" t="str">
        <f t="shared" si="319"/>
        <v>54 Textiles, printing and other skilled trades</v>
      </c>
      <c r="AI135" s="27">
        <f t="shared" si="305"/>
        <v>-4.1419835843667041E-2</v>
      </c>
      <c r="AJ135" s="27">
        <f t="shared" si="305"/>
        <v>4.3020115781061297E-2</v>
      </c>
      <c r="AK135" s="27">
        <f t="shared" si="305"/>
        <v>4.0137903015545207E-2</v>
      </c>
      <c r="AL135" s="27">
        <f t="shared" si="305"/>
        <v>0.12396612391334072</v>
      </c>
      <c r="AM135" s="27">
        <f t="shared" si="306"/>
        <v>0.16410402692888593</v>
      </c>
      <c r="AS135" t="str">
        <f t="shared" si="320"/>
        <v>54 Textiles, printing and other skilled trades</v>
      </c>
      <c r="AT135" s="27">
        <f t="shared" si="307"/>
        <v>-6.5137813047833171E-2</v>
      </c>
      <c r="AU135" s="27">
        <f t="shared" si="307"/>
        <v>4.404923814144146E-3</v>
      </c>
      <c r="AV135" s="27">
        <f t="shared" si="307"/>
        <v>3.3512267220000558E-2</v>
      </c>
      <c r="AW135" s="27">
        <f t="shared" si="307"/>
        <v>1.2473512620156446E-2</v>
      </c>
      <c r="AX135" s="27">
        <f t="shared" si="308"/>
        <v>4.5985779840157004E-2</v>
      </c>
      <c r="BD135" t="str">
        <f t="shared" si="321"/>
        <v>54 Textiles, printing and other skilled trades</v>
      </c>
      <c r="BE135" s="27">
        <f t="shared" si="309"/>
        <v>-0.56719087583913019</v>
      </c>
      <c r="BF135" s="27">
        <f t="shared" si="309"/>
        <v>0.10699852373517338</v>
      </c>
      <c r="BG135" s="27">
        <f t="shared" si="309"/>
        <v>5.0880006614514084E-2</v>
      </c>
      <c r="BH135" s="27">
        <f t="shared" si="309"/>
        <v>0.18863171510593002</v>
      </c>
      <c r="BI135" s="27">
        <f t="shared" si="310"/>
        <v>0.2395117217204441</v>
      </c>
      <c r="BO135" t="str">
        <f t="shared" si="322"/>
        <v>54 Textiles, printing and other skilled trades</v>
      </c>
      <c r="BP135" s="27">
        <f t="shared" si="311"/>
        <v>-0.59945031060778797</v>
      </c>
      <c r="BQ135" s="27">
        <f t="shared" si="311"/>
        <v>-5.0615704744054746E-2</v>
      </c>
      <c r="BR135" s="27">
        <f t="shared" si="311"/>
        <v>-0.34864142696714628</v>
      </c>
      <c r="BS135" s="27">
        <f t="shared" si="311"/>
        <v>-0.34509481217002502</v>
      </c>
      <c r="BT135" s="27">
        <f t="shared" si="312"/>
        <v>-0.69373623913717131</v>
      </c>
      <c r="BZ135" t="str">
        <f t="shared" si="323"/>
        <v>54 Textiles, printing and other skilled trades</v>
      </c>
      <c r="CA135" s="68">
        <f t="shared" si="313"/>
        <v>-3.3258500902462851E-2</v>
      </c>
      <c r="CB135" s="68">
        <f t="shared" si="313"/>
        <v>-0.38448971608853411</v>
      </c>
      <c r="CC135" s="68">
        <f t="shared" si="313"/>
        <v>-3.9656875173973871E-2</v>
      </c>
      <c r="CD135" s="68">
        <f t="shared" si="313"/>
        <v>-0.51303073452924175</v>
      </c>
      <c r="CE135" s="68">
        <f t="shared" si="314"/>
        <v>-0.55268760970321562</v>
      </c>
      <c r="CK135" t="str">
        <f t="shared" si="324"/>
        <v>54 Textiles, printing and other skilled trades</v>
      </c>
      <c r="CL135" s="68">
        <f t="shared" si="315"/>
        <v>-0.24654065620494026</v>
      </c>
      <c r="CM135" s="68">
        <f t="shared" si="315"/>
        <v>-0.17726897040963419</v>
      </c>
      <c r="CN135" s="68">
        <f t="shared" si="315"/>
        <v>-0.12384010533803613</v>
      </c>
      <c r="CO135" s="68">
        <f t="shared" si="315"/>
        <v>-0.14130993109924228</v>
      </c>
      <c r="CP135" s="68">
        <f t="shared" si="316"/>
        <v>-0.26515003643727841</v>
      </c>
    </row>
    <row r="136" spans="1:94" x14ac:dyDescent="0.2">
      <c r="A136" t="str">
        <f t="shared" si="298"/>
        <v>61 Caring personal service occupations</v>
      </c>
      <c r="B136" s="27">
        <f t="shared" si="299"/>
        <v>3.2930460752246676E-3</v>
      </c>
      <c r="C136" s="27">
        <f t="shared" si="299"/>
        <v>-4.1823122621764582E-3</v>
      </c>
      <c r="D136" s="27">
        <f t="shared" si="299"/>
        <v>4.1751845792675664E-3</v>
      </c>
      <c r="E136" s="27">
        <f t="shared" si="299"/>
        <v>5.0030357175690973E-3</v>
      </c>
      <c r="F136" s="27">
        <f t="shared" si="300"/>
        <v>9.1782202968366637E-3</v>
      </c>
      <c r="L136" t="str">
        <f t="shared" si="317"/>
        <v>61 Caring personal service occupations</v>
      </c>
      <c r="M136" s="27">
        <f t="shared" si="301"/>
        <v>0.28087545656141</v>
      </c>
      <c r="N136" s="27">
        <f t="shared" si="301"/>
        <v>-0.23023650981762422</v>
      </c>
      <c r="O136" s="27">
        <f t="shared" si="301"/>
        <v>0.21195491731317584</v>
      </c>
      <c r="P136" s="27">
        <f t="shared" si="301"/>
        <v>0.2249716758388205</v>
      </c>
      <c r="Q136" s="27">
        <f t="shared" si="302"/>
        <v>0.43692659315199633</v>
      </c>
      <c r="W136" t="str">
        <f t="shared" si="318"/>
        <v>61 Caring personal service occupations</v>
      </c>
      <c r="X136" s="27">
        <f t="shared" si="303"/>
        <v>0.19738272947639812</v>
      </c>
      <c r="Y136" s="27">
        <f t="shared" si="303"/>
        <v>0.1119225740873997</v>
      </c>
      <c r="Z136" s="27">
        <f t="shared" si="303"/>
        <v>0.64881269367340844</v>
      </c>
      <c r="AA136" s="27">
        <f t="shared" si="303"/>
        <v>1.1020909002826134</v>
      </c>
      <c r="AB136" s="27">
        <f t="shared" si="304"/>
        <v>1.7509035939560218</v>
      </c>
      <c r="AH136" t="str">
        <f t="shared" si="319"/>
        <v>61 Caring personal service occupations</v>
      </c>
      <c r="AI136" s="27">
        <f t="shared" si="305"/>
        <v>-0.29797034788526444</v>
      </c>
      <c r="AJ136" s="27">
        <f t="shared" si="305"/>
        <v>0.24777015658271484</v>
      </c>
      <c r="AK136" s="27">
        <f t="shared" si="305"/>
        <v>8.8773009753472465E-2</v>
      </c>
      <c r="AL136" s="27">
        <f t="shared" si="305"/>
        <v>0.25955021896556785</v>
      </c>
      <c r="AM136" s="27">
        <f t="shared" si="306"/>
        <v>0.34832322871904031</v>
      </c>
      <c r="AS136" t="str">
        <f t="shared" si="320"/>
        <v>61 Caring personal service occupations</v>
      </c>
      <c r="AT136" s="27">
        <f t="shared" si="307"/>
        <v>-5.4645558560586061E-2</v>
      </c>
      <c r="AU136" s="27">
        <f t="shared" si="307"/>
        <v>0.11114965671011268</v>
      </c>
      <c r="AV136" s="27">
        <f t="shared" si="307"/>
        <v>6.2319228175799157E-2</v>
      </c>
      <c r="AW136" s="27">
        <f t="shared" si="307"/>
        <v>0.13459164805869417</v>
      </c>
      <c r="AX136" s="27">
        <f t="shared" si="308"/>
        <v>0.19691087623449333</v>
      </c>
      <c r="BD136" t="str">
        <f t="shared" si="321"/>
        <v>61 Caring personal service occupations</v>
      </c>
      <c r="BE136" s="27">
        <f t="shared" si="309"/>
        <v>0.43538140837928729</v>
      </c>
      <c r="BF136" s="27">
        <f t="shared" si="309"/>
        <v>0.27074929410881943</v>
      </c>
      <c r="BG136" s="27">
        <f t="shared" si="309"/>
        <v>2.0515884656056276</v>
      </c>
      <c r="BH136" s="27">
        <f t="shared" si="309"/>
        <v>1.8548752282475416</v>
      </c>
      <c r="BI136" s="27">
        <f t="shared" si="310"/>
        <v>3.9064636938531692</v>
      </c>
      <c r="BO136" t="str">
        <f t="shared" si="322"/>
        <v>61 Caring personal service occupations</v>
      </c>
      <c r="BP136" s="27">
        <f t="shared" si="311"/>
        <v>-1.496497693302409</v>
      </c>
      <c r="BQ136" s="27">
        <f t="shared" si="311"/>
        <v>0.11082494290781142</v>
      </c>
      <c r="BR136" s="27">
        <f t="shared" si="311"/>
        <v>-0.79309671412759908</v>
      </c>
      <c r="BS136" s="27">
        <f t="shared" si="311"/>
        <v>-2.1702021428303118</v>
      </c>
      <c r="BT136" s="27">
        <f t="shared" si="312"/>
        <v>-2.9632988569579108</v>
      </c>
      <c r="BZ136" t="str">
        <f t="shared" si="323"/>
        <v>61 Caring personal service occupations</v>
      </c>
      <c r="CA136" s="68">
        <f t="shared" si="313"/>
        <v>-1.2927772400873694</v>
      </c>
      <c r="CB136" s="68">
        <f t="shared" si="313"/>
        <v>-0.27625257208586085</v>
      </c>
      <c r="CC136" s="68">
        <f t="shared" si="313"/>
        <v>-0.29184462044126225</v>
      </c>
      <c r="CD136" s="68">
        <f t="shared" si="313"/>
        <v>-0.1629504399224514</v>
      </c>
      <c r="CE136" s="68">
        <f t="shared" si="314"/>
        <v>-0.45479506036371364</v>
      </c>
      <c r="CK136" t="str">
        <f t="shared" si="324"/>
        <v>61 Caring personal service occupations</v>
      </c>
      <c r="CL136" s="68">
        <f t="shared" si="315"/>
        <v>-2.9433432731045206E-2</v>
      </c>
      <c r="CM136" s="68">
        <f t="shared" si="315"/>
        <v>-8.9097400921498149E-2</v>
      </c>
      <c r="CN136" s="68">
        <f t="shared" si="315"/>
        <v>4.577144587803933E-2</v>
      </c>
      <c r="CO136" s="68">
        <f t="shared" si="315"/>
        <v>-7.9476616891639429E-3</v>
      </c>
      <c r="CP136" s="68">
        <f t="shared" si="316"/>
        <v>3.7823784188875387E-2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-2.0743192515572592E-3</v>
      </c>
      <c r="C137" s="27">
        <f t="shared" si="299"/>
        <v>2.8218356418600026E-3</v>
      </c>
      <c r="D137" s="27">
        <f t="shared" si="299"/>
        <v>3.26099991230769E-3</v>
      </c>
      <c r="E137" s="27">
        <f t="shared" si="299"/>
        <v>6.4545143697719611E-3</v>
      </c>
      <c r="F137" s="27">
        <f t="shared" si="300"/>
        <v>9.7155142820796511E-3</v>
      </c>
      <c r="L137" t="str">
        <f t="shared" si="317"/>
        <v>62 Leisure, travel and related personal service occupations</v>
      </c>
      <c r="M137" s="27">
        <f t="shared" si="301"/>
        <v>9.036822695278332E-2</v>
      </c>
      <c r="N137" s="27">
        <f t="shared" si="301"/>
        <v>-6.8548537172087615E-2</v>
      </c>
      <c r="O137" s="27">
        <f t="shared" si="301"/>
        <v>3.5214445849256287E-2</v>
      </c>
      <c r="P137" s="27">
        <f t="shared" si="301"/>
        <v>5.3435376646744304E-2</v>
      </c>
      <c r="Q137" s="27">
        <f t="shared" si="302"/>
        <v>8.8649822496000591E-2</v>
      </c>
      <c r="W137" t="str">
        <f t="shared" si="318"/>
        <v>62 Leisure, travel and related personal service occupations</v>
      </c>
      <c r="X137" s="27">
        <f t="shared" si="303"/>
        <v>0.16284732020063419</v>
      </c>
      <c r="Y137" s="27">
        <f t="shared" si="303"/>
        <v>1.0551683094161657E-2</v>
      </c>
      <c r="Z137" s="27">
        <f t="shared" si="303"/>
        <v>0.19677752421800265</v>
      </c>
      <c r="AA137" s="27">
        <f t="shared" si="303"/>
        <v>0.41942020193852625</v>
      </c>
      <c r="AB137" s="27">
        <f t="shared" si="304"/>
        <v>0.6161977261565289</v>
      </c>
      <c r="AH137" t="str">
        <f t="shared" si="319"/>
        <v>62 Leisure, travel and related personal service occupations</v>
      </c>
      <c r="AI137" s="27">
        <f t="shared" si="305"/>
        <v>0.11032043205840347</v>
      </c>
      <c r="AJ137" s="27">
        <f t="shared" si="305"/>
        <v>3.404130571236641E-2</v>
      </c>
      <c r="AK137" s="27">
        <f t="shared" si="305"/>
        <v>9.1522940375228901E-2</v>
      </c>
      <c r="AL137" s="27">
        <f t="shared" si="305"/>
        <v>0.32076015091988075</v>
      </c>
      <c r="AM137" s="27">
        <f t="shared" si="306"/>
        <v>0.41228309129510965</v>
      </c>
      <c r="AS137" t="str">
        <f t="shared" si="320"/>
        <v>62 Leisure, travel and related personal service occupations</v>
      </c>
      <c r="AT137" s="27">
        <f t="shared" si="307"/>
        <v>0.1619289122373414</v>
      </c>
      <c r="AU137" s="27">
        <f t="shared" si="307"/>
        <v>7.333619667507818E-2</v>
      </c>
      <c r="AV137" s="27">
        <f t="shared" si="307"/>
        <v>0.12440103275741121</v>
      </c>
      <c r="AW137" s="27">
        <f t="shared" si="307"/>
        <v>0.398300967649177</v>
      </c>
      <c r="AX137" s="27">
        <f t="shared" si="308"/>
        <v>0.52270200040658821</v>
      </c>
      <c r="BD137" t="str">
        <f t="shared" si="321"/>
        <v>62 Leisure, travel and related personal service occupations</v>
      </c>
      <c r="BE137" s="27">
        <f t="shared" si="309"/>
        <v>0.23495940760759559</v>
      </c>
      <c r="BF137" s="27">
        <f t="shared" si="309"/>
        <v>-8.7703126575076507E-2</v>
      </c>
      <c r="BG137" s="27">
        <f t="shared" si="309"/>
        <v>-2.6761886723692285E-2</v>
      </c>
      <c r="BH137" s="27">
        <f t="shared" si="309"/>
        <v>0.16381764545103206</v>
      </c>
      <c r="BI137" s="27">
        <f t="shared" si="310"/>
        <v>0.13705575872733977</v>
      </c>
      <c r="BO137" t="str">
        <f t="shared" si="322"/>
        <v>62 Leisure, travel and related personal service occupations</v>
      </c>
      <c r="BP137" s="27">
        <f t="shared" si="311"/>
        <v>4.3124916253104661E-2</v>
      </c>
      <c r="BQ137" s="27">
        <f t="shared" si="311"/>
        <v>-0.23407032874940015</v>
      </c>
      <c r="BR137" s="27">
        <f t="shared" si="311"/>
        <v>-0.41501340186958835</v>
      </c>
      <c r="BS137" s="27">
        <f t="shared" si="311"/>
        <v>-0.52074415649258166</v>
      </c>
      <c r="BT137" s="27">
        <f t="shared" si="312"/>
        <v>-0.93575755836217001</v>
      </c>
      <c r="BZ137" t="str">
        <f t="shared" si="323"/>
        <v>62 Leisure, travel and related personal service occupations</v>
      </c>
      <c r="CA137" s="68">
        <f t="shared" si="313"/>
        <v>7.5631782177676632E-2</v>
      </c>
      <c r="CB137" s="68">
        <f t="shared" si="313"/>
        <v>-0.2787915753163801</v>
      </c>
      <c r="CC137" s="68">
        <f t="shared" si="313"/>
        <v>-0.10035431638609249</v>
      </c>
      <c r="CD137" s="68">
        <f t="shared" si="313"/>
        <v>-0.52846193955773924</v>
      </c>
      <c r="CE137" s="68">
        <f t="shared" si="314"/>
        <v>-0.62881625594383173</v>
      </c>
      <c r="CK137" t="str">
        <f t="shared" si="324"/>
        <v>62 Leisure, travel and related personal service occupations</v>
      </c>
      <c r="CL137" s="68">
        <f t="shared" si="315"/>
        <v>-0.22125860322550717</v>
      </c>
      <c r="CM137" s="68">
        <f t="shared" si="315"/>
        <v>-0.21183803486624575</v>
      </c>
      <c r="CN137" s="68">
        <f t="shared" si="315"/>
        <v>-8.9199210191470313E-2</v>
      </c>
      <c r="CO137" s="68">
        <f t="shared" si="315"/>
        <v>-0.11110279408051749</v>
      </c>
      <c r="CP137" s="68">
        <f t="shared" si="316"/>
        <v>-0.2003020042719878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4.3330493283249389E-4</v>
      </c>
      <c r="C138" s="27">
        <f t="shared" si="299"/>
        <v>-2.291681433376862E-4</v>
      </c>
      <c r="D138" s="27">
        <f t="shared" si="299"/>
        <v>2.7129483008752264E-4</v>
      </c>
      <c r="E138" s="27">
        <f t="shared" si="299"/>
        <v>4.7208246094061442E-4</v>
      </c>
      <c r="F138" s="27">
        <f t="shared" si="300"/>
        <v>7.4337729102813706E-4</v>
      </c>
      <c r="L138" t="str">
        <f t="shared" si="317"/>
        <v>63 Community and civil enforcement occupations</v>
      </c>
      <c r="M138" s="27">
        <f t="shared" si="301"/>
        <v>4.0359487914227079E-3</v>
      </c>
      <c r="N138" s="27">
        <f t="shared" si="301"/>
        <v>4.3781252331818662E-4</v>
      </c>
      <c r="O138" s="27">
        <f t="shared" si="301"/>
        <v>4.2821819297966454E-4</v>
      </c>
      <c r="P138" s="27">
        <f t="shared" si="301"/>
        <v>9.4356775284570142E-3</v>
      </c>
      <c r="Q138" s="27">
        <f t="shared" si="302"/>
        <v>9.8638957214366788E-3</v>
      </c>
      <c r="W138" t="str">
        <f t="shared" si="318"/>
        <v>63 Community and civil enforcement occupations</v>
      </c>
      <c r="X138" s="27">
        <f t="shared" si="303"/>
        <v>6.0311668450538369E-3</v>
      </c>
      <c r="Y138" s="27">
        <f t="shared" si="303"/>
        <v>3.0885976396059223E-3</v>
      </c>
      <c r="Z138" s="27">
        <f t="shared" si="303"/>
        <v>1.9451711579790074E-2</v>
      </c>
      <c r="AA138" s="27">
        <f t="shared" si="303"/>
        <v>3.1406735801854921E-2</v>
      </c>
      <c r="AB138" s="27">
        <f t="shared" si="304"/>
        <v>5.0858447381644994E-2</v>
      </c>
      <c r="AH138" t="str">
        <f t="shared" si="319"/>
        <v>63 Community and civil enforcement occupations</v>
      </c>
      <c r="AI138" s="27">
        <f t="shared" si="305"/>
        <v>-1.1334879397605392E-3</v>
      </c>
      <c r="AJ138" s="27">
        <f t="shared" si="305"/>
        <v>4.625349054943332E-3</v>
      </c>
      <c r="AK138" s="27">
        <f t="shared" si="305"/>
        <v>3.9029799546542662E-4</v>
      </c>
      <c r="AL138" s="27">
        <f t="shared" si="305"/>
        <v>6.2662845064418264E-3</v>
      </c>
      <c r="AM138" s="27">
        <f t="shared" si="306"/>
        <v>6.656582501907253E-3</v>
      </c>
      <c r="AS138" t="str">
        <f t="shared" si="320"/>
        <v>63 Community and civil enforcement occupations</v>
      </c>
      <c r="AT138" s="27">
        <f t="shared" si="307"/>
        <v>-2.3350111116141881E-3</v>
      </c>
      <c r="AU138" s="27">
        <f t="shared" si="307"/>
        <v>2.4461915314785698E-3</v>
      </c>
      <c r="AV138" s="27">
        <f t="shared" si="307"/>
        <v>-1.8276649059302784E-3</v>
      </c>
      <c r="AW138" s="27">
        <f t="shared" si="307"/>
        <v>1.9188562649259805E-3</v>
      </c>
      <c r="AX138" s="27">
        <f t="shared" si="308"/>
        <v>9.1191358995702104E-5</v>
      </c>
      <c r="BD138" t="str">
        <f t="shared" si="321"/>
        <v>63 Community and civil enforcement occupations</v>
      </c>
      <c r="BE138" s="27">
        <f t="shared" si="309"/>
        <v>-3.9696983243681552E-2</v>
      </c>
      <c r="BF138" s="27">
        <f t="shared" si="309"/>
        <v>5.8305343284651007E-2</v>
      </c>
      <c r="BG138" s="27">
        <f t="shared" si="309"/>
        <v>-5.9295180025063579E-2</v>
      </c>
      <c r="BH138" s="27">
        <f t="shared" si="309"/>
        <v>2.2305589150046629E-3</v>
      </c>
      <c r="BI138" s="27">
        <f t="shared" si="310"/>
        <v>-5.7064621110058916E-2</v>
      </c>
      <c r="BO138" t="str">
        <f t="shared" si="322"/>
        <v>63 Community and civil enforcement occupations</v>
      </c>
      <c r="BP138" s="27">
        <f t="shared" si="311"/>
        <v>-2.4868803428125474E-2</v>
      </c>
      <c r="BQ138" s="27">
        <f t="shared" si="311"/>
        <v>4.3264655736409946E-2</v>
      </c>
      <c r="BR138" s="27">
        <f t="shared" si="311"/>
        <v>-4.2411736723292542E-2</v>
      </c>
      <c r="BS138" s="27">
        <f t="shared" si="311"/>
        <v>8.7197992050510598E-3</v>
      </c>
      <c r="BT138" s="27">
        <f t="shared" si="312"/>
        <v>-3.3691937518241483E-2</v>
      </c>
      <c r="BZ138" t="str">
        <f t="shared" si="323"/>
        <v>63 Community and civil enforcement occupations</v>
      </c>
      <c r="CA138" s="68">
        <f t="shared" si="313"/>
        <v>1.5097126634237512E-2</v>
      </c>
      <c r="CB138" s="68">
        <f t="shared" si="313"/>
        <v>-2.1999048088180012E-3</v>
      </c>
      <c r="CC138" s="68">
        <f t="shared" si="313"/>
        <v>-1.0741913649809948E-2</v>
      </c>
      <c r="CD138" s="68">
        <f t="shared" si="313"/>
        <v>-2.6287690346123993E-2</v>
      </c>
      <c r="CE138" s="68">
        <f t="shared" si="314"/>
        <v>-3.7029603995933941E-2</v>
      </c>
      <c r="CK138" t="str">
        <f t="shared" si="324"/>
        <v>63 Community and civil enforcement occupations</v>
      </c>
      <c r="CL138" s="68">
        <f t="shared" si="315"/>
        <v>-1.4141343514166582E-2</v>
      </c>
      <c r="CM138" s="68">
        <f t="shared" si="315"/>
        <v>6.5131556108182879E-3</v>
      </c>
      <c r="CN138" s="68">
        <f t="shared" si="315"/>
        <v>-1.6438765893237152E-2</v>
      </c>
      <c r="CO138" s="68">
        <f t="shared" si="315"/>
        <v>-5.8185887637246698E-3</v>
      </c>
      <c r="CP138" s="68">
        <f t="shared" si="316"/>
        <v>-2.2257354656961822E-2</v>
      </c>
    </row>
    <row r="139" spans="1:94" x14ac:dyDescent="0.2">
      <c r="A139" t="str">
        <f t="shared" si="298"/>
        <v>71 Sales occupations</v>
      </c>
      <c r="B139" s="27">
        <f t="shared" si="299"/>
        <v>1.2571884884461496E-2</v>
      </c>
      <c r="C139" s="27">
        <f t="shared" si="299"/>
        <v>-2.7704940573030287E-2</v>
      </c>
      <c r="D139" s="27">
        <f t="shared" si="299"/>
        <v>8.1816410478836726E-3</v>
      </c>
      <c r="E139" s="27">
        <f t="shared" si="299"/>
        <v>1.5451444937003858E-2</v>
      </c>
      <c r="F139" s="27">
        <f t="shared" si="300"/>
        <v>2.3633085984887531E-2</v>
      </c>
      <c r="L139" t="str">
        <f t="shared" si="317"/>
        <v>71 Sales occupations</v>
      </c>
      <c r="M139" s="27">
        <f t="shared" si="301"/>
        <v>0.24546103567501643</v>
      </c>
      <c r="N139" s="27">
        <f t="shared" si="301"/>
        <v>-0.21930459893718934</v>
      </c>
      <c r="O139" s="27">
        <f t="shared" si="301"/>
        <v>0.17539231514538067</v>
      </c>
      <c r="P139" s="27">
        <f t="shared" si="301"/>
        <v>0.41485687538681049</v>
      </c>
      <c r="Q139" s="27">
        <f t="shared" si="302"/>
        <v>0.59024919053219116</v>
      </c>
      <c r="W139" t="str">
        <f t="shared" si="318"/>
        <v>71 Sales occupations</v>
      </c>
      <c r="X139" s="27">
        <f t="shared" si="303"/>
        <v>-0.19371237176162204</v>
      </c>
      <c r="Y139" s="27">
        <f t="shared" si="303"/>
        <v>0.38125421543101279</v>
      </c>
      <c r="Z139" s="27">
        <f t="shared" si="303"/>
        <v>0.50609421789160081</v>
      </c>
      <c r="AA139" s="27">
        <f t="shared" si="303"/>
        <v>1.876245041339998</v>
      </c>
      <c r="AB139" s="27">
        <f t="shared" si="304"/>
        <v>2.3823392592315988</v>
      </c>
      <c r="AH139" t="str">
        <f t="shared" si="319"/>
        <v>71 Sales occupations</v>
      </c>
      <c r="AI139" s="27">
        <f t="shared" si="305"/>
        <v>-9.1226727119496864E-2</v>
      </c>
      <c r="AJ139" s="27">
        <f t="shared" si="305"/>
        <v>0.20252219635016755</v>
      </c>
      <c r="AK139" s="27">
        <f t="shared" si="305"/>
        <v>0.11563784885447026</v>
      </c>
      <c r="AL139" s="27">
        <f t="shared" si="305"/>
        <v>0.72679834266375454</v>
      </c>
      <c r="AM139" s="27">
        <f t="shared" si="306"/>
        <v>0.8424361915182248</v>
      </c>
      <c r="AS139" t="str">
        <f t="shared" si="320"/>
        <v>71 Sales occupations</v>
      </c>
      <c r="AT139" s="27">
        <f t="shared" si="307"/>
        <v>-0.17063273300930959</v>
      </c>
      <c r="AU139" s="27">
        <f t="shared" si="307"/>
        <v>8.2880057690560172E-2</v>
      </c>
      <c r="AV139" s="27">
        <f t="shared" si="307"/>
        <v>1.1035345030927735E-2</v>
      </c>
      <c r="AW139" s="27">
        <f t="shared" si="307"/>
        <v>0.3304144430714222</v>
      </c>
      <c r="AX139" s="27">
        <f t="shared" si="308"/>
        <v>0.34144978810234994</v>
      </c>
      <c r="BD139" t="str">
        <f t="shared" si="321"/>
        <v>71 Sales occupations</v>
      </c>
      <c r="BE139" s="27">
        <f t="shared" si="309"/>
        <v>-0.84447705070898493</v>
      </c>
      <c r="BF139" s="27">
        <f t="shared" si="309"/>
        <v>1.4301546522776079</v>
      </c>
      <c r="BG139" s="27">
        <f t="shared" si="309"/>
        <v>-0.12739532651478314</v>
      </c>
      <c r="BH139" s="27">
        <f t="shared" si="309"/>
        <v>1.9051750262527172</v>
      </c>
      <c r="BI139" s="27">
        <f t="shared" si="310"/>
        <v>1.777779699737934</v>
      </c>
      <c r="BO139" t="str">
        <f t="shared" si="322"/>
        <v>71 Sales occupations</v>
      </c>
      <c r="BP139" s="27">
        <f t="shared" si="311"/>
        <v>-1.9902004378705573</v>
      </c>
      <c r="BQ139" s="27">
        <f t="shared" si="311"/>
        <v>0.41100688262687868</v>
      </c>
      <c r="BR139" s="27">
        <f t="shared" si="311"/>
        <v>-1.6670631985297799</v>
      </c>
      <c r="BS139" s="27">
        <f t="shared" si="311"/>
        <v>-2.5631290966923581</v>
      </c>
      <c r="BT139" s="27">
        <f t="shared" si="312"/>
        <v>-4.230192295222138</v>
      </c>
      <c r="BZ139" t="str">
        <f t="shared" si="323"/>
        <v>71 Sales occupations</v>
      </c>
      <c r="CA139" s="68">
        <f t="shared" si="313"/>
        <v>-1.0738487887219685</v>
      </c>
      <c r="CB139" s="68">
        <f t="shared" si="313"/>
        <v>-0.76217765089594103</v>
      </c>
      <c r="CC139" s="68">
        <f t="shared" si="313"/>
        <v>-1.003907395862246</v>
      </c>
      <c r="CD139" s="68">
        <f t="shared" si="313"/>
        <v>-3.1290111047015072</v>
      </c>
      <c r="CE139" s="68">
        <f t="shared" si="314"/>
        <v>-4.1329185005637532</v>
      </c>
      <c r="CK139" t="str">
        <f t="shared" si="324"/>
        <v>71 Sales occupations</v>
      </c>
      <c r="CL139" s="68">
        <f t="shared" si="315"/>
        <v>-1.4275397484933006</v>
      </c>
      <c r="CM139" s="68">
        <f t="shared" si="315"/>
        <v>-1.1919588836018362</v>
      </c>
      <c r="CN139" s="68">
        <f t="shared" si="315"/>
        <v>-0.55350098711356255</v>
      </c>
      <c r="CO139" s="68">
        <f t="shared" si="315"/>
        <v>-0.96875305439245774</v>
      </c>
      <c r="CP139" s="68">
        <f t="shared" si="316"/>
        <v>-1.5222540415060202</v>
      </c>
    </row>
    <row r="140" spans="1:94" x14ac:dyDescent="0.2">
      <c r="A140" t="str">
        <f t="shared" si="298"/>
        <v>72 Customer service occupations</v>
      </c>
      <c r="B140" s="27">
        <f t="shared" si="299"/>
        <v>7.0536483512784742E-3</v>
      </c>
      <c r="C140" s="27">
        <f t="shared" si="299"/>
        <v>-2.9665831743900389E-3</v>
      </c>
      <c r="D140" s="27">
        <f t="shared" si="299"/>
        <v>1.4459969207746299E-2</v>
      </c>
      <c r="E140" s="27">
        <f t="shared" si="299"/>
        <v>1.6393012179385505E-2</v>
      </c>
      <c r="F140" s="27">
        <f t="shared" si="300"/>
        <v>3.0852981387131804E-2</v>
      </c>
      <c r="L140" t="str">
        <f t="shared" si="317"/>
        <v>72 Customer service occupations</v>
      </c>
      <c r="M140" s="27">
        <f t="shared" si="301"/>
        <v>0.10116970947713871</v>
      </c>
      <c r="N140" s="27">
        <f t="shared" si="301"/>
        <v>-7.8014498174434954E-2</v>
      </c>
      <c r="O140" s="27">
        <f t="shared" si="301"/>
        <v>0.14959765371146749</v>
      </c>
      <c r="P140" s="27">
        <f t="shared" si="301"/>
        <v>0.16836782947266365</v>
      </c>
      <c r="Q140" s="27">
        <f t="shared" si="302"/>
        <v>0.31796548318413115</v>
      </c>
      <c r="W140" t="str">
        <f t="shared" si="318"/>
        <v>72 Customer service occupations</v>
      </c>
      <c r="X140" s="27">
        <f t="shared" si="303"/>
        <v>1.7272109527242341E-2</v>
      </c>
      <c r="Y140" s="27">
        <f t="shared" si="303"/>
        <v>0.14336825617021898</v>
      </c>
      <c r="Z140" s="27">
        <f t="shared" si="303"/>
        <v>0.52847318586040481</v>
      </c>
      <c r="AA140" s="27">
        <f t="shared" si="303"/>
        <v>0.69336577356645845</v>
      </c>
      <c r="AB140" s="27">
        <f t="shared" si="304"/>
        <v>1.2218389594268633</v>
      </c>
      <c r="AH140" t="str">
        <f t="shared" si="319"/>
        <v>72 Customer service occupations</v>
      </c>
      <c r="AI140" s="27">
        <f t="shared" si="305"/>
        <v>2.7102476753806726E-2</v>
      </c>
      <c r="AJ140" s="27">
        <f t="shared" si="305"/>
        <v>5.3940952232133799E-2</v>
      </c>
      <c r="AK140" s="27">
        <f t="shared" si="305"/>
        <v>0.17099398942834199</v>
      </c>
      <c r="AL140" s="27">
        <f t="shared" si="305"/>
        <v>0.22947482495330673</v>
      </c>
      <c r="AM140" s="27">
        <f t="shared" si="306"/>
        <v>0.40046881438164872</v>
      </c>
      <c r="AS140" t="str">
        <f t="shared" si="320"/>
        <v>72 Customer service occupations</v>
      </c>
      <c r="AT140" s="27">
        <f t="shared" si="307"/>
        <v>-1.3251969628901517E-2</v>
      </c>
      <c r="AU140" s="27">
        <f t="shared" si="307"/>
        <v>4.8949527899823875E-2</v>
      </c>
      <c r="AV140" s="27">
        <f t="shared" si="307"/>
        <v>0.18127292478443069</v>
      </c>
      <c r="AW140" s="27">
        <f t="shared" si="307"/>
        <v>0.16677749392896202</v>
      </c>
      <c r="AX140" s="27">
        <f t="shared" si="308"/>
        <v>0.34805041871339271</v>
      </c>
      <c r="BD140" t="str">
        <f t="shared" si="321"/>
        <v>72 Customer service occupations</v>
      </c>
      <c r="BE140" s="27">
        <f t="shared" si="309"/>
        <v>3.0922057834581906E-2</v>
      </c>
      <c r="BF140" s="27">
        <f t="shared" si="309"/>
        <v>0.31819778669576282</v>
      </c>
      <c r="BG140" s="27">
        <f t="shared" si="309"/>
        <v>0.57197077218759684</v>
      </c>
      <c r="BH140" s="27">
        <f t="shared" si="309"/>
        <v>0.56046463419442993</v>
      </c>
      <c r="BI140" s="27">
        <f t="shared" si="310"/>
        <v>1.1324354063820268</v>
      </c>
      <c r="BO140" t="str">
        <f t="shared" si="322"/>
        <v>72 Customer service occupations</v>
      </c>
      <c r="BP140" s="27">
        <f t="shared" si="311"/>
        <v>3.9743952896187373E-3</v>
      </c>
      <c r="BQ140" s="27">
        <f t="shared" si="311"/>
        <v>0.12513579556267151</v>
      </c>
      <c r="BR140" s="27">
        <f t="shared" si="311"/>
        <v>0.51848818840923228</v>
      </c>
      <c r="BS140" s="27">
        <f t="shared" si="311"/>
        <v>-8.6506374187793611E-3</v>
      </c>
      <c r="BT140" s="27">
        <f t="shared" si="312"/>
        <v>0.50983755099045291</v>
      </c>
      <c r="BZ140" t="str">
        <f t="shared" si="323"/>
        <v>72 Customer service occupations</v>
      </c>
      <c r="CA140" s="68">
        <f t="shared" si="313"/>
        <v>3.7635723713427272E-3</v>
      </c>
      <c r="CB140" s="68">
        <f t="shared" si="313"/>
        <v>-0.10850246994571133</v>
      </c>
      <c r="CC140" s="68">
        <f t="shared" si="313"/>
        <v>0.15150602600417606</v>
      </c>
      <c r="CD140" s="68">
        <f t="shared" si="313"/>
        <v>-5.6809351760764626E-2</v>
      </c>
      <c r="CE140" s="68">
        <f t="shared" si="314"/>
        <v>9.4696674243411438E-2</v>
      </c>
      <c r="CK140" t="str">
        <f t="shared" si="324"/>
        <v>72 Customer service occupations</v>
      </c>
      <c r="CL140" s="68">
        <f t="shared" si="315"/>
        <v>4.0639616557872627E-2</v>
      </c>
      <c r="CM140" s="68">
        <f t="shared" si="315"/>
        <v>-0.10281054757039948</v>
      </c>
      <c r="CN140" s="68">
        <f t="shared" si="315"/>
        <v>0.15510852108038203</v>
      </c>
      <c r="CO140" s="68">
        <f t="shared" si="315"/>
        <v>6.3190897191524875E-2</v>
      </c>
      <c r="CP140" s="68">
        <f t="shared" si="316"/>
        <v>0.21829941827190691</v>
      </c>
    </row>
    <row r="141" spans="1:94" x14ac:dyDescent="0.2">
      <c r="A141" t="str">
        <f t="shared" si="298"/>
        <v>81 Process, plant and machine operatives</v>
      </c>
      <c r="B141" s="27">
        <f t="shared" si="299"/>
        <v>1.489330424266817E-2</v>
      </c>
      <c r="C141" s="27">
        <f t="shared" si="299"/>
        <v>-9.9532697207433303E-3</v>
      </c>
      <c r="D141" s="27">
        <f t="shared" si="299"/>
        <v>1.4077682137777481E-2</v>
      </c>
      <c r="E141" s="27">
        <f t="shared" si="299"/>
        <v>2.0382950227416187E-2</v>
      </c>
      <c r="F141" s="27">
        <f t="shared" si="300"/>
        <v>3.4460632365193672E-2</v>
      </c>
      <c r="L141" t="str">
        <f t="shared" si="317"/>
        <v>81 Process, plant and machine operatives</v>
      </c>
      <c r="M141" s="27">
        <f t="shared" si="301"/>
        <v>6.5846476664681436E-2</v>
      </c>
      <c r="N141" s="27">
        <f t="shared" si="301"/>
        <v>-6.2434519407781747E-2</v>
      </c>
      <c r="O141" s="27">
        <f t="shared" si="301"/>
        <v>8.8791180423230781E-2</v>
      </c>
      <c r="P141" s="27">
        <f t="shared" si="301"/>
        <v>0.12126395234916348</v>
      </c>
      <c r="Q141" s="27">
        <f t="shared" si="302"/>
        <v>0.21005513277239427</v>
      </c>
      <c r="W141" t="str">
        <f t="shared" si="318"/>
        <v>81 Process, plant and machine operatives</v>
      </c>
      <c r="X141" s="27">
        <f t="shared" si="303"/>
        <v>-7.6007119982540672E-2</v>
      </c>
      <c r="Y141" s="27">
        <f t="shared" si="303"/>
        <v>-4.9629752355097811E-2</v>
      </c>
      <c r="Z141" s="27">
        <f t="shared" si="303"/>
        <v>0.2408724898643389</v>
      </c>
      <c r="AA141" s="27">
        <f t="shared" si="303"/>
        <v>0.36591053855085398</v>
      </c>
      <c r="AB141" s="27">
        <f t="shared" si="304"/>
        <v>0.60678302841519294</v>
      </c>
      <c r="AH141" t="str">
        <f t="shared" si="319"/>
        <v>81 Process, plant and machine operatives</v>
      </c>
      <c r="AI141" s="27">
        <f t="shared" si="305"/>
        <v>-2.8212854198247594E-2</v>
      </c>
      <c r="AJ141" s="27">
        <f t="shared" si="305"/>
        <v>-1.6701076713889484E-2</v>
      </c>
      <c r="AK141" s="27">
        <f t="shared" si="305"/>
        <v>0.12156811099943221</v>
      </c>
      <c r="AL141" s="27">
        <f t="shared" si="305"/>
        <v>0.11670627743580464</v>
      </c>
      <c r="AM141" s="27">
        <f t="shared" si="306"/>
        <v>0.23827438843523685</v>
      </c>
      <c r="AS141" t="str">
        <f t="shared" si="320"/>
        <v>81 Process, plant and machine operatives</v>
      </c>
      <c r="AT141" s="27">
        <f t="shared" si="307"/>
        <v>-0.13570083732253801</v>
      </c>
      <c r="AU141" s="27">
        <f t="shared" si="307"/>
        <v>-4.1925026942914667E-2</v>
      </c>
      <c r="AV141" s="27">
        <f t="shared" si="307"/>
        <v>0.18365216742129487</v>
      </c>
      <c r="AW141" s="27">
        <f t="shared" si="307"/>
        <v>7.4388885527146842E-2</v>
      </c>
      <c r="AX141" s="27">
        <f t="shared" si="308"/>
        <v>0.25804105294844171</v>
      </c>
      <c r="BD141" t="str">
        <f t="shared" si="321"/>
        <v>81 Process, plant and machine operatives</v>
      </c>
      <c r="BE141" s="27">
        <f t="shared" si="309"/>
        <v>-0.72179494566975411</v>
      </c>
      <c r="BF141" s="27">
        <f t="shared" si="309"/>
        <v>0.44986951653568052</v>
      </c>
      <c r="BG141" s="27">
        <f t="shared" si="309"/>
        <v>0.85466918499664501</v>
      </c>
      <c r="BH141" s="27">
        <f t="shared" si="309"/>
        <v>0.59021828309385338</v>
      </c>
      <c r="BI141" s="27">
        <f t="shared" si="310"/>
        <v>1.4448874680904984</v>
      </c>
      <c r="BO141" t="str">
        <f t="shared" si="322"/>
        <v>81 Process, plant and machine operatives</v>
      </c>
      <c r="BP141" s="27">
        <f t="shared" si="311"/>
        <v>-0.52303851032213799</v>
      </c>
      <c r="BQ141" s="27">
        <f t="shared" si="311"/>
        <v>-0.61323701452517287</v>
      </c>
      <c r="BR141" s="27">
        <f t="shared" si="311"/>
        <v>1.5583285126469946</v>
      </c>
      <c r="BS141" s="27">
        <f t="shared" si="311"/>
        <v>0.10334167990289433</v>
      </c>
      <c r="BT141" s="27">
        <f t="shared" si="312"/>
        <v>1.6616701925498889</v>
      </c>
      <c r="BZ141" t="str">
        <f t="shared" si="323"/>
        <v>81 Process, plant and machine operatives</v>
      </c>
      <c r="CA141" s="68">
        <f t="shared" si="313"/>
        <v>0.50357798305968515</v>
      </c>
      <c r="CB141" s="68">
        <f t="shared" si="313"/>
        <v>-1.5286393231955695</v>
      </c>
      <c r="CC141" s="68">
        <f t="shared" si="313"/>
        <v>0.33365593219397915</v>
      </c>
      <c r="CD141" s="68">
        <f t="shared" si="313"/>
        <v>-1.8991015912514075</v>
      </c>
      <c r="CE141" s="68">
        <f t="shared" si="314"/>
        <v>-1.5654456590574284</v>
      </c>
      <c r="CK141" t="str">
        <f t="shared" si="324"/>
        <v>81 Process, plant and machine operatives</v>
      </c>
      <c r="CL141" s="68">
        <f t="shared" si="315"/>
        <v>-0.69062919054267713</v>
      </c>
      <c r="CM141" s="68">
        <f t="shared" si="315"/>
        <v>-0.54011253733670839</v>
      </c>
      <c r="CN141" s="68">
        <f t="shared" si="315"/>
        <v>-0.65072219326012903</v>
      </c>
      <c r="CO141" s="68">
        <f t="shared" si="315"/>
        <v>-0.50244507950773665</v>
      </c>
      <c r="CP141" s="68">
        <f t="shared" si="316"/>
        <v>-1.1531672727678657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2.0587198921974029E-2</v>
      </c>
      <c r="C142" s="27">
        <f t="shared" si="299"/>
        <v>-1.0050847976804764E-2</v>
      </c>
      <c r="D142" s="27">
        <f t="shared" si="299"/>
        <v>1.6109698329013017E-2</v>
      </c>
      <c r="E142" s="27">
        <f t="shared" si="299"/>
        <v>2.8946523065286299E-2</v>
      </c>
      <c r="F142" s="27">
        <f t="shared" si="300"/>
        <v>4.5056221394299316E-2</v>
      </c>
      <c r="L142" t="str">
        <f t="shared" si="317"/>
        <v>82 Transport and mobile machine drivers and operatives</v>
      </c>
      <c r="M142" s="27">
        <f t="shared" si="301"/>
        <v>0.10405177124401002</v>
      </c>
      <c r="N142" s="27">
        <f t="shared" si="301"/>
        <v>-4.9671649989865868E-2</v>
      </c>
      <c r="O142" s="27">
        <f t="shared" si="301"/>
        <v>6.8582545747919721E-2</v>
      </c>
      <c r="P142" s="27">
        <f t="shared" si="301"/>
        <v>0.14512505715740981</v>
      </c>
      <c r="Q142" s="27">
        <f t="shared" si="302"/>
        <v>0.21370760290532953</v>
      </c>
      <c r="W142" t="str">
        <f t="shared" si="318"/>
        <v>82 Transport and mobile machine drivers and operatives</v>
      </c>
      <c r="X142" s="27">
        <f t="shared" si="303"/>
        <v>9.8710132672715001E-2</v>
      </c>
      <c r="Y142" s="27">
        <f t="shared" si="303"/>
        <v>-1.3356384593339987E-2</v>
      </c>
      <c r="Z142" s="27">
        <f t="shared" si="303"/>
        <v>0.13637821994812938</v>
      </c>
      <c r="AA142" s="27">
        <f t="shared" si="303"/>
        <v>0.2268145633369727</v>
      </c>
      <c r="AB142" s="27">
        <f t="shared" si="304"/>
        <v>0.36319278328510207</v>
      </c>
      <c r="AH142" t="str">
        <f t="shared" si="319"/>
        <v>82 Transport and mobile machine drivers and operatives</v>
      </c>
      <c r="AI142" s="27">
        <f t="shared" si="305"/>
        <v>7.0275763147010228E-3</v>
      </c>
      <c r="AJ142" s="27">
        <f t="shared" si="305"/>
        <v>7.6833244747819274E-3</v>
      </c>
      <c r="AK142" s="27">
        <f t="shared" si="305"/>
        <v>5.069690468650373E-2</v>
      </c>
      <c r="AL142" s="27">
        <f t="shared" si="305"/>
        <v>3.2230118073359626E-2</v>
      </c>
      <c r="AM142" s="27">
        <f t="shared" si="306"/>
        <v>8.2927022759863356E-2</v>
      </c>
      <c r="AS142" t="str">
        <f t="shared" si="320"/>
        <v>82 Transport and mobile machine drivers and operatives</v>
      </c>
      <c r="AT142" s="27">
        <f t="shared" si="307"/>
        <v>2.0070272001944445E-2</v>
      </c>
      <c r="AU142" s="27">
        <f t="shared" si="307"/>
        <v>1.0088617446157855E-4</v>
      </c>
      <c r="AV142" s="27">
        <f t="shared" si="307"/>
        <v>9.0768661738273138E-2</v>
      </c>
      <c r="AW142" s="27">
        <f t="shared" si="307"/>
        <v>5.4208141785462405E-2</v>
      </c>
      <c r="AX142" s="27">
        <f t="shared" si="308"/>
        <v>0.14497680352373554</v>
      </c>
      <c r="BD142" t="str">
        <f t="shared" si="321"/>
        <v>82 Transport and mobile machine drivers and operatives</v>
      </c>
      <c r="BE142" s="27">
        <f t="shared" si="309"/>
        <v>0.24681952629380799</v>
      </c>
      <c r="BF142" s="27">
        <f t="shared" si="309"/>
        <v>0.71515833373699866</v>
      </c>
      <c r="BG142" s="27">
        <f t="shared" si="309"/>
        <v>-0.43928966064666053</v>
      </c>
      <c r="BH142" s="27">
        <f t="shared" si="309"/>
        <v>0.11095411233360863</v>
      </c>
      <c r="BI142" s="27">
        <f t="shared" si="310"/>
        <v>-0.32833554831305189</v>
      </c>
      <c r="BO142" t="str">
        <f t="shared" si="322"/>
        <v>82 Transport and mobile machine drivers and operatives</v>
      </c>
      <c r="BP142" s="27">
        <f t="shared" si="311"/>
        <v>0.78012058024659581</v>
      </c>
      <c r="BQ142" s="27">
        <f t="shared" si="311"/>
        <v>-0.43681570769493394</v>
      </c>
      <c r="BR142" s="27">
        <f t="shared" si="311"/>
        <v>0.58109880563009142</v>
      </c>
      <c r="BS142" s="27">
        <f t="shared" si="311"/>
        <v>0.43855951546980876</v>
      </c>
      <c r="BT142" s="27">
        <f t="shared" si="312"/>
        <v>1.0196583210999002</v>
      </c>
      <c r="BZ142" t="str">
        <f t="shared" si="323"/>
        <v>82 Transport and mobile machine drivers and operatives</v>
      </c>
      <c r="CA142" s="68">
        <f t="shared" si="313"/>
        <v>2.1888206092239733</v>
      </c>
      <c r="CB142" s="68">
        <f t="shared" si="313"/>
        <v>-2.2491499549624501</v>
      </c>
      <c r="CC142" s="68">
        <f t="shared" si="313"/>
        <v>2.479352520345568E-2</v>
      </c>
      <c r="CD142" s="68">
        <f t="shared" si="313"/>
        <v>-1.3009147333276365</v>
      </c>
      <c r="CE142" s="68">
        <f t="shared" si="314"/>
        <v>-1.2761212081241808</v>
      </c>
      <c r="CK142" t="str">
        <f t="shared" si="324"/>
        <v>82 Transport and mobile machine drivers and operatives</v>
      </c>
      <c r="CL142" s="68">
        <f t="shared" si="315"/>
        <v>8.8399628370621652E-2</v>
      </c>
      <c r="CM142" s="68">
        <f t="shared" si="315"/>
        <v>-0.21114646029526107</v>
      </c>
      <c r="CN142" s="68">
        <f t="shared" si="315"/>
        <v>-0.55801413042646186</v>
      </c>
      <c r="CO142" s="68">
        <f t="shared" si="315"/>
        <v>-0.89090374154158003</v>
      </c>
      <c r="CP142" s="68">
        <f t="shared" si="316"/>
        <v>-1.448917871968042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3.4928844238330382E-5</v>
      </c>
      <c r="C143" s="27">
        <f t="shared" si="299"/>
        <v>-6.3187994659552724E-5</v>
      </c>
      <c r="D143" s="27">
        <f t="shared" si="299"/>
        <v>-9.8757002719886263E-6</v>
      </c>
      <c r="E143" s="27">
        <f t="shared" si="299"/>
        <v>6.1257378023733084E-5</v>
      </c>
      <c r="F143" s="27">
        <f t="shared" si="300"/>
        <v>5.1381677751744458E-5</v>
      </c>
      <c r="L143" t="str">
        <f t="shared" si="317"/>
        <v>91 Elementary trades and related occupations</v>
      </c>
      <c r="M143" s="27">
        <f t="shared" si="301"/>
        <v>3.2904218883158143E-2</v>
      </c>
      <c r="N143" s="27">
        <f t="shared" si="301"/>
        <v>-4.0649054012844209E-2</v>
      </c>
      <c r="O143" s="27">
        <f t="shared" si="301"/>
        <v>7.7915678921655976E-3</v>
      </c>
      <c r="P143" s="27">
        <f t="shared" si="301"/>
        <v>2.631413858137846E-2</v>
      </c>
      <c r="Q143" s="27">
        <f t="shared" si="302"/>
        <v>3.4105706473544058E-2</v>
      </c>
      <c r="W143" t="str">
        <f t="shared" si="318"/>
        <v>91 Elementary trades and related occupations</v>
      </c>
      <c r="X143" s="27">
        <f t="shared" si="303"/>
        <v>-5.6871897255353882E-2</v>
      </c>
      <c r="Y143" s="27">
        <f t="shared" si="303"/>
        <v>-2.174647543973135E-2</v>
      </c>
      <c r="Z143" s="27">
        <f t="shared" si="303"/>
        <v>-1.3700596798767062E-2</v>
      </c>
      <c r="AA143" s="27">
        <f t="shared" si="303"/>
        <v>2.5440037148956568E-2</v>
      </c>
      <c r="AB143" s="27">
        <f t="shared" si="304"/>
        <v>1.1739440350189506E-2</v>
      </c>
      <c r="AH143" t="str">
        <f t="shared" si="319"/>
        <v>91 Elementary trades and related occupations</v>
      </c>
      <c r="AI143" s="27">
        <f t="shared" si="305"/>
        <v>-1.7377652353654766E-2</v>
      </c>
      <c r="AJ143" s="27">
        <f t="shared" si="305"/>
        <v>-3.071228975982998E-2</v>
      </c>
      <c r="AK143" s="27">
        <f t="shared" si="305"/>
        <v>5.2207031082692756E-3</v>
      </c>
      <c r="AL143" s="27">
        <f t="shared" si="305"/>
        <v>5.6241855271252472E-2</v>
      </c>
      <c r="AM143" s="27">
        <f t="shared" si="306"/>
        <v>6.1462558379521748E-2</v>
      </c>
      <c r="AS143" t="str">
        <f t="shared" si="320"/>
        <v>91 Elementary trades and related occupations</v>
      </c>
      <c r="AT143" s="27">
        <f t="shared" si="307"/>
        <v>-5.0040912622945549E-2</v>
      </c>
      <c r="AU143" s="27">
        <f t="shared" si="307"/>
        <v>-6.5604986747331007E-3</v>
      </c>
      <c r="AV143" s="27">
        <f t="shared" si="307"/>
        <v>-1.3157573232827957E-2</v>
      </c>
      <c r="AW143" s="27">
        <f t="shared" si="307"/>
        <v>1.6537813706584414E-2</v>
      </c>
      <c r="AX143" s="27">
        <f t="shared" si="308"/>
        <v>3.3802404737564573E-3</v>
      </c>
      <c r="BD143" t="str">
        <f t="shared" si="321"/>
        <v>91 Elementary trades and related occupations</v>
      </c>
      <c r="BE143" s="27">
        <f t="shared" si="309"/>
        <v>-0.32081742375762334</v>
      </c>
      <c r="BF143" s="27">
        <f t="shared" si="309"/>
        <v>0.1369203601367357</v>
      </c>
      <c r="BG143" s="27">
        <f t="shared" si="309"/>
        <v>-0.33563557852567694</v>
      </c>
      <c r="BH143" s="27">
        <f t="shared" si="309"/>
        <v>3.0054034391033158E-2</v>
      </c>
      <c r="BI143" s="27">
        <f t="shared" si="310"/>
        <v>-0.30558154413464378</v>
      </c>
      <c r="BO143" t="str">
        <f t="shared" si="322"/>
        <v>91 Elementary trades and related occupations</v>
      </c>
      <c r="BP143" s="27">
        <f t="shared" si="311"/>
        <v>-0.49781598978175312</v>
      </c>
      <c r="BQ143" s="27">
        <f t="shared" si="311"/>
        <v>-4.5551136415480808E-2</v>
      </c>
      <c r="BR143" s="27">
        <f t="shared" si="311"/>
        <v>-0.33369556838484771</v>
      </c>
      <c r="BS143" s="27">
        <f t="shared" si="311"/>
        <v>3.010824953207325E-2</v>
      </c>
      <c r="BT143" s="27">
        <f t="shared" si="312"/>
        <v>-0.30358731885277446</v>
      </c>
      <c r="BZ143" t="str">
        <f t="shared" si="323"/>
        <v>91 Elementary trades and related occupations</v>
      </c>
      <c r="CA143" s="68">
        <f t="shared" si="313"/>
        <v>9.5593060348912129E-2</v>
      </c>
      <c r="CB143" s="68">
        <f t="shared" si="313"/>
        <v>-0.67855088829031529</v>
      </c>
      <c r="CC143" s="68">
        <f t="shared" si="313"/>
        <v>-0.34546883821122232</v>
      </c>
      <c r="CD143" s="68">
        <f t="shared" si="313"/>
        <v>-0.41436566519850149</v>
      </c>
      <c r="CE143" s="68">
        <f t="shared" si="314"/>
        <v>-0.7598345034097238</v>
      </c>
      <c r="CK143" t="str">
        <f t="shared" si="324"/>
        <v>91 Elementary trades and related occupations</v>
      </c>
      <c r="CL143" s="68">
        <f t="shared" si="315"/>
        <v>-0.26865797019443582</v>
      </c>
      <c r="CM143" s="68">
        <f t="shared" si="315"/>
        <v>-0.24328330396113174</v>
      </c>
      <c r="CN143" s="68">
        <f t="shared" si="315"/>
        <v>-0.32308765491449909</v>
      </c>
      <c r="CO143" s="68">
        <f t="shared" si="315"/>
        <v>-0.23215863373449547</v>
      </c>
      <c r="CP143" s="68">
        <f t="shared" si="316"/>
        <v>-0.55524628864899461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1.4462787938264745E-2</v>
      </c>
      <c r="C144" s="27">
        <f t="shared" si="299"/>
        <v>-7.5165656554347648E-3</v>
      </c>
      <c r="D144" s="27">
        <f t="shared" si="299"/>
        <v>1.0952844200540664E-2</v>
      </c>
      <c r="E144" s="27">
        <f t="shared" si="299"/>
        <v>1.6769752520936723E-2</v>
      </c>
      <c r="F144" s="27">
        <f t="shared" si="300"/>
        <v>2.7722596721477387E-2</v>
      </c>
      <c r="L144" t="str">
        <f t="shared" ref="L144" si="325">A144</f>
        <v>92 Elementary administration and service occupations</v>
      </c>
      <c r="M144" s="27">
        <f t="shared" si="301"/>
        <v>0.32068366112736413</v>
      </c>
      <c r="N144" s="27">
        <f t="shared" si="301"/>
        <v>-0.13549574043757229</v>
      </c>
      <c r="O144" s="27">
        <f t="shared" si="301"/>
        <v>0.29116923683690021</v>
      </c>
      <c r="P144" s="27">
        <f t="shared" si="301"/>
        <v>0.58045754582505982</v>
      </c>
      <c r="Q144" s="27">
        <f t="shared" si="302"/>
        <v>0.87162678266196003</v>
      </c>
      <c r="W144" t="str">
        <f t="shared" ref="W144" si="326">A144</f>
        <v>92 Elementary administration and service occupations</v>
      </c>
      <c r="X144" s="27">
        <f t="shared" si="303"/>
        <v>1.0095260222604097E-2</v>
      </c>
      <c r="Y144" s="27">
        <f t="shared" si="303"/>
        <v>0.21148917290832525</v>
      </c>
      <c r="Z144" s="27">
        <f t="shared" si="303"/>
        <v>0.65789982864664243</v>
      </c>
      <c r="AA144" s="27">
        <f t="shared" si="303"/>
        <v>1.3311377491664111</v>
      </c>
      <c r="AB144" s="27">
        <f t="shared" si="304"/>
        <v>1.9890375778130536</v>
      </c>
      <c r="AH144" t="str">
        <f t="shared" ref="AH144" si="327">L144</f>
        <v>92 Elementary administration and service occupations</v>
      </c>
      <c r="AI144" s="27">
        <f t="shared" si="305"/>
        <v>6.2792009554209161E-2</v>
      </c>
      <c r="AJ144" s="27">
        <f t="shared" si="305"/>
        <v>0.14043007388361017</v>
      </c>
      <c r="AK144" s="27">
        <f t="shared" si="305"/>
        <v>0.27168514757599826</v>
      </c>
      <c r="AL144" s="27">
        <f t="shared" si="305"/>
        <v>0.69358417980343079</v>
      </c>
      <c r="AM144" s="27">
        <f t="shared" si="306"/>
        <v>0.96526932737942905</v>
      </c>
      <c r="AS144" t="str">
        <f t="shared" ref="AS144" si="328">W144</f>
        <v>92 Elementary administration and service occupations</v>
      </c>
      <c r="AT144" s="27">
        <f t="shared" si="307"/>
        <v>-2.1233948175255257E-2</v>
      </c>
      <c r="AU144" s="27">
        <f t="shared" si="307"/>
        <v>6.4284527076284403E-2</v>
      </c>
      <c r="AV144" s="27">
        <f t="shared" si="307"/>
        <v>0.19958760432326805</v>
      </c>
      <c r="AW144" s="27">
        <f t="shared" si="307"/>
        <v>0.51290894235241979</v>
      </c>
      <c r="AX144" s="27">
        <f t="shared" si="308"/>
        <v>0.71249654667568785</v>
      </c>
      <c r="BD144" t="str">
        <f t="shared" ref="BD144" si="329">AH144</f>
        <v>92 Elementary administration and service occupations</v>
      </c>
      <c r="BE144" s="27">
        <f t="shared" si="309"/>
        <v>-1.2481640128339748</v>
      </c>
      <c r="BF144" s="27">
        <f t="shared" si="309"/>
        <v>1.1691253120610323</v>
      </c>
      <c r="BG144" s="27">
        <f t="shared" si="309"/>
        <v>-0.73430803353146423</v>
      </c>
      <c r="BH144" s="27">
        <f t="shared" si="309"/>
        <v>9.9491589124854229E-2</v>
      </c>
      <c r="BI144" s="27">
        <f t="shared" si="310"/>
        <v>-0.63481644440661</v>
      </c>
      <c r="BO144" t="str">
        <f t="shared" ref="BO144" si="330">AS144</f>
        <v>92 Elementary administration and service occupations</v>
      </c>
      <c r="BP144" s="27">
        <f t="shared" si="311"/>
        <v>-0.62358079840676872</v>
      </c>
      <c r="BQ144" s="27">
        <f t="shared" si="311"/>
        <v>8.0603007461014897E-2</v>
      </c>
      <c r="BR144" s="27">
        <f t="shared" si="311"/>
        <v>0.11042653423179338</v>
      </c>
      <c r="BS144" s="27">
        <f t="shared" si="311"/>
        <v>-0.26620319908659162</v>
      </c>
      <c r="BT144" s="27">
        <f t="shared" si="312"/>
        <v>-0.15577666485479824</v>
      </c>
      <c r="BZ144" t="str">
        <f t="shared" ref="BZ144" si="331">BD144</f>
        <v>92 Elementary administration and service occupations</v>
      </c>
      <c r="CA144" s="68">
        <f t="shared" si="313"/>
        <v>1.0249174257385558</v>
      </c>
      <c r="CB144" s="68">
        <f t="shared" si="313"/>
        <v>-2.59223379995308</v>
      </c>
      <c r="CC144" s="68">
        <f t="shared" si="313"/>
        <v>-3.9352750134499459E-2</v>
      </c>
      <c r="CD144" s="68">
        <f t="shared" si="313"/>
        <v>-2.9489271384160558</v>
      </c>
      <c r="CE144" s="68">
        <f t="shared" si="314"/>
        <v>-2.9882798885505553</v>
      </c>
      <c r="CK144" t="str">
        <f t="shared" ref="CK144" si="332">BO144</f>
        <v>92 Elementary administration and service occupations</v>
      </c>
      <c r="CL144" s="68">
        <f t="shared" si="315"/>
        <v>-2.4328043694062504</v>
      </c>
      <c r="CM144" s="68">
        <f t="shared" si="315"/>
        <v>-1.6078851827945946</v>
      </c>
      <c r="CN144" s="68">
        <f t="shared" si="315"/>
        <v>-0.89383944184586772</v>
      </c>
      <c r="CO144" s="68">
        <f t="shared" si="315"/>
        <v>-1.1536563786307106</v>
      </c>
      <c r="CP144" s="68">
        <f t="shared" si="316"/>
        <v>-2.0474958204765783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1.6168786837433347</v>
      </c>
      <c r="C146" s="29">
        <f>D35-C35</f>
        <v>-0.79164171484834878</v>
      </c>
      <c r="D146" s="29">
        <f>E35-D35</f>
        <v>1.4172473181152219</v>
      </c>
      <c r="E146" s="29">
        <f>F35-E35</f>
        <v>1.8780514295822641</v>
      </c>
      <c r="F146" s="29">
        <f t="shared" ref="F146" si="334">F35-D35</f>
        <v>3.295298747697486</v>
      </c>
      <c r="L146" s="24" t="str">
        <f t="shared" ref="L146" si="335">L35</f>
        <v>All occupations</v>
      </c>
      <c r="M146" s="29">
        <f>N35-M35</f>
        <v>11.177257662922869</v>
      </c>
      <c r="N146" s="29">
        <f t="shared" ref="N146" si="336">O35-N35</f>
        <v>-5.3269709296656629</v>
      </c>
      <c r="O146" s="29">
        <f>P35-O35</f>
        <v>7.6169915779984123</v>
      </c>
      <c r="P146" s="29">
        <f>Q35-P35</f>
        <v>10.259075233372506</v>
      </c>
      <c r="Q146" s="29">
        <f>Q35-O35</f>
        <v>17.876066811370919</v>
      </c>
      <c r="W146" s="24" t="str">
        <f t="shared" ref="W146" si="337">W35</f>
        <v>All occupations</v>
      </c>
      <c r="X146" s="29">
        <f>Y35-X35</f>
        <v>-2.5129255019188577</v>
      </c>
      <c r="Y146" s="29">
        <f t="shared" ref="Y146" si="338">Z35-Y35</f>
        <v>7.5955297198854197</v>
      </c>
      <c r="Z146" s="29">
        <f>AA35-Z35</f>
        <v>9.4437614405727146</v>
      </c>
      <c r="AA146" s="29">
        <f>AB35-AA35</f>
        <v>20.924690904761306</v>
      </c>
      <c r="AB146" s="29">
        <f>AB35-Z35</f>
        <v>30.36845234533402</v>
      </c>
      <c r="AH146" s="24" t="str">
        <f t="shared" ref="AH146" si="339">AH35</f>
        <v>All occupations</v>
      </c>
      <c r="AI146" s="29">
        <f>AJ35-AI35</f>
        <v>-3.597774685606371</v>
      </c>
      <c r="AJ146" s="29">
        <f t="shared" ref="AJ146" si="340">AK35-AJ35</f>
        <v>2.125093444479031</v>
      </c>
      <c r="AK146" s="29">
        <f>AL35-AK35</f>
        <v>-0.62002072539235087</v>
      </c>
      <c r="AL146" s="29">
        <f>AM35-AL35</f>
        <v>2.5532509252534012</v>
      </c>
      <c r="AM146" s="29">
        <f>AM35-AK35</f>
        <v>1.9332301998610504</v>
      </c>
      <c r="AS146" s="24" t="str">
        <f t="shared" ref="AS146" si="341">AS35</f>
        <v>All occupations</v>
      </c>
      <c r="AT146" s="29">
        <f>AU35-AT35</f>
        <v>-1.6416199004063117</v>
      </c>
      <c r="AU146" s="29">
        <f t="shared" ref="AU146" si="342">AV35-AU35</f>
        <v>1.3714702316584244</v>
      </c>
      <c r="AV146" s="29">
        <f>AW35-AV35</f>
        <v>1.3243351677873036</v>
      </c>
      <c r="AW146" s="29">
        <f>AX35-AW35</f>
        <v>3.4592787978426749</v>
      </c>
      <c r="AX146" s="29">
        <f>AX35-AV35</f>
        <v>4.7836139656299785</v>
      </c>
      <c r="BD146" s="24" t="str">
        <f t="shared" ref="BD146" si="343">BD35</f>
        <v>All occupations</v>
      </c>
      <c r="BE146" s="29">
        <f>BF35-BE35</f>
        <v>-3.8428226961383274</v>
      </c>
      <c r="BF146" s="29">
        <f t="shared" ref="BF146" si="344">BG35-BF35</f>
        <v>12.684598484339475</v>
      </c>
      <c r="BG146" s="29">
        <f>BH35-BG35</f>
        <v>-4.7156908423912967</v>
      </c>
      <c r="BH146" s="29">
        <f>BI35-BH35</f>
        <v>4.7281582379336982</v>
      </c>
      <c r="BI146" s="29">
        <f>BI35-BG35</f>
        <v>1.2467395542401505E-2</v>
      </c>
      <c r="BO146" s="24" t="str">
        <f t="shared" ref="BO146" si="345">BO35</f>
        <v>All occupations</v>
      </c>
      <c r="BP146" s="29">
        <f>BQ35-BP35</f>
        <v>-5.9587059281995494</v>
      </c>
      <c r="BQ146" s="29">
        <f t="shared" ref="BQ146" si="346">BR35-BQ35</f>
        <v>-1.3411633206876559</v>
      </c>
      <c r="BR146" s="29">
        <f>BS35-BR35</f>
        <v>-4.1438691526197005</v>
      </c>
      <c r="BS146" s="29">
        <f>BT35-BS35</f>
        <v>-10.420636961939749</v>
      </c>
      <c r="BT146" s="29">
        <f>BT35-BR35</f>
        <v>-14.56450611455945</v>
      </c>
      <c r="BZ146" s="24" t="str">
        <f t="shared" ref="BZ146" si="347">BZ35</f>
        <v>All occupations</v>
      </c>
      <c r="CA146" s="70">
        <f>CB35-CA35</f>
        <v>4.3962084558273489</v>
      </c>
      <c r="CB146" s="70">
        <f t="shared" ref="CB146" si="348">CC35-CB35</f>
        <v>-14.893550677393769</v>
      </c>
      <c r="CC146" s="70">
        <f>CD35-CC35</f>
        <v>-3.2149325065767016</v>
      </c>
      <c r="CD146" s="70">
        <f>CE35-CD35</f>
        <v>-18.662986885411254</v>
      </c>
      <c r="CE146" s="70">
        <f>CE35-CC35</f>
        <v>-21.877919391987955</v>
      </c>
      <c r="CK146" s="24" t="str">
        <f t="shared" ref="CK146" si="349">CK35</f>
        <v>All occupations</v>
      </c>
      <c r="CL146" s="70">
        <f>CM35-CL35</f>
        <v>-5.7724960902244113</v>
      </c>
      <c r="CM146" s="70">
        <f t="shared" ref="CM146" si="350">CN35-CM35</f>
        <v>-6.0723652377665474</v>
      </c>
      <c r="CN146" s="70">
        <f>CO35-CN35</f>
        <v>-3.2828222774938745</v>
      </c>
      <c r="CO146" s="70">
        <f>CP35-CO35</f>
        <v>-4.6918816813947384</v>
      </c>
      <c r="CP146" s="70">
        <f>CP35-CN35</f>
        <v>-7.9747039588886128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North East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0.25633936175461808</v>
      </c>
      <c r="C8" s="69">
        <f>'Basic T2'!O8</f>
        <v>2.569040569662135</v>
      </c>
      <c r="D8" s="69">
        <f>'Basic T2'!Z8</f>
        <v>6.3712933706108608</v>
      </c>
      <c r="E8" s="69">
        <f>'Basic T2'!AK8</f>
        <v>1.5369042361668519</v>
      </c>
      <c r="F8" s="69">
        <f>'Basic T2'!AV8</f>
        <v>1.7406009651163175</v>
      </c>
      <c r="G8" s="69">
        <f>'Basic T2'!BG8</f>
        <v>6.2098407990820288</v>
      </c>
      <c r="H8" s="69">
        <f>'Basic T2'!BR8</f>
        <v>4.1527579111068924</v>
      </c>
      <c r="I8" s="69">
        <f>'Basic T2'!CC8</f>
        <v>2.0291642224238133</v>
      </c>
      <c r="J8" s="69">
        <f>'Basic T2'!CN8</f>
        <v>0.54661260737156048</v>
      </c>
      <c r="K8" s="309">
        <f>SUM(B8:J8)</f>
        <v>25.412554043295078</v>
      </c>
      <c r="L8" s="97"/>
      <c r="M8" s="97">
        <f t="shared" ref="M8:M33" si="0">B8/B$35*100</f>
        <v>4.1217921627418175</v>
      </c>
      <c r="N8" s="97">
        <f t="shared" ref="N8:N33" si="1">C8/C$35*100</f>
        <v>6.4245705595242049</v>
      </c>
      <c r="O8" s="97">
        <f t="shared" ref="O8:O33" si="2">D8/D$35*100</f>
        <v>7.699395646047055</v>
      </c>
      <c r="P8" s="97">
        <f t="shared" ref="P8:P33" si="3">E8/E$35*100</f>
        <v>6.0681084017675904</v>
      </c>
      <c r="Q8" s="97">
        <f t="shared" ref="Q8:Q33" si="4">F8/F$35*100</f>
        <v>7.7233038805672907</v>
      </c>
      <c r="R8" s="97">
        <f t="shared" ref="R8:R33" si="5">G8/G$35*100</f>
        <v>5.0962736918950018</v>
      </c>
      <c r="S8" s="97">
        <f t="shared" ref="S8:S33" si="6">H8/H$35*100</f>
        <v>3.829000053746566</v>
      </c>
      <c r="T8" s="97">
        <f t="shared" ref="T8:T33" si="7">I8/I$35*100</f>
        <v>3.8705110207219811</v>
      </c>
      <c r="U8" s="97">
        <f t="shared" ref="U8:U33" si="8">J8/J$35*100</f>
        <v>2.8217049658956572</v>
      </c>
      <c r="V8" s="97">
        <f t="shared" ref="V8:V33" si="9">K8/K$35*100</f>
        <v>5.3061546133003992</v>
      </c>
      <c r="W8" s="97"/>
      <c r="X8" s="97">
        <f t="shared" ref="X8:X32" si="10">IF($K8&gt;0,B8/$K8*100,0)</f>
        <v>1.0087115262712107</v>
      </c>
      <c r="Y8" s="97">
        <f t="shared" ref="Y8:AG23" si="11">IF($K8&gt;0,C8/$K8*100,0)</f>
        <v>10.109336374790546</v>
      </c>
      <c r="Z8" s="97">
        <f t="shared" si="11"/>
        <v>25.071440516195899</v>
      </c>
      <c r="AA8" s="97">
        <f t="shared" si="11"/>
        <v>6.0478149246567101</v>
      </c>
      <c r="AB8" s="97">
        <f t="shared" si="11"/>
        <v>6.8493743767386608</v>
      </c>
      <c r="AC8" s="97">
        <f t="shared" si="11"/>
        <v>24.436114483032259</v>
      </c>
      <c r="AD8" s="97">
        <f t="shared" si="11"/>
        <v>16.34136381582066</v>
      </c>
      <c r="AE8" s="97">
        <f t="shared" si="11"/>
        <v>7.9848889606560185</v>
      </c>
      <c r="AF8" s="97">
        <f>IF($K8&gt;0,J8/$K8*100,0)</f>
        <v>2.1509550218380364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0.12837415541613581</v>
      </c>
      <c r="C9" s="69">
        <f>'Basic T2'!O9</f>
        <v>1.1626563556477134</v>
      </c>
      <c r="D9" s="69">
        <f>'Basic T2'!Z9</f>
        <v>2.9449296746509379</v>
      </c>
      <c r="E9" s="69">
        <f>'Basic T2'!AK9</f>
        <v>1.05964617324944</v>
      </c>
      <c r="F9" s="69">
        <f>'Basic T2'!AV9</f>
        <v>0.90030027668145984</v>
      </c>
      <c r="G9" s="69">
        <f>'Basic T2'!BG9</f>
        <v>3.2033363056455406</v>
      </c>
      <c r="H9" s="69">
        <f>'Basic T2'!BR9</f>
        <v>3.198474681053356</v>
      </c>
      <c r="I9" s="69">
        <f>'Basic T2'!CC9</f>
        <v>1.6756043408706491</v>
      </c>
      <c r="J9" s="69">
        <f>'Basic T2'!CN9</f>
        <v>0.55920271825084833</v>
      </c>
      <c r="K9" s="309">
        <f>SUM(B9:J9)</f>
        <v>14.832524681466079</v>
      </c>
      <c r="L9" s="97"/>
      <c r="M9" s="97">
        <f t="shared" si="0"/>
        <v>2.0641839164729685</v>
      </c>
      <c r="N9" s="97">
        <f t="shared" si="1"/>
        <v>2.9075320497256127</v>
      </c>
      <c r="O9" s="97">
        <f t="shared" si="2"/>
        <v>3.5588031182981408</v>
      </c>
      <c r="P9" s="97">
        <f t="shared" si="3"/>
        <v>4.1837661029764597</v>
      </c>
      <c r="Q9" s="97">
        <f t="shared" si="4"/>
        <v>3.994765463148565</v>
      </c>
      <c r="R9" s="97">
        <f t="shared" si="5"/>
        <v>2.6289045192860265</v>
      </c>
      <c r="S9" s="97">
        <f t="shared" si="6"/>
        <v>2.9491147781345091</v>
      </c>
      <c r="T9" s="97">
        <f t="shared" si="7"/>
        <v>3.1961164089334519</v>
      </c>
      <c r="U9" s="97">
        <f t="shared" si="8"/>
        <v>2.8866972070371335</v>
      </c>
      <c r="V9" s="97">
        <f t="shared" si="9"/>
        <v>3.0970389332519166</v>
      </c>
      <c r="W9" s="97"/>
      <c r="X9" s="97">
        <f t="shared" si="10"/>
        <v>0.86549092735739874</v>
      </c>
      <c r="Y9" s="97">
        <f t="shared" si="11"/>
        <v>7.8385600605169126</v>
      </c>
      <c r="Z9" s="97">
        <f t="shared" si="11"/>
        <v>19.854540868088105</v>
      </c>
      <c r="AA9" s="97">
        <f t="shared" si="11"/>
        <v>7.1440715320266177</v>
      </c>
      <c r="AB9" s="97">
        <f t="shared" si="11"/>
        <v>6.0697709662767423</v>
      </c>
      <c r="AC9" s="97">
        <f t="shared" si="11"/>
        <v>21.596703018793935</v>
      </c>
      <c r="AD9" s="97">
        <f t="shared" si="11"/>
        <v>21.563926234688804</v>
      </c>
      <c r="AE9" s="97">
        <f t="shared" si="11"/>
        <v>11.296824895659158</v>
      </c>
      <c r="AF9" s="97">
        <f t="shared" si="11"/>
        <v>3.7701114965923357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0.98888910909566008</v>
      </c>
      <c r="C10" s="69">
        <f>'Basic T2'!O10</f>
        <v>3.729205386268108</v>
      </c>
      <c r="D10" s="69">
        <f>'Basic T2'!Z10</f>
        <v>6.6766108042637304</v>
      </c>
      <c r="E10" s="69">
        <f>'Basic T2'!AK10</f>
        <v>0.7181086021728843</v>
      </c>
      <c r="F10" s="69">
        <f>'Basic T2'!AV10</f>
        <v>2.187399490309522</v>
      </c>
      <c r="G10" s="69">
        <f>'Basic T2'!BG10</f>
        <v>4.8727131843911176</v>
      </c>
      <c r="H10" s="69">
        <f>'Basic T2'!BR10</f>
        <v>2.7747518143948176</v>
      </c>
      <c r="I10" s="69">
        <f>'Basic T2'!CC10</f>
        <v>1.2446303958247051</v>
      </c>
      <c r="J10" s="69">
        <f>'Basic T2'!CN10</f>
        <v>0.27733029223187555</v>
      </c>
      <c r="K10" s="309">
        <f t="shared" ref="K10:K32" si="12">SUM(B10:J10)</f>
        <v>23.469639078952422</v>
      </c>
      <c r="L10" s="97"/>
      <c r="M10" s="97">
        <f t="shared" si="0"/>
        <v>15.900778373603789</v>
      </c>
      <c r="N10" s="97">
        <f t="shared" si="1"/>
        <v>9.3258718519139858</v>
      </c>
      <c r="O10" s="97">
        <f t="shared" si="2"/>
        <v>8.0683567945279293</v>
      </c>
      <c r="P10" s="97">
        <f t="shared" si="3"/>
        <v>2.835284554290074</v>
      </c>
      <c r="Q10" s="97">
        <f t="shared" si="4"/>
        <v>9.7058150089727704</v>
      </c>
      <c r="R10" s="97">
        <f t="shared" si="5"/>
        <v>3.9989237748950455</v>
      </c>
      <c r="S10" s="97">
        <f t="shared" si="6"/>
        <v>2.558426249224635</v>
      </c>
      <c r="T10" s="97">
        <f t="shared" si="7"/>
        <v>2.3740590389528982</v>
      </c>
      <c r="U10" s="97">
        <f t="shared" si="8"/>
        <v>1.4316249794290636</v>
      </c>
      <c r="V10" s="97">
        <f t="shared" si="9"/>
        <v>4.9004729496733139</v>
      </c>
      <c r="W10" s="97"/>
      <c r="X10" s="97">
        <f t="shared" si="10"/>
        <v>4.213482387901295</v>
      </c>
      <c r="Y10" s="97">
        <f t="shared" si="11"/>
        <v>15.889487578922592</v>
      </c>
      <c r="Z10" s="97">
        <f t="shared" si="11"/>
        <v>28.447863138429412</v>
      </c>
      <c r="AA10" s="97">
        <f t="shared" si="11"/>
        <v>3.0597343221050393</v>
      </c>
      <c r="AB10" s="97">
        <f t="shared" si="11"/>
        <v>9.3201241099237109</v>
      </c>
      <c r="AC10" s="97">
        <f t="shared" si="11"/>
        <v>20.761772978268624</v>
      </c>
      <c r="AD10" s="97">
        <f t="shared" si="11"/>
        <v>11.822728952330655</v>
      </c>
      <c r="AE10" s="97">
        <f t="shared" si="11"/>
        <v>5.3031509842896982</v>
      </c>
      <c r="AF10" s="97">
        <f t="shared" si="11"/>
        <v>1.1816555478289625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1.616687241985107</v>
      </c>
      <c r="C11" s="69">
        <f>'Basic T2'!O11</f>
        <v>4.6307719294245233</v>
      </c>
      <c r="D11" s="69">
        <f>'Basic T2'!Z11</f>
        <v>11.112079028146676</v>
      </c>
      <c r="E11" s="69">
        <f>'Basic T2'!AK11</f>
        <v>3.6320713019309983</v>
      </c>
      <c r="F11" s="69">
        <f>'Basic T2'!AV11</f>
        <v>0.75323454067515094</v>
      </c>
      <c r="G11" s="69">
        <f>'Basic T2'!BG11</f>
        <v>3.6029747214039158</v>
      </c>
      <c r="H11" s="69">
        <f>'Basic T2'!BR11</f>
        <v>2.5063487909959856</v>
      </c>
      <c r="I11" s="69">
        <f>'Basic T2'!CC11</f>
        <v>1.0068364295744432</v>
      </c>
      <c r="J11" s="69">
        <f>'Basic T2'!CN11</f>
        <v>0.16676797871926174</v>
      </c>
      <c r="K11" s="309">
        <f t="shared" si="12"/>
        <v>29.027771962856061</v>
      </c>
      <c r="L11" s="97"/>
      <c r="M11" s="97">
        <f t="shared" si="0"/>
        <v>25.995417785262738</v>
      </c>
      <c r="N11" s="97">
        <f t="shared" si="1"/>
        <v>11.580479248548624</v>
      </c>
      <c r="O11" s="97">
        <f t="shared" si="2"/>
        <v>13.428402666637906</v>
      </c>
      <c r="P11" s="97">
        <f t="shared" si="3"/>
        <v>14.340387555984147</v>
      </c>
      <c r="Q11" s="97">
        <f t="shared" si="4"/>
        <v>3.342213044553239</v>
      </c>
      <c r="R11" s="97">
        <f t="shared" si="5"/>
        <v>2.9568785866407121</v>
      </c>
      <c r="S11" s="97">
        <f t="shared" si="6"/>
        <v>2.3109484975668373</v>
      </c>
      <c r="T11" s="97">
        <f t="shared" si="7"/>
        <v>1.9204810796818435</v>
      </c>
      <c r="U11" s="97">
        <f t="shared" si="8"/>
        <v>0.8608839740585269</v>
      </c>
      <c r="V11" s="97">
        <f t="shared" si="9"/>
        <v>6.0610140111115394</v>
      </c>
      <c r="W11" s="97"/>
      <c r="X11" s="97">
        <f t="shared" si="10"/>
        <v>5.5694499875974639</v>
      </c>
      <c r="Y11" s="97">
        <f t="shared" si="11"/>
        <v>15.952901708577768</v>
      </c>
      <c r="Z11" s="97">
        <f t="shared" si="11"/>
        <v>38.280854081276694</v>
      </c>
      <c r="AA11" s="97">
        <f t="shared" si="11"/>
        <v>12.512401250011877</v>
      </c>
      <c r="AB11" s="97">
        <f t="shared" si="11"/>
        <v>2.5948754924731734</v>
      </c>
      <c r="AC11" s="97">
        <f t="shared" si="11"/>
        <v>12.412164206106766</v>
      </c>
      <c r="AD11" s="97">
        <f t="shared" si="11"/>
        <v>8.6343133541324146</v>
      </c>
      <c r="AE11" s="97">
        <f t="shared" si="11"/>
        <v>3.4685281077128178</v>
      </c>
      <c r="AF11" s="97">
        <f t="shared" si="11"/>
        <v>0.57451181211102953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1.9022170503426141</v>
      </c>
      <c r="C12" s="69">
        <f>'Basic T2'!O12</f>
        <v>10.804223848789942</v>
      </c>
      <c r="D12" s="69">
        <f>'Basic T2'!Z12</f>
        <v>6.245637640337617</v>
      </c>
      <c r="E12" s="69">
        <f>'Basic T2'!AK12</f>
        <v>0.33275615305349032</v>
      </c>
      <c r="F12" s="69">
        <f>'Basic T2'!AV12</f>
        <v>0.1537319955427176</v>
      </c>
      <c r="G12" s="69">
        <f>'Basic T2'!BG12</f>
        <v>1.1634296043237597</v>
      </c>
      <c r="H12" s="69">
        <f>'Basic T2'!BR12</f>
        <v>0.83717414822925029</v>
      </c>
      <c r="I12" s="69">
        <f>'Basic T2'!CC12</f>
        <v>0.51494349283777352</v>
      </c>
      <c r="J12" s="69">
        <f>'Basic T2'!CN12</f>
        <v>0.12863133376919597</v>
      </c>
      <c r="K12" s="309">
        <f t="shared" si="12"/>
        <v>22.082745267226361</v>
      </c>
      <c r="L12" s="97"/>
      <c r="M12" s="97">
        <f t="shared" si="0"/>
        <v>30.586575843320684</v>
      </c>
      <c r="N12" s="97">
        <f t="shared" si="1"/>
        <v>27.018840915608379</v>
      </c>
      <c r="O12" s="97">
        <f t="shared" si="2"/>
        <v>7.5475468570665658</v>
      </c>
      <c r="P12" s="97">
        <f t="shared" si="3"/>
        <v>1.3138101649844989</v>
      </c>
      <c r="Q12" s="97">
        <f t="shared" si="4"/>
        <v>0.68213159795822609</v>
      </c>
      <c r="R12" s="97">
        <f t="shared" si="5"/>
        <v>0.95479995006691121</v>
      </c>
      <c r="S12" s="97">
        <f t="shared" si="6"/>
        <v>0.77190626739679558</v>
      </c>
      <c r="T12" s="97">
        <f t="shared" si="7"/>
        <v>0.98222432765788892</v>
      </c>
      <c r="U12" s="97">
        <f t="shared" si="8"/>
        <v>0.66401628570487736</v>
      </c>
      <c r="V12" s="97">
        <f t="shared" si="9"/>
        <v>4.6108887943495134</v>
      </c>
      <c r="W12" s="97"/>
      <c r="X12" s="97">
        <f t="shared" si="10"/>
        <v>8.6140424450113517</v>
      </c>
      <c r="Y12" s="97">
        <f t="shared" si="11"/>
        <v>48.926090112649185</v>
      </c>
      <c r="Z12" s="97">
        <f t="shared" si="11"/>
        <v>28.282885867487444</v>
      </c>
      <c r="AA12" s="97">
        <f t="shared" si="11"/>
        <v>1.5068604425163719</v>
      </c>
      <c r="AB12" s="97">
        <f t="shared" si="11"/>
        <v>0.69616342389673658</v>
      </c>
      <c r="AC12" s="97">
        <f t="shared" si="11"/>
        <v>5.2685007694692709</v>
      </c>
      <c r="AD12" s="97">
        <f t="shared" si="11"/>
        <v>3.7910782291716445</v>
      </c>
      <c r="AE12" s="97">
        <f t="shared" si="11"/>
        <v>2.3318816868390728</v>
      </c>
      <c r="AF12" s="97">
        <f t="shared" si="11"/>
        <v>0.58249702295892269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0.36356844855145315</v>
      </c>
      <c r="C13" s="69">
        <f>'Basic T2'!O13</f>
        <v>4.6227471089691639</v>
      </c>
      <c r="D13" s="69">
        <f>'Basic T2'!Z13</f>
        <v>8.6243320178964673</v>
      </c>
      <c r="E13" s="69">
        <f>'Basic T2'!AK13</f>
        <v>0.82820521505361333</v>
      </c>
      <c r="F13" s="69">
        <f>'Basic T2'!AV13</f>
        <v>1.2652302798954553</v>
      </c>
      <c r="G13" s="69">
        <f>'Basic T2'!BG13</f>
        <v>4.5131550638916096</v>
      </c>
      <c r="H13" s="69">
        <f>'Basic T2'!BR13</f>
        <v>2.6887170987274036</v>
      </c>
      <c r="I13" s="69">
        <f>'Basic T2'!CC13</f>
        <v>1.2104142142840084</v>
      </c>
      <c r="J13" s="69">
        <f>'Basic T2'!CN13</f>
        <v>0.37100520215712196</v>
      </c>
      <c r="K13" s="309">
        <f t="shared" si="12"/>
        <v>24.487374649426293</v>
      </c>
      <c r="L13" s="97"/>
      <c r="M13" s="97">
        <f t="shared" si="0"/>
        <v>5.8459753180398328</v>
      </c>
      <c r="N13" s="97">
        <f t="shared" si="1"/>
        <v>11.560411046492263</v>
      </c>
      <c r="O13" s="97">
        <f t="shared" si="2"/>
        <v>10.422082382040717</v>
      </c>
      <c r="P13" s="97">
        <f t="shared" si="3"/>
        <v>3.2699753866180141</v>
      </c>
      <c r="Q13" s="97">
        <f t="shared" si="4"/>
        <v>5.6140138528963766</v>
      </c>
      <c r="R13" s="97">
        <f t="shared" si="5"/>
        <v>3.7038426851383277</v>
      </c>
      <c r="S13" s="97">
        <f t="shared" si="6"/>
        <v>2.4790989833530759</v>
      </c>
      <c r="T13" s="97">
        <f t="shared" si="7"/>
        <v>2.3087936916356173</v>
      </c>
      <c r="U13" s="97">
        <f t="shared" si="8"/>
        <v>1.9151904057497602</v>
      </c>
      <c r="V13" s="97">
        <f t="shared" si="9"/>
        <v>5.1129766705976047</v>
      </c>
      <c r="W13" s="97"/>
      <c r="X13" s="97">
        <f t="shared" si="10"/>
        <v>1.4847179567286568</v>
      </c>
      <c r="Y13" s="97">
        <f t="shared" si="11"/>
        <v>18.878083809108826</v>
      </c>
      <c r="Z13" s="97">
        <f t="shared" si="11"/>
        <v>35.219504505349349</v>
      </c>
      <c r="AA13" s="97">
        <f t="shared" si="11"/>
        <v>3.3821723517143845</v>
      </c>
      <c r="AB13" s="97">
        <f t="shared" si="11"/>
        <v>5.166867816616258</v>
      </c>
      <c r="AC13" s="97">
        <f t="shared" si="11"/>
        <v>18.430538710271037</v>
      </c>
      <c r="AD13" s="97">
        <f t="shared" si="11"/>
        <v>10.980013730424126</v>
      </c>
      <c r="AE13" s="97">
        <f t="shared" si="11"/>
        <v>4.9430134165581805</v>
      </c>
      <c r="AF13" s="97">
        <f t="shared" si="11"/>
        <v>1.5150877032291989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0.14184704883985894</v>
      </c>
      <c r="C14" s="69">
        <f>'Basic T2'!O14</f>
        <v>0.85264982246806098</v>
      </c>
      <c r="D14" s="69">
        <f>'Basic T2'!Z14</f>
        <v>2.120484128241769</v>
      </c>
      <c r="E14" s="69">
        <f>'Basic T2'!AK14</f>
        <v>0.43451630475624969</v>
      </c>
      <c r="F14" s="69">
        <f>'Basic T2'!AV14</f>
        <v>0.9996171180070722</v>
      </c>
      <c r="G14" s="69">
        <f>'Basic T2'!BG14</f>
        <v>2.994096612824821</v>
      </c>
      <c r="H14" s="69">
        <f>'Basic T2'!BR14</f>
        <v>1.9423501448343408</v>
      </c>
      <c r="I14" s="69">
        <f>'Basic T2'!CC14</f>
        <v>1.0285630477896444</v>
      </c>
      <c r="J14" s="69">
        <f>'Basic T2'!CN14</f>
        <v>0.19571628307944552</v>
      </c>
      <c r="K14" s="309">
        <f t="shared" si="12"/>
        <v>10.709840510841262</v>
      </c>
      <c r="L14" s="97"/>
      <c r="M14" s="97">
        <f t="shared" si="0"/>
        <v>2.2808204335620466</v>
      </c>
      <c r="N14" s="97">
        <f t="shared" si="1"/>
        <v>2.1322781008990708</v>
      </c>
      <c r="O14" s="97">
        <f t="shared" si="2"/>
        <v>2.5625010990399946</v>
      </c>
      <c r="P14" s="97">
        <f t="shared" si="3"/>
        <v>1.7155864220743529</v>
      </c>
      <c r="Q14" s="97">
        <f t="shared" si="4"/>
        <v>4.4354489749864019</v>
      </c>
      <c r="R14" s="97">
        <f t="shared" si="5"/>
        <v>2.4571863100237126</v>
      </c>
      <c r="S14" s="97">
        <f t="shared" si="6"/>
        <v>1.7909203878881987</v>
      </c>
      <c r="T14" s="97">
        <f t="shared" si="7"/>
        <v>1.9619233219191456</v>
      </c>
      <c r="U14" s="97">
        <f t="shared" si="8"/>
        <v>1.0103199238807836</v>
      </c>
      <c r="V14" s="97">
        <f t="shared" si="9"/>
        <v>2.236220316049089</v>
      </c>
      <c r="W14" s="97"/>
      <c r="X14" s="97">
        <f t="shared" si="10"/>
        <v>1.324455286670901</v>
      </c>
      <c r="Y14" s="97">
        <f t="shared" si="11"/>
        <v>7.961368067105651</v>
      </c>
      <c r="Z14" s="97">
        <f t="shared" si="11"/>
        <v>19.799399683825953</v>
      </c>
      <c r="AA14" s="97">
        <f t="shared" si="11"/>
        <v>4.0571687721810736</v>
      </c>
      <c r="AB14" s="97">
        <f t="shared" si="11"/>
        <v>9.3336321581557513</v>
      </c>
      <c r="AC14" s="97">
        <f t="shared" si="11"/>
        <v>27.956500470702466</v>
      </c>
      <c r="AD14" s="97">
        <f t="shared" si="11"/>
        <v>18.136125770203169</v>
      </c>
      <c r="AE14" s="97">
        <f t="shared" si="11"/>
        <v>9.6039063023250417</v>
      </c>
      <c r="AF14" s="97">
        <f t="shared" si="11"/>
        <v>1.8274434888299933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3.274030309596928E-2</v>
      </c>
      <c r="C15" s="69">
        <f>'Basic T2'!O15</f>
        <v>0.97080852256156736</v>
      </c>
      <c r="D15" s="69">
        <f>'Basic T2'!Z15</f>
        <v>3.225121531157614</v>
      </c>
      <c r="E15" s="69">
        <f>'Basic T2'!AK15</f>
        <v>1.6275398861975479</v>
      </c>
      <c r="F15" s="69">
        <f>'Basic T2'!AV15</f>
        <v>0.44090483827789567</v>
      </c>
      <c r="G15" s="69">
        <f>'Basic T2'!BG15</f>
        <v>2.1218456166019086</v>
      </c>
      <c r="H15" s="69">
        <f>'Basic T2'!BR15</f>
        <v>1.5036898040463855</v>
      </c>
      <c r="I15" s="69">
        <f>'Basic T2'!CC15</f>
        <v>0.40396691963046338</v>
      </c>
      <c r="J15" s="69">
        <f>'Basic T2'!CN15</f>
        <v>7.653489064252314E-2</v>
      </c>
      <c r="K15" s="309">
        <f t="shared" si="12"/>
        <v>10.403152312211876</v>
      </c>
      <c r="L15" s="97"/>
      <c r="M15" s="97">
        <f t="shared" si="0"/>
        <v>0.52644558285175902</v>
      </c>
      <c r="N15" s="97">
        <f t="shared" si="1"/>
        <v>2.4277654182022093</v>
      </c>
      <c r="O15" s="97">
        <f t="shared" si="2"/>
        <v>3.8974012387357351</v>
      </c>
      <c r="P15" s="97">
        <f t="shared" si="3"/>
        <v>6.425962155117011</v>
      </c>
      <c r="Q15" s="97">
        <f t="shared" si="4"/>
        <v>1.9563599680096733</v>
      </c>
      <c r="R15" s="97">
        <f t="shared" si="5"/>
        <v>1.7413499546960278</v>
      </c>
      <c r="S15" s="97">
        <f t="shared" si="6"/>
        <v>1.3864589421676912</v>
      </c>
      <c r="T15" s="97">
        <f t="shared" si="7"/>
        <v>0.7705430625862143</v>
      </c>
      <c r="U15" s="97">
        <f t="shared" si="8"/>
        <v>0.39508580314081621</v>
      </c>
      <c r="V15" s="97">
        <f t="shared" si="9"/>
        <v>2.1721836593151913</v>
      </c>
      <c r="W15" s="97"/>
      <c r="X15" s="97">
        <f t="shared" si="10"/>
        <v>0.31471521432534105</v>
      </c>
      <c r="Y15" s="97">
        <f t="shared" si="11"/>
        <v>9.3318687781007608</v>
      </c>
      <c r="Z15" s="97">
        <f t="shared" si="11"/>
        <v>31.001387217716335</v>
      </c>
      <c r="AA15" s="97">
        <f t="shared" si="11"/>
        <v>15.644679971541308</v>
      </c>
      <c r="AB15" s="97">
        <f t="shared" si="11"/>
        <v>4.2381849755322127</v>
      </c>
      <c r="AC15" s="97">
        <f t="shared" si="11"/>
        <v>20.396179474476718</v>
      </c>
      <c r="AD15" s="97">
        <f t="shared" si="11"/>
        <v>14.454174647440848</v>
      </c>
      <c r="AE15" s="97">
        <f t="shared" si="11"/>
        <v>3.8831203034128561</v>
      </c>
      <c r="AF15" s="97">
        <f t="shared" si="11"/>
        <v>0.73568941745360839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1.5508814454848157E-2</v>
      </c>
      <c r="C16" s="69">
        <f>'Basic T2'!O16</f>
        <v>0.27251433974476058</v>
      </c>
      <c r="D16" s="69">
        <f>'Basic T2'!Z16</f>
        <v>1.5779468230751523</v>
      </c>
      <c r="E16" s="69">
        <f>'Basic T2'!AK16</f>
        <v>0.42035571903908375</v>
      </c>
      <c r="F16" s="69">
        <f>'Basic T2'!AV16</f>
        <v>0.33883245045524879</v>
      </c>
      <c r="G16" s="69">
        <f>'Basic T2'!BG16</f>
        <v>1.7713248318182044</v>
      </c>
      <c r="H16" s="69">
        <f>'Basic T2'!BR16</f>
        <v>1.7754291652312735</v>
      </c>
      <c r="I16" s="69">
        <f>'Basic T2'!CC16</f>
        <v>0.76422203440992065</v>
      </c>
      <c r="J16" s="69">
        <f>'Basic T2'!CN16</f>
        <v>0.11335893604988947</v>
      </c>
      <c r="K16" s="309">
        <f t="shared" si="12"/>
        <v>7.0494931142783823</v>
      </c>
      <c r="L16" s="97"/>
      <c r="M16" s="97">
        <f t="shared" si="0"/>
        <v>0.2493729774306053</v>
      </c>
      <c r="N16" s="97">
        <f t="shared" si="1"/>
        <v>0.68149472797255939</v>
      </c>
      <c r="O16" s="97">
        <f t="shared" si="2"/>
        <v>1.9068713670162982</v>
      </c>
      <c r="P16" s="97">
        <f t="shared" si="3"/>
        <v>1.6596766476445579</v>
      </c>
      <c r="Q16" s="97">
        <f t="shared" si="4"/>
        <v>1.5034496888770079</v>
      </c>
      <c r="R16" s="97">
        <f t="shared" si="5"/>
        <v>1.4536855987563957</v>
      </c>
      <c r="S16" s="97">
        <f t="shared" si="6"/>
        <v>1.6370129236071385</v>
      </c>
      <c r="T16" s="97">
        <f t="shared" si="7"/>
        <v>1.4577084366926978</v>
      </c>
      <c r="U16" s="97">
        <f t="shared" si="8"/>
        <v>0.58517763488611318</v>
      </c>
      <c r="V16" s="97">
        <f t="shared" si="9"/>
        <v>1.4719378597692294</v>
      </c>
      <c r="W16" s="97"/>
      <c r="X16" s="97">
        <f t="shared" si="10"/>
        <v>0.2199990013953749</v>
      </c>
      <c r="Y16" s="97">
        <f t="shared" si="11"/>
        <v>3.865729568453609</v>
      </c>
      <c r="Z16" s="97">
        <f t="shared" si="11"/>
        <v>22.383833808974192</v>
      </c>
      <c r="AA16" s="97">
        <f t="shared" si="11"/>
        <v>5.9629211948256966</v>
      </c>
      <c r="AB16" s="97">
        <f t="shared" si="11"/>
        <v>4.806479628570191</v>
      </c>
      <c r="AC16" s="97">
        <f t="shared" si="11"/>
        <v>25.126981516308994</v>
      </c>
      <c r="AD16" s="97">
        <f t="shared" si="11"/>
        <v>25.185203197592092</v>
      </c>
      <c r="AE16" s="97">
        <f t="shared" si="11"/>
        <v>10.840808296727444</v>
      </c>
      <c r="AF16" s="97">
        <f t="shared" si="11"/>
        <v>1.608043787152396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9.3877996986253723E-2</v>
      </c>
      <c r="C17" s="69">
        <f>'Basic T2'!O17</f>
        <v>1.0325343607436983</v>
      </c>
      <c r="D17" s="69">
        <f>'Basic T2'!Z17</f>
        <v>2.0976654405811703</v>
      </c>
      <c r="E17" s="69">
        <f>'Basic T2'!AK17</f>
        <v>0.28172557959455002</v>
      </c>
      <c r="F17" s="69">
        <f>'Basic T2'!AV17</f>
        <v>0.32107833930914448</v>
      </c>
      <c r="G17" s="69">
        <f>'Basic T2'!BG17</f>
        <v>1.0611962584370773</v>
      </c>
      <c r="H17" s="69">
        <f>'Basic T2'!BR17</f>
        <v>0.40532660683845295</v>
      </c>
      <c r="I17" s="69">
        <f>'Basic T2'!CC17</f>
        <v>0.29802571026515823</v>
      </c>
      <c r="J17" s="69">
        <f>'Basic T2'!CN17</f>
        <v>0.12943598380104196</v>
      </c>
      <c r="K17" s="309">
        <f t="shared" si="12"/>
        <v>5.7208662765565483</v>
      </c>
      <c r="L17" s="97"/>
      <c r="M17" s="97">
        <f t="shared" si="0"/>
        <v>1.509505171516522</v>
      </c>
      <c r="N17" s="97">
        <f t="shared" si="1"/>
        <v>2.5821273256901192</v>
      </c>
      <c r="O17" s="97">
        <f t="shared" si="2"/>
        <v>2.5349258338304321</v>
      </c>
      <c r="P17" s="97">
        <f t="shared" si="3"/>
        <v>1.1123278316899239</v>
      </c>
      <c r="Q17" s="97">
        <f t="shared" si="4"/>
        <v>1.424672072261377</v>
      </c>
      <c r="R17" s="97">
        <f t="shared" si="5"/>
        <v>0.87089939159305774</v>
      </c>
      <c r="S17" s="97">
        <f t="shared" si="6"/>
        <v>0.37372648071259096</v>
      </c>
      <c r="T17" s="97">
        <f t="shared" si="7"/>
        <v>0.56846645692477982</v>
      </c>
      <c r="U17" s="97">
        <f t="shared" si="8"/>
        <v>0.66817002266602388</v>
      </c>
      <c r="V17" s="97">
        <f t="shared" si="9"/>
        <v>1.1945198791789433</v>
      </c>
      <c r="W17" s="97"/>
      <c r="X17" s="97">
        <f t="shared" si="10"/>
        <v>1.6409752028456763</v>
      </c>
      <c r="Y17" s="97">
        <f t="shared" si="11"/>
        <v>18.048566612628321</v>
      </c>
      <c r="Z17" s="97">
        <f t="shared" si="11"/>
        <v>36.666919644270692</v>
      </c>
      <c r="AA17" s="97">
        <f t="shared" si="11"/>
        <v>4.9245265660032826</v>
      </c>
      <c r="AB17" s="97">
        <f t="shared" si="11"/>
        <v>5.6124076981992497</v>
      </c>
      <c r="AC17" s="97">
        <f t="shared" si="11"/>
        <v>18.549572864265983</v>
      </c>
      <c r="AD17" s="97">
        <f t="shared" si="11"/>
        <v>7.0850564799851163</v>
      </c>
      <c r="AE17" s="97">
        <f t="shared" si="11"/>
        <v>5.2094507345230792</v>
      </c>
      <c r="AF17" s="97">
        <f t="shared" si="11"/>
        <v>2.2625241972785788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0.20542198776651316</v>
      </c>
      <c r="C18" s="69">
        <f>'Basic T2'!O18</f>
        <v>2.4391233400422716</v>
      </c>
      <c r="D18" s="69">
        <f>'Basic T2'!Z18</f>
        <v>5.2019289272298934</v>
      </c>
      <c r="E18" s="69">
        <f>'Basic T2'!AK18</f>
        <v>1.5929346413790735</v>
      </c>
      <c r="F18" s="69">
        <f>'Basic T2'!AV18</f>
        <v>1.3126705730824084</v>
      </c>
      <c r="G18" s="69">
        <f>'Basic T2'!BG18</f>
        <v>5.6013774597483419</v>
      </c>
      <c r="H18" s="69">
        <f>'Basic T2'!BR18</f>
        <v>3.7664599828221679</v>
      </c>
      <c r="I18" s="69">
        <f>'Basic T2'!CC18</f>
        <v>1.6621036205748383</v>
      </c>
      <c r="J18" s="69">
        <f>'Basic T2'!CN18</f>
        <v>0.41168348638679236</v>
      </c>
      <c r="K18" s="309">
        <f t="shared" si="12"/>
        <v>22.193704019032303</v>
      </c>
      <c r="L18" s="97"/>
      <c r="M18" s="97">
        <f t="shared" si="0"/>
        <v>3.3030695459145791</v>
      </c>
      <c r="N18" s="97">
        <f t="shared" si="1"/>
        <v>6.099677905648953</v>
      </c>
      <c r="O18" s="97">
        <f t="shared" si="2"/>
        <v>6.2862760515954754</v>
      </c>
      <c r="P18" s="97">
        <f t="shared" si="3"/>
        <v>6.2893314061824306</v>
      </c>
      <c r="Q18" s="97">
        <f t="shared" si="4"/>
        <v>5.8245134491904418</v>
      </c>
      <c r="R18" s="97">
        <f t="shared" si="5"/>
        <v>4.5969218068696662</v>
      </c>
      <c r="S18" s="97">
        <f t="shared" si="6"/>
        <v>3.4728187352525768</v>
      </c>
      <c r="T18" s="97">
        <f t="shared" si="7"/>
        <v>3.1703645815972674</v>
      </c>
      <c r="U18" s="97">
        <f t="shared" si="8"/>
        <v>2.125178457739481</v>
      </c>
      <c r="V18" s="97">
        <f t="shared" si="9"/>
        <v>4.6340570399252279</v>
      </c>
      <c r="W18" s="97"/>
      <c r="X18" s="97">
        <f t="shared" si="10"/>
        <v>0.92558676816791241</v>
      </c>
      <c r="Y18" s="97">
        <f t="shared" si="11"/>
        <v>10.990158911511983</v>
      </c>
      <c r="Z18" s="97">
        <f t="shared" si="11"/>
        <v>23.43875958140632</v>
      </c>
      <c r="AA18" s="97">
        <f t="shared" si="11"/>
        <v>7.1774168025898062</v>
      </c>
      <c r="AB18" s="97">
        <f t="shared" si="11"/>
        <v>5.9146079084262917</v>
      </c>
      <c r="AC18" s="97">
        <f t="shared" si="11"/>
        <v>25.238587731659649</v>
      </c>
      <c r="AD18" s="97">
        <f t="shared" si="11"/>
        <v>16.970848938024155</v>
      </c>
      <c r="AE18" s="97">
        <f t="shared" si="11"/>
        <v>7.4890771686848421</v>
      </c>
      <c r="AF18" s="97">
        <f t="shared" si="11"/>
        <v>1.8549561895290283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0.21078532861078525</v>
      </c>
      <c r="C19" s="69">
        <f>'Basic T2'!O19</f>
        <v>2.3441503794486467</v>
      </c>
      <c r="D19" s="69">
        <f>'Basic T2'!Z19</f>
        <v>8.1921356181683276</v>
      </c>
      <c r="E19" s="69">
        <f>'Basic T2'!AK19</f>
        <v>3.1610445425570743</v>
      </c>
      <c r="F19" s="69">
        <f>'Basic T2'!AV19</f>
        <v>2.8794539668624419</v>
      </c>
      <c r="G19" s="69">
        <f>'Basic T2'!BG19</f>
        <v>10.778413058241584</v>
      </c>
      <c r="H19" s="69">
        <f>'Basic T2'!BR19</f>
        <v>11.272895009653755</v>
      </c>
      <c r="I19" s="69">
        <f>'Basic T2'!CC19</f>
        <v>4.0763821658184796</v>
      </c>
      <c r="J19" s="69">
        <f>'Basic T2'!CN19</f>
        <v>1.2384000719676183</v>
      </c>
      <c r="K19" s="309">
        <f t="shared" si="12"/>
        <v>44.153660141328707</v>
      </c>
      <c r="L19" s="97"/>
      <c r="M19" s="97">
        <f t="shared" si="0"/>
        <v>3.3893090376052677</v>
      </c>
      <c r="N19" s="97">
        <f t="shared" si="1"/>
        <v>5.8621727086559368</v>
      </c>
      <c r="O19" s="97">
        <f t="shared" si="2"/>
        <v>9.8997942240893586</v>
      </c>
      <c r="P19" s="97">
        <f t="shared" si="3"/>
        <v>12.480648107843301</v>
      </c>
      <c r="Q19" s="97">
        <f t="shared" si="4"/>
        <v>12.776563061768403</v>
      </c>
      <c r="R19" s="97">
        <f t="shared" si="5"/>
        <v>8.8455959961508412</v>
      </c>
      <c r="S19" s="97">
        <f t="shared" si="6"/>
        <v>10.394036089221137</v>
      </c>
      <c r="T19" s="97">
        <f t="shared" si="7"/>
        <v>7.7754584489118885</v>
      </c>
      <c r="U19" s="97">
        <f t="shared" si="8"/>
        <v>6.3928266302523209</v>
      </c>
      <c r="V19" s="97">
        <f t="shared" si="9"/>
        <v>9.2193073964096115</v>
      </c>
      <c r="W19" s="97"/>
      <c r="X19" s="97">
        <f t="shared" si="10"/>
        <v>0.47739038606560719</v>
      </c>
      <c r="Y19" s="97">
        <f t="shared" si="11"/>
        <v>5.3090737482360497</v>
      </c>
      <c r="Z19" s="97">
        <f t="shared" si="11"/>
        <v>18.553695417201268</v>
      </c>
      <c r="AA19" s="97">
        <f t="shared" si="11"/>
        <v>7.159190274235665</v>
      </c>
      <c r="AB19" s="97">
        <f t="shared" si="11"/>
        <v>6.5214388969018113</v>
      </c>
      <c r="AC19" s="97">
        <f t="shared" si="11"/>
        <v>24.411142867299407</v>
      </c>
      <c r="AD19" s="97">
        <f t="shared" si="11"/>
        <v>25.531054443892188</v>
      </c>
      <c r="AE19" s="97">
        <f t="shared" si="11"/>
        <v>9.2322633112875376</v>
      </c>
      <c r="AF19" s="97">
        <f t="shared" si="11"/>
        <v>2.8047506548804795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1.208102891013252E-2</v>
      </c>
      <c r="C20" s="69">
        <f>'Basic T2'!O20</f>
        <v>0.32554539433944385</v>
      </c>
      <c r="D20" s="69">
        <f>'Basic T2'!Z20</f>
        <v>1.2330948776737376</v>
      </c>
      <c r="E20" s="69">
        <f>'Basic T2'!AK20</f>
        <v>0.53937999597702635</v>
      </c>
      <c r="F20" s="69">
        <f>'Basic T2'!AV20</f>
        <v>0.45481796845397038</v>
      </c>
      <c r="G20" s="69">
        <f>'Basic T2'!BG20</f>
        <v>1.8685602008362978</v>
      </c>
      <c r="H20" s="69">
        <f>'Basic T2'!BR20</f>
        <v>1.8472679742692513</v>
      </c>
      <c r="I20" s="69">
        <f>'Basic T2'!CC20</f>
        <v>1.5944872953321207</v>
      </c>
      <c r="J20" s="69">
        <f>'Basic T2'!CN20</f>
        <v>0.47420093793176832</v>
      </c>
      <c r="K20" s="309">
        <f t="shared" si="12"/>
        <v>8.3494356737237485</v>
      </c>
      <c r="L20" s="97"/>
      <c r="M20" s="97">
        <f t="shared" si="0"/>
        <v>0.19425612180195906</v>
      </c>
      <c r="N20" s="97">
        <f t="shared" si="1"/>
        <v>0.81411301205607223</v>
      </c>
      <c r="O20" s="97">
        <f t="shared" si="2"/>
        <v>1.4901346995129556</v>
      </c>
      <c r="P20" s="97">
        <f t="shared" si="3"/>
        <v>2.1296162820766877</v>
      </c>
      <c r="Q20" s="97">
        <f t="shared" si="4"/>
        <v>2.0180945840608229</v>
      </c>
      <c r="R20" s="97">
        <f t="shared" si="5"/>
        <v>1.5334844324272792</v>
      </c>
      <c r="S20" s="97">
        <f t="shared" si="6"/>
        <v>1.7032510259852731</v>
      </c>
      <c r="T20" s="97">
        <f t="shared" si="7"/>
        <v>3.0413904309885749</v>
      </c>
      <c r="U20" s="97">
        <f t="shared" si="8"/>
        <v>2.4479039146729829</v>
      </c>
      <c r="V20" s="97">
        <f t="shared" si="9"/>
        <v>1.7433665480102869</v>
      </c>
      <c r="W20" s="97"/>
      <c r="X20" s="97">
        <f t="shared" si="10"/>
        <v>0.14469275987300978</v>
      </c>
      <c r="Y20" s="97">
        <f t="shared" si="11"/>
        <v>3.8990107482827581</v>
      </c>
      <c r="Z20" s="97">
        <f t="shared" si="11"/>
        <v>14.768601446375262</v>
      </c>
      <c r="AA20" s="97">
        <f t="shared" si="11"/>
        <v>6.4600772681498997</v>
      </c>
      <c r="AB20" s="97">
        <f t="shared" si="11"/>
        <v>5.4472899274535882</v>
      </c>
      <c r="AC20" s="97">
        <f t="shared" si="11"/>
        <v>22.37947897145655</v>
      </c>
      <c r="AD20" s="97">
        <f t="shared" si="11"/>
        <v>22.124465011242993</v>
      </c>
      <c r="AE20" s="97">
        <f t="shared" si="11"/>
        <v>19.096946879297274</v>
      </c>
      <c r="AF20" s="97">
        <f t="shared" si="11"/>
        <v>5.6794369878686704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7.5907199553756311E-3</v>
      </c>
      <c r="C21" s="69">
        <f>'Basic T2'!O21</f>
        <v>4.4243454581404607E-2</v>
      </c>
      <c r="D21" s="69">
        <f>'Basic T2'!Z21</f>
        <v>0.40426748144108549</v>
      </c>
      <c r="E21" s="69">
        <f>'Basic T2'!AK21</f>
        <v>0.24127622910531069</v>
      </c>
      <c r="F21" s="69">
        <f>'Basic T2'!AV21</f>
        <v>0.32799438583931956</v>
      </c>
      <c r="G21" s="69">
        <f>'Basic T2'!BG21</f>
        <v>0.69782140930513803</v>
      </c>
      <c r="H21" s="69">
        <f>'Basic T2'!BR21</f>
        <v>1.0913691632942735</v>
      </c>
      <c r="I21" s="69">
        <f>'Basic T2'!CC21</f>
        <v>0.62529450429837741</v>
      </c>
      <c r="J21" s="69">
        <f>'Basic T2'!CN21</f>
        <v>0.47390901410616548</v>
      </c>
      <c r="K21" s="309">
        <f t="shared" si="12"/>
        <v>3.9137663619264504</v>
      </c>
      <c r="L21" s="97"/>
      <c r="M21" s="97">
        <f t="shared" si="0"/>
        <v>0.12205448982737641</v>
      </c>
      <c r="N21" s="97">
        <f t="shared" si="1"/>
        <v>0.11064254847198485</v>
      </c>
      <c r="O21" s="97">
        <f t="shared" si="2"/>
        <v>0.48853742959060664</v>
      </c>
      <c r="P21" s="97">
        <f t="shared" si="3"/>
        <v>0.95262299271962636</v>
      </c>
      <c r="Q21" s="97">
        <f t="shared" si="4"/>
        <v>1.4553595934538726</v>
      </c>
      <c r="R21" s="97">
        <f t="shared" si="5"/>
        <v>0.57268600032525441</v>
      </c>
      <c r="S21" s="97">
        <f t="shared" si="6"/>
        <v>1.0062836973314608</v>
      </c>
      <c r="T21" s="97">
        <f t="shared" si="7"/>
        <v>1.1927123706098295</v>
      </c>
      <c r="U21" s="97">
        <f t="shared" si="8"/>
        <v>2.4463969554531295</v>
      </c>
      <c r="V21" s="97">
        <f t="shared" si="9"/>
        <v>0.81719646916777311</v>
      </c>
      <c r="W21" s="97"/>
      <c r="X21" s="97">
        <f t="shared" si="10"/>
        <v>0.19394923593853197</v>
      </c>
      <c r="Y21" s="97">
        <f t="shared" si="11"/>
        <v>1.1304572243200257</v>
      </c>
      <c r="Z21" s="97">
        <f t="shared" si="11"/>
        <v>10.32937186475524</v>
      </c>
      <c r="AA21" s="97">
        <f t="shared" si="11"/>
        <v>6.1648092091667088</v>
      </c>
      <c r="AB21" s="97">
        <f t="shared" si="11"/>
        <v>8.3805305556837784</v>
      </c>
      <c r="AC21" s="97">
        <f t="shared" si="11"/>
        <v>17.82991994855956</v>
      </c>
      <c r="AD21" s="97">
        <f t="shared" si="11"/>
        <v>27.885393821951986</v>
      </c>
      <c r="AE21" s="97">
        <f t="shared" si="11"/>
        <v>15.976796938655081</v>
      </c>
      <c r="AF21" s="97">
        <f t="shared" si="11"/>
        <v>12.108771200969084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1.3623826065581475E-2</v>
      </c>
      <c r="C22" s="69">
        <f>'Basic T2'!O22</f>
        <v>0.23561823240535107</v>
      </c>
      <c r="D22" s="69">
        <f>'Basic T2'!Z22</f>
        <v>0.70543092945908403</v>
      </c>
      <c r="E22" s="69">
        <f>'Basic T2'!AK22</f>
        <v>0.27831850051160739</v>
      </c>
      <c r="F22" s="69">
        <f>'Basic T2'!AV22</f>
        <v>1.1431989310028869</v>
      </c>
      <c r="G22" s="69">
        <f>'Basic T2'!BG22</f>
        <v>10.380191958519889</v>
      </c>
      <c r="H22" s="69">
        <f>'Basic T2'!BR22</f>
        <v>4.7895197567496277</v>
      </c>
      <c r="I22" s="69">
        <f>'Basic T2'!CC22</f>
        <v>1.6444347789505251</v>
      </c>
      <c r="J22" s="69">
        <f>'Basic T2'!CN22</f>
        <v>0.6250290967893728</v>
      </c>
      <c r="K22" s="309">
        <f t="shared" si="12"/>
        <v>19.815366010453925</v>
      </c>
      <c r="L22" s="97"/>
      <c r="M22" s="97">
        <f t="shared" si="0"/>
        <v>0.21906342872705445</v>
      </c>
      <c r="N22" s="97">
        <f t="shared" si="1"/>
        <v>0.58922617924933329</v>
      </c>
      <c r="O22" s="97">
        <f t="shared" si="2"/>
        <v>0.85247869010675503</v>
      </c>
      <c r="P22" s="97">
        <f t="shared" si="3"/>
        <v>1.0988757735055736</v>
      </c>
      <c r="Q22" s="97">
        <f t="shared" si="4"/>
        <v>5.072542711985081</v>
      </c>
      <c r="R22" s="97">
        <f t="shared" si="5"/>
        <v>8.5187850875090003</v>
      </c>
      <c r="S22" s="97">
        <f t="shared" si="6"/>
        <v>4.4161185887973895</v>
      </c>
      <c r="T22" s="97">
        <f t="shared" si="7"/>
        <v>3.1366623087725443</v>
      </c>
      <c r="U22" s="97">
        <f t="shared" si="8"/>
        <v>3.2265038940841873</v>
      </c>
      <c r="V22" s="97">
        <f t="shared" si="9"/>
        <v>4.1374588162793247</v>
      </c>
      <c r="W22" s="97"/>
      <c r="X22" s="97">
        <f t="shared" si="10"/>
        <v>6.8753845164373939E-2</v>
      </c>
      <c r="Y22" s="97">
        <f t="shared" si="11"/>
        <v>1.1890682830740888</v>
      </c>
      <c r="Z22" s="97">
        <f t="shared" si="11"/>
        <v>3.5600196791062162</v>
      </c>
      <c r="AA22" s="97">
        <f t="shared" si="11"/>
        <v>1.4045589688566733</v>
      </c>
      <c r="AB22" s="97">
        <f t="shared" si="11"/>
        <v>5.7692546804322129</v>
      </c>
      <c r="AC22" s="97">
        <f t="shared" si="11"/>
        <v>52.384558292002517</v>
      </c>
      <c r="AD22" s="97">
        <f t="shared" si="11"/>
        <v>24.170735752359242</v>
      </c>
      <c r="AE22" s="97">
        <f t="shared" si="11"/>
        <v>8.2987857912035352</v>
      </c>
      <c r="AF22" s="97">
        <f t="shared" si="11"/>
        <v>3.1542647078011492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2.6085805616357575E-3</v>
      </c>
      <c r="C23" s="69">
        <f>'Basic T2'!O23</f>
        <v>9.8620553650703061E-2</v>
      </c>
      <c r="D23" s="69">
        <f>'Basic T2'!Z23</f>
        <v>0.32705169416069735</v>
      </c>
      <c r="E23" s="69">
        <f>'Basic T2'!AK23</f>
        <v>0.2494820599534138</v>
      </c>
      <c r="F23" s="69">
        <f>'Basic T2'!AV23</f>
        <v>0.36548720675783841</v>
      </c>
      <c r="G23" s="69">
        <f>'Basic T2'!BG23</f>
        <v>6.8205459765480834</v>
      </c>
      <c r="H23" s="69">
        <f>'Basic T2'!BR23</f>
        <v>5.5519255494629105</v>
      </c>
      <c r="I23" s="69">
        <f>'Basic T2'!CC23</f>
        <v>1.7546091812086089</v>
      </c>
      <c r="J23" s="69">
        <f>'Basic T2'!CN23</f>
        <v>0.91736049705249578</v>
      </c>
      <c r="K23" s="309">
        <f t="shared" si="12"/>
        <v>16.08769129935639</v>
      </c>
      <c r="L23" s="97"/>
      <c r="M23" s="97">
        <f t="shared" si="0"/>
        <v>4.1944502167885298E-2</v>
      </c>
      <c r="N23" s="97">
        <f t="shared" si="1"/>
        <v>0.24662697546719198</v>
      </c>
      <c r="O23" s="97">
        <f t="shared" si="2"/>
        <v>0.39522593664710787</v>
      </c>
      <c r="P23" s="97">
        <f t="shared" si="3"/>
        <v>0.98502180452656596</v>
      </c>
      <c r="Q23" s="97">
        <f t="shared" si="4"/>
        <v>1.6217207842705514</v>
      </c>
      <c r="R23" s="97">
        <f t="shared" si="5"/>
        <v>5.5974654019762653</v>
      </c>
      <c r="S23" s="97">
        <f t="shared" si="6"/>
        <v>5.1190856010251125</v>
      </c>
      <c r="T23" s="97">
        <f t="shared" si="7"/>
        <v>3.3468134800917397</v>
      </c>
      <c r="U23" s="97">
        <f t="shared" si="8"/>
        <v>4.7355670819535023</v>
      </c>
      <c r="V23" s="97">
        <f t="shared" si="9"/>
        <v>3.3591183814109873</v>
      </c>
      <c r="W23" s="97"/>
      <c r="X23" s="97">
        <f t="shared" si="10"/>
        <v>1.6214760173450853E-2</v>
      </c>
      <c r="Y23" s="97">
        <f t="shared" si="11"/>
        <v>0.61301868500328893</v>
      </c>
      <c r="Z23" s="97">
        <f t="shared" si="11"/>
        <v>2.0329311899077869</v>
      </c>
      <c r="AA23" s="97">
        <f t="shared" si="11"/>
        <v>1.550763595043589</v>
      </c>
      <c r="AB23" s="97">
        <f t="shared" si="11"/>
        <v>2.2718437341749604</v>
      </c>
      <c r="AC23" s="97">
        <f t="shared" si="11"/>
        <v>42.396052047697786</v>
      </c>
      <c r="AD23" s="97">
        <f t="shared" si="11"/>
        <v>34.510393356969885</v>
      </c>
      <c r="AE23" s="97">
        <f t="shared" si="11"/>
        <v>10.906531885521725</v>
      </c>
      <c r="AF23" s="97">
        <f t="shared" si="11"/>
        <v>5.7022507455075058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1.8983834268354753E-2</v>
      </c>
      <c r="C24" s="69">
        <f>'Basic T2'!O24</f>
        <v>0.22185059896219969</v>
      </c>
      <c r="D24" s="69">
        <f>'Basic T2'!Z24</f>
        <v>0.63922009736794516</v>
      </c>
      <c r="E24" s="69">
        <f>'Basic T2'!AK24</f>
        <v>0.30933294566510278</v>
      </c>
      <c r="F24" s="69">
        <f>'Basic T2'!AV24</f>
        <v>0.26271153546926618</v>
      </c>
      <c r="G24" s="69">
        <f>'Basic T2'!BG24</f>
        <v>2.4049342472892548</v>
      </c>
      <c r="H24" s="69">
        <f>'Basic T2'!BR24</f>
        <v>2.4364927620676102</v>
      </c>
      <c r="I24" s="69">
        <f>'Basic T2'!CC24</f>
        <v>1.41321697811991</v>
      </c>
      <c r="J24" s="69">
        <f>'Basic T2'!CN24</f>
        <v>0.72214587838580624</v>
      </c>
      <c r="K24" s="309">
        <f t="shared" si="12"/>
        <v>8.4288888775954494</v>
      </c>
      <c r="L24" s="97"/>
      <c r="M24" s="97">
        <f t="shared" si="0"/>
        <v>0.30524933342463739</v>
      </c>
      <c r="N24" s="97">
        <f t="shared" si="1"/>
        <v>0.55479654293384928</v>
      </c>
      <c r="O24" s="97">
        <f t="shared" si="2"/>
        <v>0.772466145923</v>
      </c>
      <c r="P24" s="97">
        <f t="shared" si="3"/>
        <v>1.2213290863297137</v>
      </c>
      <c r="Q24" s="97">
        <f t="shared" si="4"/>
        <v>1.1656899323987131</v>
      </c>
      <c r="R24" s="97">
        <f t="shared" si="5"/>
        <v>1.9736742908142373</v>
      </c>
      <c r="S24" s="97">
        <f t="shared" si="6"/>
        <v>2.246538593535139</v>
      </c>
      <c r="T24" s="97">
        <f t="shared" si="7"/>
        <v>2.6956279970040216</v>
      </c>
      <c r="U24" s="97">
        <f t="shared" si="8"/>
        <v>3.727836833000806</v>
      </c>
      <c r="V24" s="97">
        <f t="shared" si="9"/>
        <v>1.759956418652453</v>
      </c>
      <c r="W24" s="97"/>
      <c r="X24" s="97">
        <f t="shared" si="10"/>
        <v>0.22522344930676513</v>
      </c>
      <c r="Y24" s="97">
        <f t="shared" ref="Y24:AG32" si="13">IF($K24&gt;0,C24/$K24*100,0)</f>
        <v>2.6320266192130428</v>
      </c>
      <c r="Z24" s="97">
        <f t="shared" si="13"/>
        <v>7.5836816293430438</v>
      </c>
      <c r="AA24" s="97">
        <f t="shared" si="13"/>
        <v>3.669913676135065</v>
      </c>
      <c r="AB24" s="97">
        <f t="shared" si="13"/>
        <v>3.1167991331285791</v>
      </c>
      <c r="AC24" s="97">
        <f t="shared" si="13"/>
        <v>28.532043573165744</v>
      </c>
      <c r="AD24" s="97">
        <f t="shared" si="13"/>
        <v>28.906452528327559</v>
      </c>
      <c r="AE24" s="97">
        <f t="shared" si="13"/>
        <v>16.766349617875914</v>
      </c>
      <c r="AF24" s="97">
        <f t="shared" si="13"/>
        <v>8.5675097735042911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1.6867160197326356E-2</v>
      </c>
      <c r="C25" s="69">
        <f>'Basic T2'!O25</f>
        <v>0.96517430013710093</v>
      </c>
      <c r="D25" s="69">
        <f>'Basic T2'!Z25</f>
        <v>3.6181946252889881</v>
      </c>
      <c r="E25" s="69">
        <f>'Basic T2'!AK25</f>
        <v>2.9435451276554838</v>
      </c>
      <c r="F25" s="69">
        <f>'Basic T2'!AV25</f>
        <v>1.6228292933725634</v>
      </c>
      <c r="G25" s="69">
        <f>'Basic T2'!BG25</f>
        <v>12.347220709712236</v>
      </c>
      <c r="H25" s="69">
        <f>'Basic T2'!BR25</f>
        <v>8.4657852009768213</v>
      </c>
      <c r="I25" s="69">
        <f>'Basic T2'!CC25</f>
        <v>1.2457354572102439</v>
      </c>
      <c r="J25" s="69">
        <f>'Basic T2'!CN25</f>
        <v>0.38482804697592632</v>
      </c>
      <c r="K25" s="309">
        <f t="shared" si="12"/>
        <v>31.61017992152669</v>
      </c>
      <c r="L25" s="97"/>
      <c r="M25" s="97">
        <f t="shared" si="0"/>
        <v>0.27121440980882838</v>
      </c>
      <c r="N25" s="97">
        <f t="shared" si="1"/>
        <v>2.4136755435846204</v>
      </c>
      <c r="O25" s="97">
        <f t="shared" si="2"/>
        <v>4.3724108001371089</v>
      </c>
      <c r="P25" s="97">
        <f t="shared" si="3"/>
        <v>11.621902327926929</v>
      </c>
      <c r="Q25" s="97">
        <f t="shared" si="4"/>
        <v>7.2007335570821214</v>
      </c>
      <c r="R25" s="97">
        <f t="shared" si="5"/>
        <v>10.133080397202692</v>
      </c>
      <c r="S25" s="97">
        <f t="shared" si="6"/>
        <v>7.8057745439119461</v>
      </c>
      <c r="T25" s="97">
        <f t="shared" si="7"/>
        <v>2.3761668783401868</v>
      </c>
      <c r="U25" s="97">
        <f t="shared" si="8"/>
        <v>1.9865462240057272</v>
      </c>
      <c r="V25" s="97">
        <f t="shared" si="9"/>
        <v>6.6002221473728042</v>
      </c>
      <c r="W25" s="97"/>
      <c r="X25" s="97">
        <f t="shared" si="10"/>
        <v>5.3359899371656971E-2</v>
      </c>
      <c r="Y25" s="97">
        <f t="shared" si="13"/>
        <v>3.0533654111845547</v>
      </c>
      <c r="Z25" s="97">
        <f t="shared" si="13"/>
        <v>11.446295573993174</v>
      </c>
      <c r="AA25" s="97">
        <f t="shared" si="13"/>
        <v>9.3120163661293009</v>
      </c>
      <c r="AB25" s="97">
        <f t="shared" si="13"/>
        <v>5.1338818614803534</v>
      </c>
      <c r="AC25" s="97">
        <f t="shared" si="13"/>
        <v>39.060899812543354</v>
      </c>
      <c r="AD25" s="97">
        <f t="shared" si="13"/>
        <v>26.781831745321956</v>
      </c>
      <c r="AE25" s="97">
        <f t="shared" si="13"/>
        <v>3.9409312452596699</v>
      </c>
      <c r="AF25" s="97">
        <f t="shared" si="13"/>
        <v>1.2174180847159826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1.2414943327238409E-2</v>
      </c>
      <c r="C26" s="69">
        <f>'Basic T2'!O26</f>
        <v>0.19568076357685518</v>
      </c>
      <c r="D26" s="69">
        <f>'Basic T2'!Z26</f>
        <v>0.99405826061593106</v>
      </c>
      <c r="E26" s="69">
        <f>'Basic T2'!AK26</f>
        <v>0.65927021827716725</v>
      </c>
      <c r="F26" s="69">
        <f>'Basic T2'!AV26</f>
        <v>0.86686385207471839</v>
      </c>
      <c r="G26" s="69">
        <f>'Basic T2'!BG26</f>
        <v>2.8843011023289353</v>
      </c>
      <c r="H26" s="69">
        <f>'Basic T2'!BR26</f>
        <v>2.8451374314048974</v>
      </c>
      <c r="I26" s="69">
        <f>'Basic T2'!CC26</f>
        <v>1.5770960339757798</v>
      </c>
      <c r="J26" s="69">
        <f>'Basic T2'!CN26</f>
        <v>0.55529456629512897</v>
      </c>
      <c r="K26" s="309">
        <f t="shared" si="12"/>
        <v>10.590117171876653</v>
      </c>
      <c r="L26" s="97"/>
      <c r="M26" s="97">
        <f t="shared" si="0"/>
        <v>0.19962527704223404</v>
      </c>
      <c r="N26" s="97">
        <f t="shared" si="1"/>
        <v>0.48935189564033044</v>
      </c>
      <c r="O26" s="97">
        <f t="shared" si="2"/>
        <v>1.2012706680574023</v>
      </c>
      <c r="P26" s="97">
        <f t="shared" si="3"/>
        <v>2.6029749000760258</v>
      </c>
      <c r="Q26" s="97">
        <f t="shared" si="4"/>
        <v>3.8464031026231096</v>
      </c>
      <c r="R26" s="97">
        <f t="shared" si="5"/>
        <v>2.3670796567724599</v>
      </c>
      <c r="S26" s="97">
        <f t="shared" si="6"/>
        <v>2.623324453522498</v>
      </c>
      <c r="T26" s="97">
        <f t="shared" si="7"/>
        <v>3.0082176261460125</v>
      </c>
      <c r="U26" s="97">
        <f t="shared" si="8"/>
        <v>2.866522678253475</v>
      </c>
      <c r="V26" s="97">
        <f t="shared" si="9"/>
        <v>2.211222020077559</v>
      </c>
      <c r="W26" s="97"/>
      <c r="X26" s="97">
        <f t="shared" si="10"/>
        <v>0.11723140665721628</v>
      </c>
      <c r="Y26" s="97">
        <f t="shared" si="13"/>
        <v>1.8477676913387635</v>
      </c>
      <c r="Z26" s="97">
        <f t="shared" si="13"/>
        <v>9.3866596986837294</v>
      </c>
      <c r="AA26" s="97">
        <f t="shared" si="13"/>
        <v>6.2253345036440173</v>
      </c>
      <c r="AB26" s="97">
        <f t="shared" si="13"/>
        <v>8.185592642702586</v>
      </c>
      <c r="AC26" s="97">
        <f t="shared" si="13"/>
        <v>27.235780827699891</v>
      </c>
      <c r="AD26" s="97">
        <f t="shared" si="13"/>
        <v>26.865967441422711</v>
      </c>
      <c r="AE26" s="97">
        <f t="shared" si="13"/>
        <v>14.892149051607765</v>
      </c>
      <c r="AF26" s="97">
        <f t="shared" si="13"/>
        <v>5.2435167362433095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9.9632809535825611E-4</v>
      </c>
      <c r="C27" s="69">
        <f>'Basic T2'!O27</f>
        <v>1.7880874970720835E-2</v>
      </c>
      <c r="D27" s="69">
        <f>'Basic T2'!Z27</f>
        <v>9.7279137808341715E-2</v>
      </c>
      <c r="E27" s="69">
        <f>'Basic T2'!AK27</f>
        <v>2.8075962379289811E-2</v>
      </c>
      <c r="F27" s="69">
        <f>'Basic T2'!AV27</f>
        <v>2.4531096713598578E-2</v>
      </c>
      <c r="G27" s="69">
        <f>'Basic T2'!BG27</f>
        <v>0.13691433956394289</v>
      </c>
      <c r="H27" s="69">
        <f>'Basic T2'!BR27</f>
        <v>0.1860519429334889</v>
      </c>
      <c r="I27" s="69">
        <f>'Basic T2'!CC27</f>
        <v>0.1167202365727041</v>
      </c>
      <c r="J27" s="69">
        <f>'Basic T2'!CN27</f>
        <v>3.3374728564537125E-2</v>
      </c>
      <c r="K27" s="309">
        <f t="shared" si="12"/>
        <v>0.64182464760198232</v>
      </c>
      <c r="L27" s="97"/>
      <c r="M27" s="97">
        <f t="shared" si="0"/>
        <v>1.602039307134679E-2</v>
      </c>
      <c r="N27" s="97">
        <f t="shared" si="1"/>
        <v>4.4715892879237107E-2</v>
      </c>
      <c r="O27" s="97">
        <f t="shared" si="2"/>
        <v>0.117557068325822</v>
      </c>
      <c r="P27" s="97">
        <f t="shared" si="3"/>
        <v>0.11085139801968998</v>
      </c>
      <c r="Q27" s="97">
        <f t="shared" si="4"/>
        <v>0.10884810375251427</v>
      </c>
      <c r="R27" s="97">
        <f t="shared" si="5"/>
        <v>0.1123624532960727</v>
      </c>
      <c r="S27" s="97">
        <f t="shared" si="6"/>
        <v>0.17154693693716858</v>
      </c>
      <c r="T27" s="97">
        <f t="shared" si="7"/>
        <v>0.22263696402861746</v>
      </c>
      <c r="U27" s="97">
        <f t="shared" si="8"/>
        <v>0.17228588593815478</v>
      </c>
      <c r="V27" s="97">
        <f t="shared" si="9"/>
        <v>0.13401332306076141</v>
      </c>
      <c r="W27" s="97"/>
      <c r="X27" s="97">
        <f t="shared" si="10"/>
        <v>0.15523369180052332</v>
      </c>
      <c r="Y27" s="97">
        <f t="shared" si="13"/>
        <v>2.7859439548680878</v>
      </c>
      <c r="Z27" s="97">
        <f t="shared" si="13"/>
        <v>15.1566534834399</v>
      </c>
      <c r="AA27" s="97">
        <f t="shared" si="13"/>
        <v>4.3743976620699501</v>
      </c>
      <c r="AB27" s="97">
        <f t="shared" si="13"/>
        <v>3.8220870459327019</v>
      </c>
      <c r="AC27" s="97">
        <f t="shared" si="13"/>
        <v>21.332047635672634</v>
      </c>
      <c r="AD27" s="97">
        <f t="shared" si="13"/>
        <v>28.987971033618848</v>
      </c>
      <c r="AE27" s="97">
        <f t="shared" si="13"/>
        <v>18.185689348142073</v>
      </c>
      <c r="AF27" s="97">
        <f t="shared" si="13"/>
        <v>5.1999761444552606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5.898375976087826E-2</v>
      </c>
      <c r="C28" s="69">
        <f>'Basic T2'!O28</f>
        <v>0.97503897091314462</v>
      </c>
      <c r="D28" s="69">
        <f>'Basic T2'!Z28</f>
        <v>4.7004423392025352</v>
      </c>
      <c r="E28" s="69">
        <f>'Basic T2'!AK28</f>
        <v>1.7902596493911516</v>
      </c>
      <c r="F28" s="69">
        <f>'Basic T2'!AV28</f>
        <v>1.2579159373850879</v>
      </c>
      <c r="G28" s="69">
        <f>'Basic T2'!BG28</f>
        <v>12.804985410345585</v>
      </c>
      <c r="H28" s="69">
        <f>'Basic T2'!BR28</f>
        <v>11.992911840563142</v>
      </c>
      <c r="I28" s="69">
        <f>'Basic T2'!CC28</f>
        <v>6.6139820606109803</v>
      </c>
      <c r="J28" s="69">
        <f>'Basic T2'!CN28</f>
        <v>2.4835491454295355</v>
      </c>
      <c r="K28" s="309">
        <f t="shared" si="12"/>
        <v>42.678069113602035</v>
      </c>
      <c r="L28" s="97"/>
      <c r="M28" s="97">
        <f t="shared" si="0"/>
        <v>0.94842554435381898</v>
      </c>
      <c r="N28" s="97">
        <f t="shared" si="1"/>
        <v>2.4383447816634507</v>
      </c>
      <c r="O28" s="97">
        <f t="shared" si="2"/>
        <v>5.6802540984675121</v>
      </c>
      <c r="P28" s="97">
        <f t="shared" si="3"/>
        <v>7.0684232395053197</v>
      </c>
      <c r="Q28" s="97">
        <f t="shared" si="4"/>
        <v>5.5815590335401533</v>
      </c>
      <c r="R28" s="97">
        <f t="shared" si="5"/>
        <v>10.508757371282412</v>
      </c>
      <c r="S28" s="97">
        <f t="shared" si="6"/>
        <v>11.057918873449132</v>
      </c>
      <c r="T28" s="97">
        <f t="shared" si="7"/>
        <v>12.615780513749636</v>
      </c>
      <c r="U28" s="97">
        <f t="shared" si="8"/>
        <v>12.820492725922161</v>
      </c>
      <c r="V28" s="97">
        <f t="shared" si="9"/>
        <v>8.9112032158625798</v>
      </c>
      <c r="W28" s="97"/>
      <c r="X28" s="97">
        <f t="shared" si="10"/>
        <v>0.13820625203045889</v>
      </c>
      <c r="Y28" s="97">
        <f t="shared" si="13"/>
        <v>2.2846370305970276</v>
      </c>
      <c r="Z28" s="97">
        <f t="shared" si="13"/>
        <v>11.013718372990883</v>
      </c>
      <c r="AA28" s="97">
        <f t="shared" si="13"/>
        <v>4.1948000145596405</v>
      </c>
      <c r="AB28" s="97">
        <f t="shared" si="13"/>
        <v>2.947452786668304</v>
      </c>
      <c r="AC28" s="97">
        <f t="shared" si="13"/>
        <v>30.003666230214893</v>
      </c>
      <c r="AD28" s="97">
        <f t="shared" si="13"/>
        <v>28.100877311576522</v>
      </c>
      <c r="AE28" s="97">
        <f t="shared" si="13"/>
        <v>15.497378859867448</v>
      </c>
      <c r="AF28" s="97">
        <f t="shared" si="13"/>
        <v>5.8192631414948366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2.5869154007025465E-2</v>
      </c>
      <c r="C29" s="69">
        <f>'Basic T2'!O29</f>
        <v>0.27400929020948533</v>
      </c>
      <c r="D29" s="69">
        <f>'Basic T2'!Z29</f>
        <v>1.3219900765935759</v>
      </c>
      <c r="E29" s="69">
        <f>'Basic T2'!AK29</f>
        <v>0.42107680067773956</v>
      </c>
      <c r="F29" s="69">
        <f>'Basic T2'!AV29</f>
        <v>0.52592571926905585</v>
      </c>
      <c r="G29" s="69">
        <f>'Basic T2'!BG29</f>
        <v>2.5038406203927721</v>
      </c>
      <c r="H29" s="69">
        <f>'Basic T2'!BR29</f>
        <v>2.5410728347510725</v>
      </c>
      <c r="I29" s="69">
        <f>'Basic T2'!CC29</f>
        <v>0.93312535828609322</v>
      </c>
      <c r="J29" s="69">
        <f>'Basic T2'!CN29</f>
        <v>0.34328225535001733</v>
      </c>
      <c r="K29" s="309">
        <f t="shared" si="12"/>
        <v>8.8901921095368373</v>
      </c>
      <c r="L29" s="97"/>
      <c r="M29" s="97">
        <f t="shared" si="0"/>
        <v>0.41596138616038236</v>
      </c>
      <c r="N29" s="97">
        <f t="shared" si="1"/>
        <v>0.68523324999398505</v>
      </c>
      <c r="O29" s="97">
        <f t="shared" si="2"/>
        <v>1.5975601887668383</v>
      </c>
      <c r="P29" s="97">
        <f t="shared" si="3"/>
        <v>1.6625236705409232</v>
      </c>
      <c r="Q29" s="97">
        <f t="shared" si="4"/>
        <v>2.3336101897710964</v>
      </c>
      <c r="R29" s="97">
        <f t="shared" si="5"/>
        <v>2.0548444791518703</v>
      </c>
      <c r="S29" s="97">
        <f t="shared" si="6"/>
        <v>2.3429653808647819</v>
      </c>
      <c r="T29" s="97">
        <f t="shared" si="7"/>
        <v>1.7798815606197564</v>
      </c>
      <c r="U29" s="97">
        <f t="shared" si="8"/>
        <v>1.7720799549114135</v>
      </c>
      <c r="V29" s="97">
        <f t="shared" si="9"/>
        <v>1.856276775438551</v>
      </c>
      <c r="W29" s="97"/>
      <c r="X29" s="97">
        <f>IF($K29&gt;0,B29/$K29*100,0)</f>
        <v>0.29098532054526322</v>
      </c>
      <c r="Y29" s="97">
        <f t="shared" si="13"/>
        <v>3.0821526332996276</v>
      </c>
      <c r="Z29" s="97">
        <f t="shared" si="13"/>
        <v>14.870208205910739</v>
      </c>
      <c r="AA29" s="97">
        <f t="shared" si="13"/>
        <v>4.7364195901462569</v>
      </c>
      <c r="AB29" s="97">
        <f t="shared" si="13"/>
        <v>5.9157970130350268</v>
      </c>
      <c r="AC29" s="97">
        <f t="shared" si="13"/>
        <v>28.164077778553398</v>
      </c>
      <c r="AD29" s="97">
        <f t="shared" si="13"/>
        <v>28.582878788695353</v>
      </c>
      <c r="AE29" s="97">
        <f t="shared" si="13"/>
        <v>10.496121419975786</v>
      </c>
      <c r="AF29" s="97">
        <f t="shared" si="13"/>
        <v>3.8613592498385474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2.4517581372656926E-2</v>
      </c>
      <c r="C30" s="69">
        <f>'Basic T2'!O30</f>
        <v>0.14724128574310238</v>
      </c>
      <c r="D30" s="69">
        <f>'Basic T2'!Z30</f>
        <v>0.44292366096436947</v>
      </c>
      <c r="E30" s="69">
        <f>'Basic T2'!AK30</f>
        <v>0.25770351501181221</v>
      </c>
      <c r="F30" s="69">
        <f>'Basic T2'!AV30</f>
        <v>0.42789478139802806</v>
      </c>
      <c r="G30" s="69">
        <f>'Basic T2'!BG30</f>
        <v>5.3489131740203817</v>
      </c>
      <c r="H30" s="69">
        <f>'Basic T2'!BR30</f>
        <v>5.4475157537852361</v>
      </c>
      <c r="I30" s="69">
        <f>'Basic T2'!CC30</f>
        <v>2.9118356364058884</v>
      </c>
      <c r="J30" s="69">
        <f>'Basic T2'!CN30</f>
        <v>1.4847258444894542</v>
      </c>
      <c r="K30" s="309">
        <f t="shared" si="12"/>
        <v>16.493271233190928</v>
      </c>
      <c r="L30" s="97"/>
      <c r="M30" s="97">
        <f t="shared" si="0"/>
        <v>0.39422886153527492</v>
      </c>
      <c r="N30" s="97">
        <f t="shared" si="1"/>
        <v>0.36821607284155655</v>
      </c>
      <c r="O30" s="97">
        <f t="shared" si="2"/>
        <v>0.53525152718455404</v>
      </c>
      <c r="P30" s="97">
        <f t="shared" si="3"/>
        <v>1.0174823048886756</v>
      </c>
      <c r="Q30" s="97">
        <f t="shared" si="4"/>
        <v>1.8986324217193793</v>
      </c>
      <c r="R30" s="97">
        <f t="shared" si="5"/>
        <v>4.3897301671598905</v>
      </c>
      <c r="S30" s="97">
        <f t="shared" si="6"/>
        <v>5.0228158155429821</v>
      </c>
      <c r="T30" s="97">
        <f t="shared" si="7"/>
        <v>5.5541546596843503</v>
      </c>
      <c r="U30" s="97">
        <f t="shared" si="8"/>
        <v>7.664401135083458</v>
      </c>
      <c r="V30" s="97">
        <f t="shared" si="9"/>
        <v>3.4438036843251196</v>
      </c>
      <c r="W30" s="97"/>
      <c r="X30" s="97">
        <f t="shared" si="10"/>
        <v>0.14865202315546683</v>
      </c>
      <c r="Y30" s="97">
        <f t="shared" si="13"/>
        <v>0.89273548989357054</v>
      </c>
      <c r="Z30" s="97">
        <f t="shared" si="13"/>
        <v>2.685480974041301</v>
      </c>
      <c r="AA30" s="97">
        <f t="shared" si="13"/>
        <v>1.5624766692323091</v>
      </c>
      <c r="AB30" s="97">
        <f t="shared" si="13"/>
        <v>2.5943596958312063</v>
      </c>
      <c r="AC30" s="97">
        <f t="shared" si="13"/>
        <v>32.430881044727329</v>
      </c>
      <c r="AD30" s="97">
        <f t="shared" si="13"/>
        <v>33.028716236853597</v>
      </c>
      <c r="AE30" s="97">
        <f t="shared" si="13"/>
        <v>17.654688358887434</v>
      </c>
      <c r="AF30" s="97">
        <f t="shared" si="13"/>
        <v>9.0020095073777959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3.2986668932418993E-2</v>
      </c>
      <c r="C31" s="69">
        <f>'Basic T2'!O31</f>
        <v>0.18229329226058982</v>
      </c>
      <c r="D31" s="69">
        <f>'Basic T2'!Z31</f>
        <v>0.68886090161697688</v>
      </c>
      <c r="E31" s="69">
        <f>'Basic T2'!AK31</f>
        <v>0.33282471072547487</v>
      </c>
      <c r="F31" s="69">
        <f>'Basic T2'!AV31</f>
        <v>0.52105456782129933</v>
      </c>
      <c r="G31" s="69">
        <f>'Basic T2'!BG31</f>
        <v>4.9673138457962898</v>
      </c>
      <c r="H31" s="69">
        <f>'Basic T2'!BR31</f>
        <v>6.6277424921039731</v>
      </c>
      <c r="I31" s="69">
        <f>'Basic T2'!CC31</f>
        <v>3.7633327886879875</v>
      </c>
      <c r="J31" s="69">
        <f>'Basic T2'!CN31</f>
        <v>1.9695101886441775</v>
      </c>
      <c r="K31" s="309">
        <f t="shared" si="12"/>
        <v>19.085919456589188</v>
      </c>
      <c r="L31" s="97"/>
      <c r="M31" s="97">
        <f t="shared" si="0"/>
        <v>0.53040700636040383</v>
      </c>
      <c r="N31" s="97">
        <f t="shared" si="1"/>
        <v>0.45587295603126676</v>
      </c>
      <c r="O31" s="97">
        <f t="shared" si="2"/>
        <v>0.8324546239083771</v>
      </c>
      <c r="P31" s="97">
        <f t="shared" si="3"/>
        <v>1.3140808489839213</v>
      </c>
      <c r="Q31" s="97">
        <f t="shared" si="4"/>
        <v>2.3119961704563505</v>
      </c>
      <c r="R31" s="97">
        <f t="shared" si="5"/>
        <v>4.0765603645522734</v>
      </c>
      <c r="S31" s="97">
        <f t="shared" si="6"/>
        <v>6.1110295619713266</v>
      </c>
      <c r="T31" s="97">
        <f t="shared" si="7"/>
        <v>7.1783352339330611</v>
      </c>
      <c r="U31" s="97">
        <f t="shared" si="8"/>
        <v>10.166938348536364</v>
      </c>
      <c r="V31" s="97">
        <f t="shared" si="9"/>
        <v>3.985149993232604</v>
      </c>
      <c r="W31" s="97"/>
      <c r="X31" s="97">
        <f t="shared" si="10"/>
        <v>0.17283248526457937</v>
      </c>
      <c r="Y31" s="97">
        <f t="shared" si="13"/>
        <v>0.95511925781314788</v>
      </c>
      <c r="Z31" s="97">
        <f t="shared" si="13"/>
        <v>3.6092623317613119</v>
      </c>
      <c r="AA31" s="97">
        <f t="shared" si="13"/>
        <v>1.7438233011644144</v>
      </c>
      <c r="AB31" s="97">
        <f t="shared" si="13"/>
        <v>2.7300469804791687</v>
      </c>
      <c r="AC31" s="97">
        <f t="shared" si="13"/>
        <v>26.02606522098354</v>
      </c>
      <c r="AD31" s="97">
        <f t="shared" si="13"/>
        <v>34.725822390578223</v>
      </c>
      <c r="AE31" s="97">
        <f t="shared" si="13"/>
        <v>19.717849052269479</v>
      </c>
      <c r="AF31" s="97">
        <f t="shared" si="13"/>
        <v>10.319178979686134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2.7938314876907499E-4</v>
      </c>
      <c r="C32" s="69">
        <f>'Basic T2'!O32</f>
        <v>4.2784952835381009E-2</v>
      </c>
      <c r="D32" s="69">
        <f>'Basic T2'!Z32</f>
        <v>0.20566933447943417</v>
      </c>
      <c r="E32" s="69">
        <f>'Basic T2'!AK32</f>
        <v>0.14934108029291759</v>
      </c>
      <c r="F32" s="69">
        <f>'Basic T2'!AV32</f>
        <v>0.16091493039720267</v>
      </c>
      <c r="G32" s="69">
        <f>'Basic T2'!BG32</f>
        <v>1.2600979481020038</v>
      </c>
      <c r="H32" s="69">
        <f>'Basic T2'!BR32</f>
        <v>2.1490570019369923</v>
      </c>
      <c r="I32" s="69">
        <f>'Basic T2'!CC32</f>
        <v>1.8112783664148571</v>
      </c>
      <c r="J32" s="69">
        <f>'Basic T2'!CN32</f>
        <v>0.91523230898972074</v>
      </c>
      <c r="K32" s="309">
        <f t="shared" si="12"/>
        <v>6.6946553065972783</v>
      </c>
      <c r="L32" s="97"/>
      <c r="M32" s="97">
        <f t="shared" si="0"/>
        <v>4.4923232433606488E-3</v>
      </c>
      <c r="N32" s="97">
        <f t="shared" si="1"/>
        <v>0.10699517618476941</v>
      </c>
      <c r="O32" s="97">
        <f t="shared" si="2"/>
        <v>0.24854130649842088</v>
      </c>
      <c r="P32" s="97">
        <f t="shared" si="3"/>
        <v>0.58963847110908685</v>
      </c>
      <c r="Q32" s="97">
        <f t="shared" si="4"/>
        <v>0.71400334211286609</v>
      </c>
      <c r="R32" s="97">
        <f t="shared" si="5"/>
        <v>1.0341334391491035</v>
      </c>
      <c r="S32" s="97">
        <f t="shared" si="6"/>
        <v>1.9815119378648918</v>
      </c>
      <c r="T32" s="97">
        <f t="shared" si="7"/>
        <v>3.4549066070315209</v>
      </c>
      <c r="U32" s="97">
        <f t="shared" si="8"/>
        <v>4.7245810220929938</v>
      </c>
      <c r="V32" s="97">
        <f t="shared" si="9"/>
        <v>1.3978475394105303</v>
      </c>
      <c r="W32" s="97"/>
      <c r="X32" s="97">
        <f t="shared" si="10"/>
        <v>4.1732267902390074E-3</v>
      </c>
      <c r="Y32" s="97">
        <f t="shared" si="13"/>
        <v>0.63909119851500618</v>
      </c>
      <c r="Z32" s="97">
        <f t="shared" si="13"/>
        <v>3.0721422546842163</v>
      </c>
      <c r="AA32" s="97">
        <f t="shared" si="13"/>
        <v>2.2307508520378749</v>
      </c>
      <c r="AB32" s="97">
        <f t="shared" si="13"/>
        <v>2.4036327940383773</v>
      </c>
      <c r="AC32" s="97">
        <f t="shared" si="13"/>
        <v>18.822447017701339</v>
      </c>
      <c r="AD32" s="97">
        <f t="shared" si="13"/>
        <v>32.10108517191609</v>
      </c>
      <c r="AE32" s="97">
        <f t="shared" si="13"/>
        <v>27.055588129084473</v>
      </c>
      <c r="AF32" s="97">
        <f t="shared" si="13"/>
        <v>13.671089355232388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3.5064090640751826E-2</v>
      </c>
      <c r="C33" s="69">
        <f>'Basic T2'!O33</f>
        <v>0.8313320436739754</v>
      </c>
      <c r="D33" s="69">
        <f>'Basic T2'!Z33</f>
        <v>2.9819162142829074</v>
      </c>
      <c r="E33" s="69">
        <f>'Basic T2'!AK33</f>
        <v>1.5018720976809394</v>
      </c>
      <c r="F33" s="69">
        <f>'Basic T2'!AV33</f>
        <v>1.2818045656061297</v>
      </c>
      <c r="G33" s="69">
        <f>'Basic T2'!BG33</f>
        <v>9.5312698231434325</v>
      </c>
      <c r="H33" s="69">
        <f>'Basic T2'!BR33</f>
        <v>15.659190463330214</v>
      </c>
      <c r="I33" s="69">
        <f>'Basic T2'!CC33</f>
        <v>10.506256056874514</v>
      </c>
      <c r="J33" s="69">
        <f>'Basic T2'!CN33</f>
        <v>3.7745914037183552</v>
      </c>
      <c r="K33" s="309">
        <f t="shared" ref="K33" si="14">SUM(B33:J33)</f>
        <v>46.103296758951217</v>
      </c>
      <c r="L33" s="97"/>
      <c r="M33" s="97">
        <f t="shared" si="0"/>
        <v>0.56381077415285341</v>
      </c>
      <c r="N33" s="97">
        <f t="shared" si="1"/>
        <v>2.0789673141204319</v>
      </c>
      <c r="O33" s="97">
        <f t="shared" si="2"/>
        <v>3.6034995379479282</v>
      </c>
      <c r="P33" s="97">
        <f t="shared" si="3"/>
        <v>5.9297921626189254</v>
      </c>
      <c r="Q33" s="97">
        <f t="shared" si="4"/>
        <v>5.6875564095835882</v>
      </c>
      <c r="R33" s="97">
        <f t="shared" si="5"/>
        <v>7.8220941923694829</v>
      </c>
      <c r="S33" s="97">
        <f t="shared" si="6"/>
        <v>14.43836660098912</v>
      </c>
      <c r="T33" s="97">
        <f t="shared" si="7"/>
        <v>20.040063492784483</v>
      </c>
      <c r="U33" s="97">
        <f t="shared" si="8"/>
        <v>19.485067055651101</v>
      </c>
      <c r="V33" s="97">
        <f t="shared" si="9"/>
        <v>9.6263925447670839</v>
      </c>
      <c r="W33" s="97"/>
      <c r="X33" s="97">
        <f t="shared" ref="X33" si="15">IF($K33&gt;0,B33/$K33*100,0)</f>
        <v>7.6055495172249118E-2</v>
      </c>
      <c r="Y33" s="97">
        <f t="shared" ref="Y33" si="16">IF($K33&gt;0,C33/$K33*100,0)</f>
        <v>1.8031943529343539</v>
      </c>
      <c r="Z33" s="97">
        <f t="shared" ref="Z33" si="17">IF($K33&gt;0,D33/$K33*100,0)</f>
        <v>6.4679023495298127</v>
      </c>
      <c r="AA33" s="97">
        <f t="shared" ref="AA33" si="18">IF($K33&gt;0,E33/$K33*100,0)</f>
        <v>3.2576240817080881</v>
      </c>
      <c r="AB33" s="97">
        <f t="shared" ref="AB33" si="19">IF($K33&gt;0,F33/$K33*100,0)</f>
        <v>2.7802882997890168</v>
      </c>
      <c r="AC33" s="97">
        <f t="shared" ref="AC33" si="20">IF($K33&gt;0,G33/$K33*100,0)</f>
        <v>20.673727245531271</v>
      </c>
      <c r="AD33" s="97">
        <f t="shared" ref="AD33" si="21">IF($K33&gt;0,H33/$K33*100,0)</f>
        <v>33.965446213539799</v>
      </c>
      <c r="AE33" s="97">
        <f t="shared" ref="AE33" si="22">IF($K33&gt;0,I33/$K33*100,0)</f>
        <v>22.788513610655546</v>
      </c>
      <c r="AF33" s="97">
        <f>IF($K33&gt;0,J33/$K33*100,0)</f>
        <v>8.1872483511398713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6.2191239061433192</v>
      </c>
      <c r="C35" s="310">
        <f t="shared" ref="C35:K35" si="24">SUM(C8:C33)</f>
        <v>39.987739972030049</v>
      </c>
      <c r="D35" s="310">
        <f t="shared" si="24"/>
        <v>82.750564635315826</v>
      </c>
      <c r="E35" s="310">
        <f t="shared" si="24"/>
        <v>25.327567248455289</v>
      </c>
      <c r="F35" s="310">
        <f t="shared" si="24"/>
        <v>22.536999605775801</v>
      </c>
      <c r="G35" s="310">
        <f t="shared" si="24"/>
        <v>121.85061428231413</v>
      </c>
      <c r="H35" s="310">
        <f t="shared" si="24"/>
        <v>108.45541532556362</v>
      </c>
      <c r="I35" s="310">
        <f t="shared" si="24"/>
        <v>52.426261327252483</v>
      </c>
      <c r="J35" s="310">
        <f t="shared" si="24"/>
        <v>19.371713697149634</v>
      </c>
      <c r="K35" s="310">
        <f t="shared" si="24"/>
        <v>478.92600000000016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1.2985563335762345</v>
      </c>
      <c r="Y35" s="98">
        <f t="shared" ref="Y35:AG35" si="26">IF($K35&gt;0,C35/$K35*100,0)</f>
        <v>8.3494610800061047</v>
      </c>
      <c r="Z35" s="98">
        <f t="shared" si="26"/>
        <v>17.278361299097522</v>
      </c>
      <c r="AA35" s="98">
        <f t="shared" si="26"/>
        <v>5.2884093259616893</v>
      </c>
      <c r="AB35" s="98">
        <f t="shared" si="26"/>
        <v>4.7057373384981807</v>
      </c>
      <c r="AC35" s="98">
        <f t="shared" si="26"/>
        <v>25.442472173637281</v>
      </c>
      <c r="AD35" s="98">
        <f t="shared" si="26"/>
        <v>22.645547605593261</v>
      </c>
      <c r="AE35" s="98">
        <f t="shared" si="26"/>
        <v>10.946630863067043</v>
      </c>
      <c r="AF35" s="98">
        <f t="shared" si="26"/>
        <v>4.0448239805626809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automation\Data\Results\Workbooks\LSIPs\NO_LSIP\[NO_LSIP_MainTables.Main.xlsm]Manager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automation\Data\Results\Workbooks\LSIPs\NO_LSIP\[NO_LSIP_MainTables.Main.xlsm]Manager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automation\Data\Results\Workbooks\LSIPs\NO_LSIP\[NO_LSIP_MainTables.Main.xlsm]Manager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automation\Data\Results\Workbooks\LSIPs\NO_LSIP\[NO_LSIP_MainTables.Main.xlsm]Manager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automation\Data\Results\Workbooks\LSIPs\NO_LSIP\[NO_LSIP_MainTables.Main.xlsm]Manager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automation\Data\Results\Workbooks\LSIPs\NO_LSIP\[NO_LSIP_MainTables.Main.xlsm]Manager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automation\Data\Results\Workbooks\LSIPs\NO_LSIP\[NO_LSIP_MainTables.Main.xlsm]Manager</v>
      </c>
      <c r="Y79" s="91" t="str">
        <f ca="1">CELL("filename")</f>
        <v>M:\IE\Projects\Nuffield via NFER AI and automation\Data\Results\Workbooks\LSIPs\NO_LSIP\[NO_LSIP_MainTables.Main.xlsm]Manager</v>
      </c>
      <c r="AW79" s="91" t="str">
        <f ca="1">CELL("filename")</f>
        <v>M:\IE\Projects\Nuffield via NFER AI and automation\Data\Results\Workbooks\LSIPs\NO_LSIP\[NO_LSIP_MainTables.Main.xlsm]Manager</v>
      </c>
      <c r="BU79" s="91" t="str">
        <f ca="1">CELL("filename")</f>
        <v>M:\IE\Projects\Nuffield via NFER AI and automation\Data\Results\Workbooks\LSIPs\NO_LSIP\[NO_LSIP_MainTables.Main.xlsm]Manager</v>
      </c>
      <c r="CS79" s="91" t="str">
        <f ca="1">CELL("filename")</f>
        <v>M:\IE\Projects\Nuffield via NFER AI and automation\Data\Results\Workbooks\LSIPs\NO_LSIP\[NO_LSIP_MainTables.Main.xlsm]Manager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automation\Data\Results\Workbooks\LSIPs\NO_LSIP\[NO_LSIP_MainTables.Main.xlsm]Manager</v>
      </c>
      <c r="Y96" s="91" t="str">
        <f ca="1">CELL("filename")</f>
        <v>M:\IE\Projects\Nuffield via NFER AI and automation\Data\Results\Workbooks\LSIPs\NO_LSIP\[NO_LSIP_MainTables.Main.xlsm]Manager</v>
      </c>
      <c r="AW96" s="91" t="str">
        <f ca="1">CELL("filename")</f>
        <v>M:\IE\Projects\Nuffield via NFER AI and automation\Data\Results\Workbooks\LSIPs\NO_LSIP\[NO_LSIP_MainTables.Main.xlsm]Manager</v>
      </c>
      <c r="BU96" s="91" t="str">
        <f ca="1">CELL("filename")</f>
        <v>M:\IE\Projects\Nuffield via NFER AI and automation\Data\Results\Workbooks\LSIPs\NO_LSIP\[NO_LSIP_MainTables.Main.xlsm]Manager</v>
      </c>
      <c r="CS96" s="91" t="str">
        <f ca="1">CELL("filename")</f>
        <v>M:\IE\Projects\Nuffield via NFER AI and automation\Data\Results\Workbooks\LSIPs\NO_LSIP\[NO_LSIP_MainTables.Main.xlsm]Manager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88DF63-8C87-4C2B-9A29-FA163E1C6E07}"/>
</file>

<file path=customXml/itemProps2.xml><?xml version="1.0" encoding="utf-8"?>
<ds:datastoreItem xmlns:ds="http://schemas.openxmlformats.org/officeDocument/2006/customXml" ds:itemID="{EE08E0D6-651F-4BEC-86A0-74867966B04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2024-02-29T16:15:14Z</dcterms:modified>
</cp:coreProperties>
</file>