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NT_LSIP\"/>
    </mc:Choice>
  </mc:AlternateContent>
  <xr:revisionPtr revIDLastSave="0" documentId="13_ncr:1_{A739CAD8-1F38-4DBD-9A22-8E49DC8BCF0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<sst xmlns="http://schemas.openxmlformats.org/spreadsheetml/2006/main" count="2355" uniqueCount="531">
  <si>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</si>
  <si>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</si>
  <si>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</si>
  <si>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</si>
  <si>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</si>
  <si>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</si>
  <si>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</si>
  <si>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</si>
  <si>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</si>
  <si>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</si>
  <si>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</si>
  <si>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</si>
  <si>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</si>
  <si>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</si>
  <si>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</si>
  <si>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</si>
  <si>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</si>
  <si>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</si>
  <si>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</si>
  <si>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</si>
  <si>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</si>
  <si>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</si>
  <si>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</si>
  <si>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</si>
  <si>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</si>
  <si>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</si>
  <si>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</si>
  <si>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</si>
  <si>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</si>
  <si>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</si>
  <si>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</si>
  <si>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</si>
  <si>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</si>
  <si>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</si>
  <si>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</si>
  <si>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</si>
  <si>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</si>
  <si>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</si>
  <si>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</si>
  <si>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</si>
  <si>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</si>
  <si>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</si>
  <si>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</si>
  <si>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</si>
  <si>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</si>
  <si>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</si>
  <si>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</si>
  <si>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</si>
  <si>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</si>
  <si>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</si>
  <si>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</si>
  <si>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</si>
  <si>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</si>
  <si>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</si>
  <si>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</si>
  <si>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</si>
  <si>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</si>
  <si>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</si>
  <si>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</si>
  <si>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</si>
  <si>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</si>
  <si>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</si>
  <si>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</si>
  <si>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</si>
  <si>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</si>
  <si>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</si>
  <si>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</si>
  <si>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</si>
  <si>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</si>
  <si>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</si>
  <si>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</si>
  <si>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</si>
  <si>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</si>
  <si>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</si>
  <si>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</si>
  <si>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</si>
  <si>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</si>
  <si>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</si>
  <si>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</si>
  <si>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</si>
  <si>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</si>
  <si>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</si>
  <si>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</si>
  <si>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</si>
  <si>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</si>
  <si>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</si>
  <si>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</si>
  <si>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</si>
  <si>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</si>
  <si>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</si>
  <si>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</si>
  <si>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</si>
  <si>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</si>
  <si>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</si>
  <si>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</si>
  <si>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</si>
  <si>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</si>
  <si>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</si>
  <si>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</si>
  <si>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</si>
  <si>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</si>
  <si>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</si>
  <si>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</si>
  <si>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</si>
  <si>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</si>
  <si>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</si>
  <si>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</si>
  <si>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</si>
  <si>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</si>
  <si>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</si>
  <si>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</si>
  <si>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</si>
  <si>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</si>
  <si>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</si>
  <si>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</si>
  <si>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</si>
  <si>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</si>
  <si>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</si>
  <si>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</si>
  <si>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</si>
  <si>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</si>
  <si>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</si>
  <si>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</si>
  <si>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</si>
  <si>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</si>
  <si>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</si>
  <si>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</si>
  <si>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</si>
  <si>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</si>
  <si>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</si>
  <si>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</si>
  <si>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</si>
  <si>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</si>
  <si>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</si>
  <si>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</si>
  <si>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</si>
  <si>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</si>
  <si>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</si>
  <si>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</si>
  <si>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</si>
  <si>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</si>
  <si>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</si>
  <si>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</si>
  <si>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</si>
  <si>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</si>
  <si>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</si>
  <si>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</si>
  <si>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</si>
  <si>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</si>
  <si>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</si>
  <si>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</si>
  <si>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</si>
  <si>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</si>
  <si>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</si>
  <si>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</si>
  <si>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</si>
  <si>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</si>
  <si>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</si>
  <si>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</si>
  <si>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</si>
  <si>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</si>
  <si>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</si>
  <si>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</si>
  <si>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</si>
  <si>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</si>
  <si>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</si>
  <si>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</si>
  <si>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</si>
  <si>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</si>
  <si>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</si>
  <si>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</si>
  <si>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</si>
  <si>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</si>
  <si>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</si>
  <si>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</si>
  <si>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</si>
  <si>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</si>
  <si>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</si>
  <si>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</si>
  <si>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</si>
  <si>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</si>
  <si>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</si>
  <si>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</si>
  <si>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</si>
  <si>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</si>
  <si>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</si>
  <si>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</si>
  <si>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</si>
  <si>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</si>
  <si>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</si>
  <si>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</si>
  <si>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</si>
  <si>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</si>
  <si>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</si>
  <si>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</si>
  <si>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</si>
  <si>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</si>
  <si>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</si>
  <si>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</si>
  <si>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</si>
  <si>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</si>
  <si>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</si>
  <si>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</si>
  <si>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</si>
  <si>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</si>
  <si>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</si>
  <si>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</si>
  <si>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</si>
  <si>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</si>
  <si>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</si>
  <si>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</si>
  <si>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</si>
  <si>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</si>
  <si>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</si>
  <si>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</si>
  <si>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</si>
  <si>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</si>
  <si>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</si>
  <si>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</si>
  <si>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</si>
  <si>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</si>
  <si>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</si>
  <si>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</si>
  <si>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</si>
  <si>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</si>
  <si>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</si>
  <si>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</si>
  <si>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</si>
  <si>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</si>
  <si>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</si>
  <si>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</si>
  <si>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</si>
  <si>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</si>
  <si>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</si>
  <si>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</si>
  <si>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</si>
  <si>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</si>
  <si>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</si>
  <si>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</si>
  <si>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</si>
  <si>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</si>
  <si>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</si>
  <si>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</si>
  <si>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</si>
  <si>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</si>
  <si>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</si>
  <si>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</si>
  <si>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</si>
  <si>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</si>
  <si>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</si>
  <si>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</si>
  <si>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</si>
  <si>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</si>
  <si>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</si>
  <si>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</si>
  <si>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</si>
  <si>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</si>
  <si>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</si>
  <si>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</si>
  <si>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</si>
  <si>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</si>
  <si>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</si>
  <si>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</si>
  <si>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</si>
  <si>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</si>
  <si>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</si>
  <si>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</si>
  <si>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</si>
  <si>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</si>
  <si>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</si>
  <si>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</si>
  <si>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</si>
  <si>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</si>
  <si>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</si>
  <si>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</si>
  <si>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</si>
  <si>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</si>
  <si>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</si>
  <si>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</si>
  <si>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</si>
  <si>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</si>
  <si>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</si>
  <si>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</si>
  <si>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</si>
  <si>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</si>
  <si>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</si>
  <si>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</si>
  <si>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</si>
  <si>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</si>
  <si>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</si>
  <si>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</si>
  <si>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</si>
  <si>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</si>
  <si>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</si>
  <si>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</si>
  <si>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</si>
  <si>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</si>
  <si>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</si>
  <si>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</si>
  <si>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</si>
  <si>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</si>
  <si>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</si>
  <si>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</si>
  <si>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</si>
  <si>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</si>
  <si>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</si>
  <si>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</si>
  <si>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</si>
  <si>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</si>
  <si>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</si>
  <si>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</si>
  <si>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</si>
  <si>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</si>
  <si>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</si>
  <si>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</si>
  <si>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</si>
  <si>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</si>
  <si>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</si>
  <si>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</si>
  <si>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</si>
  <si>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</si>
  <si>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</si>
  <si>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</si>
  <si>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</si>
  <si>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</si>
  <si>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</si>
  <si>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</si>
  <si>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</si>
  <si>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</si>
  <si>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</si>
  <si>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</si>
  <si>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</si>
  <si>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</si>
  <si>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</si>
  <si>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</si>
  <si>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</si>
  <si>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</si>
  <si>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</si>
  <si>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</si>
  <si>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</si>
  <si>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</si>
  <si>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</si>
  <si>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</si>
  <si>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</si>
  <si>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</si>
  <si>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</si>
  <si>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</si>
  <si>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</si>
  <si>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</si>
  <si>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</si>
  <si>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</si>
  <si>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</si>
  <si>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</si>
  <si>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</si>
  <si>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</si>
  <si>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</si>
  <si>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</si>
  <si>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</si>
  <si>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</si>
  <si>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</si>
  <si>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</si>
  <si>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</si>
  <si>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</si>
  <si>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</si>
  <si>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</si>
  <si>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</si>
  <si>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</si>
  <si>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</si>
  <si>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</si>
  <si>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</si>
  <si>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</si>
  <si>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</si>
  <si>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</si>
  <si>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</si>
  <si>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</si>
  <si>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</si>
  <si>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</si>
  <si>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</si>
  <si>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</si>
  <si>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</si>
  <si>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</si>
  <si>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</si>
  <si>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</si>
  <si>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</si>
  <si>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</si>
  <si>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</si>
  <si>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</si>
  <si>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</si>
  <si>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</si>
  <si>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</si>
  <si>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</si>
  <si>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</si>
  <si>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</si>
  <si>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</si>
  <si>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</si>
  <si>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</si>
  <si>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</si>
  <si>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</si>
  <si>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</si>
  <si>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</si>
  <si>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</si>
  <si>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</si>
  <si>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</si>
  <si>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</si>
  <si>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</si>
  <si>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</si>
  <si>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</si>
  <si>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</si>
  <si>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</si>
  <si>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</si>
  <si>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</si>
  <si>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</si>
  <si>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</si>
  <si>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</si>
  <si>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</si>
  <si>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</si>
  <si>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</si>
  <si>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</si>
  <si>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</si>
  <si>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</si>
  <si>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</si>
  <si>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</si>
  <si>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</si>
  <si>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</si>
  <si>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</si>
  <si>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</si>
  <si>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</si>
  <si>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</si>
  <si>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</si>
  <si>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</si>
  <si>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</si>
  <si>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</si>
  <si>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</si>
  <si>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</si>
  <si>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</si>
  <si>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</si>
  <si>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</si>
  <si>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</si>
  <si>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</si>
  <si>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</si>
  <si>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</si>
  <si>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</si>
  <si>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</si>
  <si>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</si>
  <si>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</si>
  <si>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</si>
  <si>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</si>
  <si>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</si>
  <si>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</si>
  <si>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</si>
  <si>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</si>
  <si>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</si>
  <si>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</si>
  <si>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</si>
  <si>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</si>
  <si>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</si>
  <si>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</si>
  <si>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</si>
  <si>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</si>
  <si>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</si>
  <si>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</si>
  <si>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</si>
  <si>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</si>
  <si>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</si>
  <si>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</si>
  <si>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</si>
  <si>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</si>
  <si>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</si>
  <si>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</si>
  <si>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</si>
  <si>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</si>
  <si>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</si>
  <si>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</si>
  <si>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</si>
  <si>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</si>
  <si>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</si>
  <si>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</si>
  <si>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</si>
  <si>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</si>
  <si>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</si>
  <si>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</si>
  <si>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</si>
  <si>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</si>
  <si>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</si>
  <si>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</si>
  <si>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</si>
  <si>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</si>
  <si>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</si>
  <si>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</si>
  <si>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</si>
  <si>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</si>
  <si>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</si>
  <si>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</si>
  <si>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</si>
  <si>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</si>
  <si>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</si>
  <si>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</si>
  <si>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</si>
  <si>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</si>
  <si>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</si>
  <si>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</si>
  <si>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</si>
  <si>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</si>
  <si>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</si>
  <si>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</si>
  <si>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</si>
  <si>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</si>
  <si>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</si>
  <si>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</si>
  <si>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</si>
  <si>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</si>
  <si>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</si>
  <si>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</si>
  <si>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</si>
  <si>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</si>
  <si>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</si>
  <si>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</si>
  <si>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</si>
  <si>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</si>
  <si>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</si>
  <si>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</si>
  <si>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</si>
  <si>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</si>
  <si>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</si>
  <si>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automation/Data/Results/Workbooks/LSIPs/NT_LSIP/NT_LSIP_Database.Main.xlsx</t>
  </si>
  <si>
    <t>LSIP</t>
  </si>
  <si>
    <t>24. North of Tyne</t>
  </si>
  <si>
    <t>28-02-2024 10:22:17</t>
  </si>
  <si>
    <t>LSIP name</t>
  </si>
  <si>
    <t>North of Tyne</t>
  </si>
  <si>
    <t>29 02 2024 04:15:28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</si>
</sst>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0.19700277350473971</c:v>
                </c:pt>
                <c:pt idx="2">
                  <c:v>1.054424441217483</c:v>
                </c:pt>
                <c:pt idx="3">
                  <c:v>0.45570643693790824</c:v>
                </c:pt>
                <c:pt idx="4">
                  <c:v>0.3347141870095216</c:v>
                </c:pt>
                <c:pt idx="5">
                  <c:v>0.75535790319878338</c:v>
                </c:pt>
                <c:pt idx="7">
                  <c:v>-4.8676301721010891</c:v>
                </c:pt>
                <c:pt idx="8">
                  <c:v>-1.3715656345579919</c:v>
                </c:pt>
                <c:pt idx="9">
                  <c:v>-0.34612154035086329</c:v>
                </c:pt>
                <c:pt idx="10">
                  <c:v>-1.24508808144973</c:v>
                </c:pt>
                <c:pt idx="11">
                  <c:v>2.8256767077539546</c:v>
                </c:pt>
                <c:pt idx="12">
                  <c:v>-2.9167757867831434</c:v>
                </c:pt>
                <c:pt idx="13">
                  <c:v>2.5993028905622939</c:v>
                </c:pt>
                <c:pt idx="14">
                  <c:v>3.7524353183705283</c:v>
                </c:pt>
                <c:pt idx="15">
                  <c:v>-0.79004432120198809</c:v>
                </c:pt>
                <c:pt idx="17">
                  <c:v>3.3704944932431591</c:v>
                </c:pt>
                <c:pt idx="18">
                  <c:v>3.1160117472524451</c:v>
                </c:pt>
                <c:pt idx="19">
                  <c:v>7.643979343991969E-2</c:v>
                </c:pt>
                <c:pt idx="20">
                  <c:v>1.609750771286822</c:v>
                </c:pt>
                <c:pt idx="22">
                  <c:v>0.82111730574976338</c:v>
                </c:pt>
                <c:pt idx="24">
                  <c:v>-5.5563132688582151</c:v>
                </c:pt>
                <c:pt idx="25">
                  <c:v>-5.8734079865417126</c:v>
                </c:pt>
                <c:pt idx="26">
                  <c:v>0.48438615734018864</c:v>
                </c:pt>
                <c:pt idx="27">
                  <c:v>-4.8050078453390599</c:v>
                </c:pt>
                <c:pt idx="29">
                  <c:v>4.8076967282888905</c:v>
                </c:pt>
                <c:pt idx="30">
                  <c:v>34.460489268156927</c:v>
                </c:pt>
                <c:pt idx="31">
                  <c:v>-0.3166051812025561</c:v>
                </c:pt>
                <c:pt idx="32">
                  <c:v>-5.9098068994654867</c:v>
                </c:pt>
                <c:pt idx="33">
                  <c:v>4.1562783804165448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0.53351290000283047</c:v>
                </c:pt>
                <c:pt idx="2">
                  <c:v>1.0233845285088972</c:v>
                </c:pt>
                <c:pt idx="3">
                  <c:v>0.63322890670527432</c:v>
                </c:pt>
                <c:pt idx="4">
                  <c:v>9.9718869273690558E-2</c:v>
                </c:pt>
                <c:pt idx="5">
                  <c:v>0.75565529145775745</c:v>
                </c:pt>
                <c:pt idx="7">
                  <c:v>-0.85286446451243725</c:v>
                </c:pt>
                <c:pt idx="8">
                  <c:v>0.89735005185438421</c:v>
                </c:pt>
                <c:pt idx="9">
                  <c:v>0.36653548814360448</c:v>
                </c:pt>
                <c:pt idx="10">
                  <c:v>0.51347517767734718</c:v>
                </c:pt>
                <c:pt idx="11">
                  <c:v>0.84912219863382266</c:v>
                </c:pt>
                <c:pt idx="12">
                  <c:v>0.29072122936384392</c:v>
                </c:pt>
                <c:pt idx="13">
                  <c:v>1.3810126824435276</c:v>
                </c:pt>
                <c:pt idx="14">
                  <c:v>-1.71065207054788E-2</c:v>
                </c:pt>
                <c:pt idx="15">
                  <c:v>0.48261878431243854</c:v>
                </c:pt>
                <c:pt idx="17">
                  <c:v>1.5917272656299053</c:v>
                </c:pt>
                <c:pt idx="18">
                  <c:v>0.54377103647498259</c:v>
                </c:pt>
                <c:pt idx="19">
                  <c:v>1.1567603589912601E-2</c:v>
                </c:pt>
                <c:pt idx="20">
                  <c:v>0.68379179430710924</c:v>
                </c:pt>
                <c:pt idx="22">
                  <c:v>-0.25313946430335355</c:v>
                </c:pt>
                <c:pt idx="24">
                  <c:v>-0.75595524152622939</c:v>
                </c:pt>
                <c:pt idx="25">
                  <c:v>0.25126203042131756</c:v>
                </c:pt>
                <c:pt idx="26">
                  <c:v>-9.7532123822807737E-2</c:v>
                </c:pt>
                <c:pt idx="27">
                  <c:v>-0.47175997706322415</c:v>
                </c:pt>
                <c:pt idx="29">
                  <c:v>0.78277882869355331</c:v>
                </c:pt>
                <c:pt idx="30">
                  <c:v>-8.462139813105729E-2</c:v>
                </c:pt>
                <c:pt idx="31">
                  <c:v>-1.8105844794238712</c:v>
                </c:pt>
                <c:pt idx="32">
                  <c:v>0.42203031835355009</c:v>
                </c:pt>
                <c:pt idx="33">
                  <c:v>0.25662606661447374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5.0599999999999978</c:v>
                </c:pt>
                <c:pt idx="1">
                  <c:v>7.7270000000000181</c:v>
                </c:pt>
                <c:pt idx="2">
                  <c:v>2.5269999999999992</c:v>
                </c:pt>
                <c:pt idx="3">
                  <c:v>4.1649999999999947</c:v>
                </c:pt>
                <c:pt idx="4">
                  <c:v>5.7139999999999942</c:v>
                </c:pt>
                <c:pt idx="5">
                  <c:v>3.6600000000000015</c:v>
                </c:pt>
                <c:pt idx="6">
                  <c:v>2.7549999999999923</c:v>
                </c:pt>
                <c:pt idx="7">
                  <c:v>3.8059999999999996</c:v>
                </c:pt>
                <c:pt idx="8">
                  <c:v>5.3049999999999953</c:v>
                </c:pt>
                <c:pt idx="9">
                  <c:v>2.8000000000000003</c:v>
                </c:pt>
                <c:pt idx="10">
                  <c:v>2.6989999999999958</c:v>
                </c:pt>
                <c:pt idx="11">
                  <c:v>2.7210000000000001</c:v>
                </c:pt>
                <c:pt idx="12">
                  <c:v>2.7399999999999967</c:v>
                </c:pt>
                <c:pt idx="13">
                  <c:v>2.7699999999999982</c:v>
                </c:pt>
                <c:pt idx="14">
                  <c:v>2.7899999999999996</c:v>
                </c:pt>
                <c:pt idx="15">
                  <c:v>2.7960000000000047</c:v>
                </c:pt>
                <c:pt idx="16">
                  <c:v>2.8040000000000016</c:v>
                </c:pt>
                <c:pt idx="17">
                  <c:v>2.8110000000000008</c:v>
                </c:pt>
                <c:pt idx="18">
                  <c:v>2.8169999999999993</c:v>
                </c:pt>
                <c:pt idx="19">
                  <c:v>2.8230000000000119</c:v>
                </c:pt>
                <c:pt idx="20">
                  <c:v>2.833000000000002</c:v>
                </c:pt>
                <c:pt idx="21">
                  <c:v>2.8420000000000063</c:v>
                </c:pt>
                <c:pt idx="22">
                  <c:v>2.8510000000000004</c:v>
                </c:pt>
                <c:pt idx="23">
                  <c:v>2.8590000000000027</c:v>
                </c:pt>
                <c:pt idx="24" formatCode="#,##0.00">
                  <c:v>2.8669999999999995</c:v>
                </c:pt>
                <c:pt idx="25">
                  <c:v>2.8750000000000022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0.7260000000000012</c:v>
                </c:pt>
                <c:pt idx="1">
                  <c:v>0.88899999999999957</c:v>
                </c:pt>
                <c:pt idx="2">
                  <c:v>0.66699999999999759</c:v>
                </c:pt>
                <c:pt idx="3">
                  <c:v>0.65899999999999725</c:v>
                </c:pt>
                <c:pt idx="4">
                  <c:v>0.496000000000001</c:v>
                </c:pt>
                <c:pt idx="5">
                  <c:v>0.44500000000000023</c:v>
                </c:pt>
                <c:pt idx="6">
                  <c:v>0.56200000000000006</c:v>
                </c:pt>
                <c:pt idx="7">
                  <c:v>0.29600000000000093</c:v>
                </c:pt>
                <c:pt idx="8">
                  <c:v>0.30599999999999961</c:v>
                </c:pt>
                <c:pt idx="9">
                  <c:v>0.34899999999999981</c:v>
                </c:pt>
                <c:pt idx="10">
                  <c:v>0.43799999999999922</c:v>
                </c:pt>
                <c:pt idx="11">
                  <c:v>0.42599999999999971</c:v>
                </c:pt>
                <c:pt idx="12">
                  <c:v>0.4219999999999996</c:v>
                </c:pt>
                <c:pt idx="13">
                  <c:v>0.40899999999999836</c:v>
                </c:pt>
                <c:pt idx="14">
                  <c:v>0.39399999999999991</c:v>
                </c:pt>
                <c:pt idx="15">
                  <c:v>0.38400000000000101</c:v>
                </c:pt>
                <c:pt idx="16">
                  <c:v>0.37700000000000006</c:v>
                </c:pt>
                <c:pt idx="17">
                  <c:v>0.37100000000000088</c:v>
                </c:pt>
                <c:pt idx="18">
                  <c:v>0.36500000000000055</c:v>
                </c:pt>
                <c:pt idx="19">
                  <c:v>0.35900000000000021</c:v>
                </c:pt>
                <c:pt idx="20">
                  <c:v>0.35499999999999887</c:v>
                </c:pt>
                <c:pt idx="21">
                  <c:v>0.35000000000000009</c:v>
                </c:pt>
                <c:pt idx="22">
                  <c:v>0.34499999999999975</c:v>
                </c:pt>
                <c:pt idx="23">
                  <c:v>0.34099999999999964</c:v>
                </c:pt>
                <c:pt idx="24" formatCode="#,##0.00">
                  <c:v>0.33699999999999958</c:v>
                </c:pt>
                <c:pt idx="25">
                  <c:v>0.33300000000000002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0.87000000000000099</c:v>
                </c:pt>
                <c:pt idx="1">
                  <c:v>0.46700000000000091</c:v>
                </c:pt>
                <c:pt idx="2">
                  <c:v>0.45699999999999941</c:v>
                </c:pt>
                <c:pt idx="3">
                  <c:v>0.75699999999999923</c:v>
                </c:pt>
                <c:pt idx="4">
                  <c:v>0.80600000000000083</c:v>
                </c:pt>
                <c:pt idx="5">
                  <c:v>0.5770000000000004</c:v>
                </c:pt>
                <c:pt idx="6">
                  <c:v>0.96000000000000141</c:v>
                </c:pt>
                <c:pt idx="7">
                  <c:v>0.88899999999999935</c:v>
                </c:pt>
                <c:pt idx="8">
                  <c:v>0.95299999999999951</c:v>
                </c:pt>
                <c:pt idx="9">
                  <c:v>2.4560000000000026</c:v>
                </c:pt>
                <c:pt idx="10">
                  <c:v>2.5359999999999991</c:v>
                </c:pt>
                <c:pt idx="11">
                  <c:v>2.5250000000000101</c:v>
                </c:pt>
                <c:pt idx="12">
                  <c:v>2.4849999999999999</c:v>
                </c:pt>
                <c:pt idx="13">
                  <c:v>2.4749999999999974</c:v>
                </c:pt>
                <c:pt idx="14">
                  <c:v>2.4759999999999995</c:v>
                </c:pt>
                <c:pt idx="15">
                  <c:v>2.474999999999997</c:v>
                </c:pt>
                <c:pt idx="16">
                  <c:v>2.4739999999999998</c:v>
                </c:pt>
                <c:pt idx="17">
                  <c:v>2.4739999999999966</c:v>
                </c:pt>
                <c:pt idx="18">
                  <c:v>2.4749999999999974</c:v>
                </c:pt>
                <c:pt idx="19">
                  <c:v>2.4760000000000035</c:v>
                </c:pt>
                <c:pt idx="20">
                  <c:v>2.48</c:v>
                </c:pt>
                <c:pt idx="21">
                  <c:v>2.4839999999999973</c:v>
                </c:pt>
                <c:pt idx="22">
                  <c:v>2.4879999999999933</c:v>
                </c:pt>
                <c:pt idx="23">
                  <c:v>2.4929999999999981</c:v>
                </c:pt>
                <c:pt idx="24" formatCode="#,##0.00">
                  <c:v>2.4979999999999993</c:v>
                </c:pt>
                <c:pt idx="25">
                  <c:v>2.5040000000000031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1.0289999999999981</c:v>
                </c:pt>
                <c:pt idx="1">
                  <c:v>1.9840000000000002</c:v>
                </c:pt>
                <c:pt idx="2">
                  <c:v>1.8680000000000039</c:v>
                </c:pt>
                <c:pt idx="3">
                  <c:v>1.621000000000004</c:v>
                </c:pt>
                <c:pt idx="4">
                  <c:v>1.8449999999999969</c:v>
                </c:pt>
                <c:pt idx="5">
                  <c:v>1.7079999999999993</c:v>
                </c:pt>
                <c:pt idx="6">
                  <c:v>2.1839999999999953</c:v>
                </c:pt>
                <c:pt idx="7">
                  <c:v>2.4110000000000005</c:v>
                </c:pt>
                <c:pt idx="8">
                  <c:v>3.0770000000000031</c:v>
                </c:pt>
                <c:pt idx="9">
                  <c:v>2.1309999999999967</c:v>
                </c:pt>
                <c:pt idx="10">
                  <c:v>2.1600000000000024</c:v>
                </c:pt>
                <c:pt idx="11">
                  <c:v>2.0960000000000001</c:v>
                </c:pt>
                <c:pt idx="12">
                  <c:v>2.0750000000000042</c:v>
                </c:pt>
                <c:pt idx="13">
                  <c:v>2.1029999999999998</c:v>
                </c:pt>
                <c:pt idx="14">
                  <c:v>2.2090000000000005</c:v>
                </c:pt>
                <c:pt idx="15">
                  <c:v>2.2680000000000002</c:v>
                </c:pt>
                <c:pt idx="16">
                  <c:v>2.3099999999999947</c:v>
                </c:pt>
                <c:pt idx="17">
                  <c:v>2.339</c:v>
                </c:pt>
                <c:pt idx="18">
                  <c:v>2.3590000000000044</c:v>
                </c:pt>
                <c:pt idx="19">
                  <c:v>2.3740000000000014</c:v>
                </c:pt>
                <c:pt idx="20">
                  <c:v>2.3860000000000032</c:v>
                </c:pt>
                <c:pt idx="21">
                  <c:v>2.3969999999999985</c:v>
                </c:pt>
                <c:pt idx="22">
                  <c:v>2.4049999999999967</c:v>
                </c:pt>
                <c:pt idx="23">
                  <c:v>2.4130000000000007</c:v>
                </c:pt>
                <c:pt idx="24" formatCode="#,##0.00">
                  <c:v>2.4210000000000007</c:v>
                </c:pt>
                <c:pt idx="25">
                  <c:v>2.4279999999999995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3.5149999999999952</c:v>
                </c:pt>
                <c:pt idx="1">
                  <c:v>2.3209999999999975</c:v>
                </c:pt>
                <c:pt idx="2">
                  <c:v>4.2160000000000126</c:v>
                </c:pt>
                <c:pt idx="3">
                  <c:v>4.0910000000000029</c:v>
                </c:pt>
                <c:pt idx="4">
                  <c:v>3.25199999999999</c:v>
                </c:pt>
                <c:pt idx="5">
                  <c:v>3.7619999999999982</c:v>
                </c:pt>
                <c:pt idx="6">
                  <c:v>3.5469999999999935</c:v>
                </c:pt>
                <c:pt idx="7">
                  <c:v>3.0079999999999973</c:v>
                </c:pt>
                <c:pt idx="8">
                  <c:v>5.2609999999999877</c:v>
                </c:pt>
                <c:pt idx="9">
                  <c:v>3.9470000000000067</c:v>
                </c:pt>
                <c:pt idx="10">
                  <c:v>3.8539999999999979</c:v>
                </c:pt>
                <c:pt idx="11">
                  <c:v>3.8639999999999981</c:v>
                </c:pt>
                <c:pt idx="12">
                  <c:v>3.877000000000006</c:v>
                </c:pt>
                <c:pt idx="13">
                  <c:v>3.9010000000000113</c:v>
                </c:pt>
                <c:pt idx="14">
                  <c:v>3.903</c:v>
                </c:pt>
                <c:pt idx="15">
                  <c:v>3.8910000000000156</c:v>
                </c:pt>
                <c:pt idx="16">
                  <c:v>3.8850000000000064</c:v>
                </c:pt>
                <c:pt idx="17">
                  <c:v>3.8770000000000011</c:v>
                </c:pt>
                <c:pt idx="18">
                  <c:v>3.8670000000000053</c:v>
                </c:pt>
                <c:pt idx="19">
                  <c:v>3.8569999999999931</c:v>
                </c:pt>
                <c:pt idx="20">
                  <c:v>3.8480000000000016</c:v>
                </c:pt>
                <c:pt idx="21">
                  <c:v>3.8390000000000017</c:v>
                </c:pt>
                <c:pt idx="22">
                  <c:v>3.8290000000000042</c:v>
                </c:pt>
                <c:pt idx="23">
                  <c:v>3.8189999999999911</c:v>
                </c:pt>
                <c:pt idx="24" formatCode="#,##0.00">
                  <c:v>3.8090000000000024</c:v>
                </c:pt>
                <c:pt idx="25">
                  <c:v>3.7980000000000027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5.9539999999999935</c:v>
                </c:pt>
                <c:pt idx="1">
                  <c:v>5.8219999999999912</c:v>
                </c:pt>
                <c:pt idx="2">
                  <c:v>6.254999999999999</c:v>
                </c:pt>
                <c:pt idx="3">
                  <c:v>5.4609999999999923</c:v>
                </c:pt>
                <c:pt idx="4">
                  <c:v>5.8799999999999875</c:v>
                </c:pt>
                <c:pt idx="5">
                  <c:v>5.6099999999999932</c:v>
                </c:pt>
                <c:pt idx="6">
                  <c:v>5.0519999999999872</c:v>
                </c:pt>
                <c:pt idx="7">
                  <c:v>5.4790000000000116</c:v>
                </c:pt>
                <c:pt idx="8">
                  <c:v>5.6710000000000065</c:v>
                </c:pt>
                <c:pt idx="9">
                  <c:v>4.3210000000000086</c:v>
                </c:pt>
                <c:pt idx="10">
                  <c:v>4.1450000000000058</c:v>
                </c:pt>
                <c:pt idx="11">
                  <c:v>4.2680000000000113</c:v>
                </c:pt>
                <c:pt idx="12">
                  <c:v>4.2899999999999991</c:v>
                </c:pt>
                <c:pt idx="13">
                  <c:v>4.3329999999999878</c:v>
                </c:pt>
                <c:pt idx="14">
                  <c:v>4.3719999999999892</c:v>
                </c:pt>
                <c:pt idx="15">
                  <c:v>4.3949999999999898</c:v>
                </c:pt>
                <c:pt idx="16">
                  <c:v>4.385000000000014</c:v>
                </c:pt>
                <c:pt idx="17">
                  <c:v>4.3739999999999926</c:v>
                </c:pt>
                <c:pt idx="18">
                  <c:v>4.3639999999999812</c:v>
                </c:pt>
                <c:pt idx="19">
                  <c:v>4.3530000000000015</c:v>
                </c:pt>
                <c:pt idx="20">
                  <c:v>4.3469999999999978</c:v>
                </c:pt>
                <c:pt idx="21">
                  <c:v>4.3399999999999945</c:v>
                </c:pt>
                <c:pt idx="22">
                  <c:v>4.3310000000000022</c:v>
                </c:pt>
                <c:pt idx="23">
                  <c:v>4.3230000000000075</c:v>
                </c:pt>
                <c:pt idx="24" formatCode="#,##0.00">
                  <c:v>4.3130000000000033</c:v>
                </c:pt>
                <c:pt idx="25">
                  <c:v>4.3039999999999852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19.575000000000024</c:v>
                </c:pt>
                <c:pt idx="1">
                  <c:v>18.216000000000065</c:v>
                </c:pt>
                <c:pt idx="2">
                  <c:v>17.872999999999948</c:v>
                </c:pt>
                <c:pt idx="3">
                  <c:v>17.687000000000037</c:v>
                </c:pt>
                <c:pt idx="4">
                  <c:v>17.802999999999887</c:v>
                </c:pt>
                <c:pt idx="5">
                  <c:v>22.142999999999983</c:v>
                </c:pt>
                <c:pt idx="6">
                  <c:v>19.944999999999997</c:v>
                </c:pt>
                <c:pt idx="7">
                  <c:v>22.318000000000019</c:v>
                </c:pt>
                <c:pt idx="8">
                  <c:v>20.148999999999901</c:v>
                </c:pt>
                <c:pt idx="9">
                  <c:v>17.849000000000011</c:v>
                </c:pt>
                <c:pt idx="10">
                  <c:v>16.637999999999984</c:v>
                </c:pt>
                <c:pt idx="11">
                  <c:v>16.884999999999945</c:v>
                </c:pt>
                <c:pt idx="12">
                  <c:v>16.727000000000046</c:v>
                </c:pt>
                <c:pt idx="13">
                  <c:v>16.55400000000002</c:v>
                </c:pt>
                <c:pt idx="14">
                  <c:v>16.451999999999991</c:v>
                </c:pt>
                <c:pt idx="15">
                  <c:v>16.25599999999995</c:v>
                </c:pt>
                <c:pt idx="16">
                  <c:v>16.07999999999997</c:v>
                </c:pt>
                <c:pt idx="17">
                  <c:v>15.904000000000048</c:v>
                </c:pt>
                <c:pt idx="18">
                  <c:v>15.739000000000008</c:v>
                </c:pt>
                <c:pt idx="19">
                  <c:v>15.583000000000018</c:v>
                </c:pt>
                <c:pt idx="20">
                  <c:v>15.449000000000048</c:v>
                </c:pt>
                <c:pt idx="21">
                  <c:v>15.313999999999981</c:v>
                </c:pt>
                <c:pt idx="22">
                  <c:v>15.187000000000017</c:v>
                </c:pt>
                <c:pt idx="23">
                  <c:v>15.067000000000005</c:v>
                </c:pt>
                <c:pt idx="24" formatCode="#,##0.00">
                  <c:v>14.954000000000002</c:v>
                </c:pt>
                <c:pt idx="25">
                  <c:v>14.848000000000026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25.832999999999966</c:v>
                </c:pt>
                <c:pt idx="1">
                  <c:v>24.940000000000033</c:v>
                </c:pt>
                <c:pt idx="2">
                  <c:v>22.205999999999978</c:v>
                </c:pt>
                <c:pt idx="3">
                  <c:v>21.984999999999925</c:v>
                </c:pt>
                <c:pt idx="4">
                  <c:v>22.258999999999979</c:v>
                </c:pt>
                <c:pt idx="5">
                  <c:v>20.533999999999988</c:v>
                </c:pt>
                <c:pt idx="6">
                  <c:v>20.351999999999997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22.385000000000012</c:v>
                </c:pt>
                <c:pt idx="10">
                  <c:v>21.390999999999952</c:v>
                </c:pt>
                <c:pt idx="11">
                  <c:v>20.94899999999998</c:v>
                </c:pt>
                <c:pt idx="12">
                  <c:v>20.881000000000039</c:v>
                </c:pt>
                <c:pt idx="13">
                  <c:v>20.76799999999993</c:v>
                </c:pt>
                <c:pt idx="14">
                  <c:v>20.727</c:v>
                </c:pt>
                <c:pt idx="15">
                  <c:v>20.744000000000021</c:v>
                </c:pt>
                <c:pt idx="16">
                  <c:v>20.743000000000055</c:v>
                </c:pt>
                <c:pt idx="17">
                  <c:v>20.701000000000004</c:v>
                </c:pt>
                <c:pt idx="18">
                  <c:v>20.67799999999999</c:v>
                </c:pt>
                <c:pt idx="19">
                  <c:v>20.643999999999991</c:v>
                </c:pt>
                <c:pt idx="20">
                  <c:v>20.630000000000024</c:v>
                </c:pt>
                <c:pt idx="21">
                  <c:v>20.61800000000002</c:v>
                </c:pt>
                <c:pt idx="22">
                  <c:v>20.610000000000039</c:v>
                </c:pt>
                <c:pt idx="23">
                  <c:v>20.603999999999957</c:v>
                </c:pt>
                <c:pt idx="24" formatCode="#,##0.00">
                  <c:v>20.597999999999999</c:v>
                </c:pt>
                <c:pt idx="25">
                  <c:v>20.593000000000046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52.330999999999911</c:v>
                </c:pt>
                <c:pt idx="1">
                  <c:v>52.989000000000054</c:v>
                </c:pt>
                <c:pt idx="2">
                  <c:v>51.187000000000104</c:v>
                </c:pt>
                <c:pt idx="3">
                  <c:v>51.255999999999879</c:v>
                </c:pt>
                <c:pt idx="4">
                  <c:v>56.21399999999997</c:v>
                </c:pt>
                <c:pt idx="5">
                  <c:v>55.645000000000032</c:v>
                </c:pt>
                <c:pt idx="6">
                  <c:v>53.697999999999993</c:v>
                </c:pt>
                <c:pt idx="7">
                  <c:v>51.215000000000032</c:v>
                </c:pt>
                <c:pt idx="8">
                  <c:v>50.762000000000228</c:v>
                </c:pt>
                <c:pt idx="9">
                  <c:v>55.953999999999979</c:v>
                </c:pt>
                <c:pt idx="10">
                  <c:v>55.857999999999862</c:v>
                </c:pt>
                <c:pt idx="11">
                  <c:v>55.623000000000026</c:v>
                </c:pt>
                <c:pt idx="12">
                  <c:v>55.476999999999961</c:v>
                </c:pt>
                <c:pt idx="13">
                  <c:v>55.483000000000018</c:v>
                </c:pt>
                <c:pt idx="14">
                  <c:v>55.51599999999997</c:v>
                </c:pt>
                <c:pt idx="15">
                  <c:v>55.578000000000017</c:v>
                </c:pt>
                <c:pt idx="16">
                  <c:v>55.610000000000134</c:v>
                </c:pt>
                <c:pt idx="17">
                  <c:v>55.634999999999842</c:v>
                </c:pt>
                <c:pt idx="18">
                  <c:v>55.657000000000153</c:v>
                </c:pt>
                <c:pt idx="19">
                  <c:v>55.67900000000003</c:v>
                </c:pt>
                <c:pt idx="20">
                  <c:v>55.711000000000027</c:v>
                </c:pt>
                <c:pt idx="21">
                  <c:v>55.747000000000007</c:v>
                </c:pt>
                <c:pt idx="22">
                  <c:v>55.781999999999847</c:v>
                </c:pt>
                <c:pt idx="23">
                  <c:v>55.843999999999973</c:v>
                </c:pt>
                <c:pt idx="24" formatCode="#,##0.00">
                  <c:v>55.90100000000001</c:v>
                </c:pt>
                <c:pt idx="25">
                  <c:v>55.955000000000084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12.818999999999956</c:v>
                </c:pt>
                <c:pt idx="1">
                  <c:v>15.815000000000069</c:v>
                </c:pt>
                <c:pt idx="2">
                  <c:v>13.99199999999994</c:v>
                </c:pt>
                <c:pt idx="3">
                  <c:v>14.76899999999994</c:v>
                </c:pt>
                <c:pt idx="4">
                  <c:v>14.628000000000018</c:v>
                </c:pt>
                <c:pt idx="5">
                  <c:v>14.13</c:v>
                </c:pt>
                <c:pt idx="6">
                  <c:v>14.965999999999958</c:v>
                </c:pt>
                <c:pt idx="7">
                  <c:v>14.947000000000031</c:v>
                </c:pt>
                <c:pt idx="8">
                  <c:v>17.609000000000044</c:v>
                </c:pt>
                <c:pt idx="9">
                  <c:v>16.448999999999991</c:v>
                </c:pt>
                <c:pt idx="10">
                  <c:v>16.472999999999999</c:v>
                </c:pt>
                <c:pt idx="11">
                  <c:v>16.991000000000003</c:v>
                </c:pt>
                <c:pt idx="12">
                  <c:v>17.225999999999964</c:v>
                </c:pt>
                <c:pt idx="13">
                  <c:v>17.387999999999977</c:v>
                </c:pt>
                <c:pt idx="14">
                  <c:v>17.564999999999959</c:v>
                </c:pt>
                <c:pt idx="15">
                  <c:v>17.637000000000043</c:v>
                </c:pt>
                <c:pt idx="16">
                  <c:v>17.670000000000044</c:v>
                </c:pt>
                <c:pt idx="17">
                  <c:v>17.699999999999989</c:v>
                </c:pt>
                <c:pt idx="18">
                  <c:v>17.72800000000003</c:v>
                </c:pt>
                <c:pt idx="19">
                  <c:v>17.753000000000025</c:v>
                </c:pt>
                <c:pt idx="20">
                  <c:v>17.783000000000019</c:v>
                </c:pt>
                <c:pt idx="21">
                  <c:v>17.806000000000012</c:v>
                </c:pt>
                <c:pt idx="22">
                  <c:v>17.825999999999997</c:v>
                </c:pt>
                <c:pt idx="23">
                  <c:v>17.843000000000007</c:v>
                </c:pt>
                <c:pt idx="24" formatCode="#,##0.00">
                  <c:v>17.85599999999998</c:v>
                </c:pt>
                <c:pt idx="25">
                  <c:v>17.868999999999989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25.215999999999976</c:v>
                </c:pt>
                <c:pt idx="1">
                  <c:v>28.907999999999994</c:v>
                </c:pt>
                <c:pt idx="2">
                  <c:v>26.575000000000031</c:v>
                </c:pt>
                <c:pt idx="3">
                  <c:v>32.840999999999987</c:v>
                </c:pt>
                <c:pt idx="4">
                  <c:v>29.594000000000001</c:v>
                </c:pt>
                <c:pt idx="5">
                  <c:v>33.388000000000005</c:v>
                </c:pt>
                <c:pt idx="6">
                  <c:v>32.560000000000016</c:v>
                </c:pt>
                <c:pt idx="7">
                  <c:v>39.812999999999988</c:v>
                </c:pt>
                <c:pt idx="8">
                  <c:v>36.136000000000003</c:v>
                </c:pt>
                <c:pt idx="9">
                  <c:v>41.537999999999968</c:v>
                </c:pt>
                <c:pt idx="10">
                  <c:v>39.406999999999996</c:v>
                </c:pt>
                <c:pt idx="11">
                  <c:v>36.773999999999987</c:v>
                </c:pt>
                <c:pt idx="12">
                  <c:v>37.240999999999936</c:v>
                </c:pt>
                <c:pt idx="13">
                  <c:v>38.26400000000001</c:v>
                </c:pt>
                <c:pt idx="14">
                  <c:v>39.568000000000048</c:v>
                </c:pt>
                <c:pt idx="15">
                  <c:v>40.778999999999961</c:v>
                </c:pt>
                <c:pt idx="16">
                  <c:v>41.837000000000025</c:v>
                </c:pt>
                <c:pt idx="17">
                  <c:v>42.823000000000022</c:v>
                </c:pt>
                <c:pt idx="18">
                  <c:v>43.771000000000001</c:v>
                </c:pt>
                <c:pt idx="19">
                  <c:v>44.696999999999981</c:v>
                </c:pt>
                <c:pt idx="20">
                  <c:v>45.614000000000026</c:v>
                </c:pt>
                <c:pt idx="21">
                  <c:v>46.516999999999967</c:v>
                </c:pt>
                <c:pt idx="22">
                  <c:v>47.40399999999994</c:v>
                </c:pt>
                <c:pt idx="23">
                  <c:v>48.272000000000041</c:v>
                </c:pt>
                <c:pt idx="24" formatCode="#,##0.00">
                  <c:v>49.117000000000026</c:v>
                </c:pt>
                <c:pt idx="25">
                  <c:v>49.93999999999987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2.1139999999999968</c:v>
                </c:pt>
                <c:pt idx="1">
                  <c:v>2.6029999999999966</c:v>
                </c:pt>
                <c:pt idx="2">
                  <c:v>1.9420000000000006</c:v>
                </c:pt>
                <c:pt idx="3">
                  <c:v>3.5260000000000016</c:v>
                </c:pt>
                <c:pt idx="4">
                  <c:v>2.2220000000000013</c:v>
                </c:pt>
                <c:pt idx="5">
                  <c:v>3.5700000000000052</c:v>
                </c:pt>
                <c:pt idx="6">
                  <c:v>2.1919999999999993</c:v>
                </c:pt>
                <c:pt idx="7">
                  <c:v>3.110000000000003</c:v>
                </c:pt>
                <c:pt idx="8">
                  <c:v>1.8370000000000029</c:v>
                </c:pt>
                <c:pt idx="9">
                  <c:v>4.3989999999999991</c:v>
                </c:pt>
                <c:pt idx="10">
                  <c:v>4.2919999999999998</c:v>
                </c:pt>
                <c:pt idx="11">
                  <c:v>4.2470000000000034</c:v>
                </c:pt>
                <c:pt idx="12">
                  <c:v>4.2339999999999982</c:v>
                </c:pt>
                <c:pt idx="13">
                  <c:v>4.2179999999999973</c:v>
                </c:pt>
                <c:pt idx="14">
                  <c:v>4.2090000000000103</c:v>
                </c:pt>
                <c:pt idx="15">
                  <c:v>4.2210000000000001</c:v>
                </c:pt>
                <c:pt idx="16">
                  <c:v>4.2279999999999971</c:v>
                </c:pt>
                <c:pt idx="17">
                  <c:v>4.2339999999999964</c:v>
                </c:pt>
                <c:pt idx="18">
                  <c:v>4.2409999999999997</c:v>
                </c:pt>
                <c:pt idx="19">
                  <c:v>4.2469999999999866</c:v>
                </c:pt>
                <c:pt idx="20">
                  <c:v>4.2530000000000019</c:v>
                </c:pt>
                <c:pt idx="21">
                  <c:v>4.2590000000000039</c:v>
                </c:pt>
                <c:pt idx="22">
                  <c:v>4.2640000000000056</c:v>
                </c:pt>
                <c:pt idx="23">
                  <c:v>4.2699999999999996</c:v>
                </c:pt>
                <c:pt idx="24" formatCode="#,##0.00">
                  <c:v>4.275000000000003</c:v>
                </c:pt>
                <c:pt idx="25">
                  <c:v>4.2810000000000006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11.852000000000007</c:v>
                </c:pt>
                <c:pt idx="1">
                  <c:v>12.604999999999997</c:v>
                </c:pt>
                <c:pt idx="2">
                  <c:v>12.662999999999995</c:v>
                </c:pt>
                <c:pt idx="3">
                  <c:v>11.716999999999997</c:v>
                </c:pt>
                <c:pt idx="4">
                  <c:v>11.333999999999971</c:v>
                </c:pt>
                <c:pt idx="5">
                  <c:v>13.404000000000032</c:v>
                </c:pt>
                <c:pt idx="6">
                  <c:v>13.121000000000011</c:v>
                </c:pt>
                <c:pt idx="7">
                  <c:v>14.934999999999992</c:v>
                </c:pt>
                <c:pt idx="8">
                  <c:v>19.311000000000035</c:v>
                </c:pt>
                <c:pt idx="9">
                  <c:v>17.957000000000029</c:v>
                </c:pt>
                <c:pt idx="10">
                  <c:v>15.239000000000004</c:v>
                </c:pt>
                <c:pt idx="11">
                  <c:v>15.725000000000007</c:v>
                </c:pt>
                <c:pt idx="12">
                  <c:v>15.909999999999997</c:v>
                </c:pt>
                <c:pt idx="13">
                  <c:v>16.269999999999975</c:v>
                </c:pt>
                <c:pt idx="14">
                  <c:v>16.552999999999983</c:v>
                </c:pt>
                <c:pt idx="15">
                  <c:v>16.788000000000007</c:v>
                </c:pt>
                <c:pt idx="16">
                  <c:v>17.011999999999965</c:v>
                </c:pt>
                <c:pt idx="17">
                  <c:v>17.211000000000016</c:v>
                </c:pt>
                <c:pt idx="18">
                  <c:v>17.402000000000051</c:v>
                </c:pt>
                <c:pt idx="19">
                  <c:v>17.591999999999985</c:v>
                </c:pt>
                <c:pt idx="20">
                  <c:v>17.790999999999944</c:v>
                </c:pt>
                <c:pt idx="21">
                  <c:v>17.987999999999968</c:v>
                </c:pt>
                <c:pt idx="22">
                  <c:v>18.18099999999993</c:v>
                </c:pt>
                <c:pt idx="23">
                  <c:v>18.368000000000031</c:v>
                </c:pt>
                <c:pt idx="24" formatCode="#,##0.00">
                  <c:v>18.548000000000048</c:v>
                </c:pt>
                <c:pt idx="25">
                  <c:v>18.719999999999906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9.5239999999999867</c:v>
                </c:pt>
                <c:pt idx="1">
                  <c:v>9.8150000000000137</c:v>
                </c:pt>
                <c:pt idx="2">
                  <c:v>8.949999999999994</c:v>
                </c:pt>
                <c:pt idx="3">
                  <c:v>8.8140000000000089</c:v>
                </c:pt>
                <c:pt idx="4">
                  <c:v>10.465999999999982</c:v>
                </c:pt>
                <c:pt idx="5">
                  <c:v>9.900000000000011</c:v>
                </c:pt>
                <c:pt idx="6">
                  <c:v>10.105000000000052</c:v>
                </c:pt>
                <c:pt idx="7">
                  <c:v>9.4010000000000176</c:v>
                </c:pt>
                <c:pt idx="8">
                  <c:v>10.159000000000026</c:v>
                </c:pt>
                <c:pt idx="9">
                  <c:v>9.3029999999999919</c:v>
                </c:pt>
                <c:pt idx="10">
                  <c:v>8.5380000000000109</c:v>
                </c:pt>
                <c:pt idx="11">
                  <c:v>8.873999999999997</c:v>
                </c:pt>
                <c:pt idx="12">
                  <c:v>8.8839999999999701</c:v>
                </c:pt>
                <c:pt idx="13">
                  <c:v>8.8919999999999852</c:v>
                </c:pt>
                <c:pt idx="14">
                  <c:v>8.8789999999999925</c:v>
                </c:pt>
                <c:pt idx="15">
                  <c:v>8.8769999999999722</c:v>
                </c:pt>
                <c:pt idx="16">
                  <c:v>8.8859999999999868</c:v>
                </c:pt>
                <c:pt idx="17">
                  <c:v>8.8929999999999954</c:v>
                </c:pt>
                <c:pt idx="18">
                  <c:v>8.8999999999999844</c:v>
                </c:pt>
                <c:pt idx="19">
                  <c:v>8.9059999999999935</c:v>
                </c:pt>
                <c:pt idx="20">
                  <c:v>8.9139999999999944</c:v>
                </c:pt>
                <c:pt idx="21">
                  <c:v>8.9149999999999956</c:v>
                </c:pt>
                <c:pt idx="22">
                  <c:v>8.9160000000000075</c:v>
                </c:pt>
                <c:pt idx="23">
                  <c:v>8.9169999999999909</c:v>
                </c:pt>
                <c:pt idx="24" formatCode="#,##0.00">
                  <c:v>8.9169999999999927</c:v>
                </c:pt>
                <c:pt idx="25">
                  <c:v>8.918000000000001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7.6810000000000098</c:v>
                </c:pt>
                <c:pt idx="1">
                  <c:v>5.964000000000004</c:v>
                </c:pt>
                <c:pt idx="2">
                  <c:v>6.4760000000000124</c:v>
                </c:pt>
                <c:pt idx="3">
                  <c:v>7.2800000000000109</c:v>
                </c:pt>
                <c:pt idx="4">
                  <c:v>7.9250000000000158</c:v>
                </c:pt>
                <c:pt idx="5">
                  <c:v>6.5620000000000047</c:v>
                </c:pt>
                <c:pt idx="6">
                  <c:v>6.5109999999999948</c:v>
                </c:pt>
                <c:pt idx="7">
                  <c:v>5.3360000000000012</c:v>
                </c:pt>
                <c:pt idx="8">
                  <c:v>7.0999999999999934</c:v>
                </c:pt>
                <c:pt idx="9">
                  <c:v>8.2630000000000123</c:v>
                </c:pt>
                <c:pt idx="10">
                  <c:v>7.5430000000000001</c:v>
                </c:pt>
                <c:pt idx="11">
                  <c:v>7.4700000000000149</c:v>
                </c:pt>
                <c:pt idx="12">
                  <c:v>7.3979999999999926</c:v>
                </c:pt>
                <c:pt idx="13">
                  <c:v>7.4020000000000028</c:v>
                </c:pt>
                <c:pt idx="14">
                  <c:v>7.4579999999999904</c:v>
                </c:pt>
                <c:pt idx="15">
                  <c:v>7.5230000000000139</c:v>
                </c:pt>
                <c:pt idx="16">
                  <c:v>7.6080000000000023</c:v>
                </c:pt>
                <c:pt idx="17">
                  <c:v>7.7029999999999879</c:v>
                </c:pt>
                <c:pt idx="18">
                  <c:v>7.805000000000005</c:v>
                </c:pt>
                <c:pt idx="19">
                  <c:v>7.9099999999999966</c:v>
                </c:pt>
                <c:pt idx="20">
                  <c:v>8.0160000000000053</c:v>
                </c:pt>
                <c:pt idx="21">
                  <c:v>8.1239999999999917</c:v>
                </c:pt>
                <c:pt idx="22">
                  <c:v>8.2340000000000053</c:v>
                </c:pt>
                <c:pt idx="23">
                  <c:v>8.343</c:v>
                </c:pt>
                <c:pt idx="24" formatCode="#,##0.00">
                  <c:v>8.4530000000000154</c:v>
                </c:pt>
                <c:pt idx="25">
                  <c:v>8.5629999999999793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30.300000000000061</c:v>
                </c:pt>
                <c:pt idx="1">
                  <c:v>29.519000000000077</c:v>
                </c:pt>
                <c:pt idx="2">
                  <c:v>29.067000000000071</c:v>
                </c:pt>
                <c:pt idx="3">
                  <c:v>26.343000000000064</c:v>
                </c:pt>
                <c:pt idx="4">
                  <c:v>27.071999999999928</c:v>
                </c:pt>
                <c:pt idx="5">
                  <c:v>29.971999999999998</c:v>
                </c:pt>
                <c:pt idx="6">
                  <c:v>32.928000000000026</c:v>
                </c:pt>
                <c:pt idx="7">
                  <c:v>24.830999999999914</c:v>
                </c:pt>
                <c:pt idx="8">
                  <c:v>27.257000000000026</c:v>
                </c:pt>
                <c:pt idx="9">
                  <c:v>27.334000000000028</c:v>
                </c:pt>
                <c:pt idx="10">
                  <c:v>28.152000000000069</c:v>
                </c:pt>
                <c:pt idx="11">
                  <c:v>28.524000000000012</c:v>
                </c:pt>
                <c:pt idx="12">
                  <c:v>28.595000000000013</c:v>
                </c:pt>
                <c:pt idx="13">
                  <c:v>28.719000000000001</c:v>
                </c:pt>
                <c:pt idx="14">
                  <c:v>28.870999999999995</c:v>
                </c:pt>
                <c:pt idx="15">
                  <c:v>28.995999999999988</c:v>
                </c:pt>
                <c:pt idx="16">
                  <c:v>29.108000000000036</c:v>
                </c:pt>
                <c:pt idx="17">
                  <c:v>29.228999999999981</c:v>
                </c:pt>
                <c:pt idx="18">
                  <c:v>29.357000000000038</c:v>
                </c:pt>
                <c:pt idx="19">
                  <c:v>29.496000000000031</c:v>
                </c:pt>
                <c:pt idx="20">
                  <c:v>29.644999999999911</c:v>
                </c:pt>
                <c:pt idx="21">
                  <c:v>29.794999999999956</c:v>
                </c:pt>
                <c:pt idx="22">
                  <c:v>29.946000000000051</c:v>
                </c:pt>
                <c:pt idx="23">
                  <c:v>30.097000000000023</c:v>
                </c:pt>
                <c:pt idx="24" formatCode="#,##0.00">
                  <c:v>30.249000000000059</c:v>
                </c:pt>
                <c:pt idx="25">
                  <c:v>30.400000000000059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30.022000000000077</c:v>
                </c:pt>
                <c:pt idx="1">
                  <c:v>24.299000000000074</c:v>
                </c:pt>
                <c:pt idx="2">
                  <c:v>29.482000000000109</c:v>
                </c:pt>
                <c:pt idx="3">
                  <c:v>29.518000000000008</c:v>
                </c:pt>
                <c:pt idx="4">
                  <c:v>28.757000000000009</c:v>
                </c:pt>
                <c:pt idx="5">
                  <c:v>30.896000000000047</c:v>
                </c:pt>
                <c:pt idx="6">
                  <c:v>31.472000000000016</c:v>
                </c:pt>
                <c:pt idx="7">
                  <c:v>35.936000000000043</c:v>
                </c:pt>
                <c:pt idx="8">
                  <c:v>35.331999999999987</c:v>
                </c:pt>
                <c:pt idx="9">
                  <c:v>30.927999999999908</c:v>
                </c:pt>
                <c:pt idx="10">
                  <c:v>30.365000000000048</c:v>
                </c:pt>
                <c:pt idx="11">
                  <c:v>30.532000000000121</c:v>
                </c:pt>
                <c:pt idx="12">
                  <c:v>30.683999999999937</c:v>
                </c:pt>
                <c:pt idx="13">
                  <c:v>30.719999999999967</c:v>
                </c:pt>
                <c:pt idx="14">
                  <c:v>30.844999999999956</c:v>
                </c:pt>
                <c:pt idx="15">
                  <c:v>30.946000000000002</c:v>
                </c:pt>
                <c:pt idx="16">
                  <c:v>31.065000000000047</c:v>
                </c:pt>
                <c:pt idx="17">
                  <c:v>31.179999999999971</c:v>
                </c:pt>
                <c:pt idx="18">
                  <c:v>31.292999999999928</c:v>
                </c:pt>
                <c:pt idx="19">
                  <c:v>31.405999999999967</c:v>
                </c:pt>
                <c:pt idx="20">
                  <c:v>31.521999999999995</c:v>
                </c:pt>
                <c:pt idx="21">
                  <c:v>31.633999999999983</c:v>
                </c:pt>
                <c:pt idx="22">
                  <c:v>31.745000000000005</c:v>
                </c:pt>
                <c:pt idx="23">
                  <c:v>31.855999999999927</c:v>
                </c:pt>
                <c:pt idx="24" formatCode="#,##0.00">
                  <c:v>31.967000000000091</c:v>
                </c:pt>
                <c:pt idx="25">
                  <c:v>32.07799999999996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11.259000000000034</c:v>
                </c:pt>
                <c:pt idx="1">
                  <c:v>11.605000000000052</c:v>
                </c:pt>
                <c:pt idx="2">
                  <c:v>15.109999999999991</c:v>
                </c:pt>
                <c:pt idx="3">
                  <c:v>16.15299999999997</c:v>
                </c:pt>
                <c:pt idx="4">
                  <c:v>12.547000000000015</c:v>
                </c:pt>
                <c:pt idx="5">
                  <c:v>13.08400000000001</c:v>
                </c:pt>
                <c:pt idx="6">
                  <c:v>11.721999999999994</c:v>
                </c:pt>
                <c:pt idx="7">
                  <c:v>12.117999999999997</c:v>
                </c:pt>
                <c:pt idx="8">
                  <c:v>11.815999999999992</c:v>
                </c:pt>
                <c:pt idx="9">
                  <c:v>13.077000000000016</c:v>
                </c:pt>
                <c:pt idx="10">
                  <c:v>12.211000000000004</c:v>
                </c:pt>
                <c:pt idx="11">
                  <c:v>12.405000000000015</c:v>
                </c:pt>
                <c:pt idx="12">
                  <c:v>12.259000000000023</c:v>
                </c:pt>
                <c:pt idx="13">
                  <c:v>12.343</c:v>
                </c:pt>
                <c:pt idx="14">
                  <c:v>12.542999999999957</c:v>
                </c:pt>
                <c:pt idx="15">
                  <c:v>12.644999999999996</c:v>
                </c:pt>
                <c:pt idx="16">
                  <c:v>12.788000000000013</c:v>
                </c:pt>
                <c:pt idx="17">
                  <c:v>12.918000000000008</c:v>
                </c:pt>
                <c:pt idx="18">
                  <c:v>13.040000000000044</c:v>
                </c:pt>
                <c:pt idx="19">
                  <c:v>13.157000000000007</c:v>
                </c:pt>
                <c:pt idx="20">
                  <c:v>13.283000000000001</c:v>
                </c:pt>
                <c:pt idx="21">
                  <c:v>13.41499999999999</c:v>
                </c:pt>
                <c:pt idx="22">
                  <c:v>13.551999999999982</c:v>
                </c:pt>
                <c:pt idx="23">
                  <c:v>13.688999999999991</c:v>
                </c:pt>
                <c:pt idx="24" formatCode="#,##0.00">
                  <c:v>13.825999999999995</c:v>
                </c:pt>
                <c:pt idx="25">
                  <c:v>13.962000000000009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11.831999999999992</c:v>
                </c:pt>
                <c:pt idx="1">
                  <c:v>14.463000000000008</c:v>
                </c:pt>
                <c:pt idx="2">
                  <c:v>11.365999999999987</c:v>
                </c:pt>
                <c:pt idx="3">
                  <c:v>13.046000000000001</c:v>
                </c:pt>
                <c:pt idx="4">
                  <c:v>14.610000000000012</c:v>
                </c:pt>
                <c:pt idx="5">
                  <c:v>17.191000000000038</c:v>
                </c:pt>
                <c:pt idx="6">
                  <c:v>12.545000000000003</c:v>
                </c:pt>
                <c:pt idx="7">
                  <c:v>12.92500000000001</c:v>
                </c:pt>
                <c:pt idx="8">
                  <c:v>15.811000000000007</c:v>
                </c:pt>
                <c:pt idx="9">
                  <c:v>13.066000000000011</c:v>
                </c:pt>
                <c:pt idx="10">
                  <c:v>13.395000000000017</c:v>
                </c:pt>
                <c:pt idx="11">
                  <c:v>12.690999999999992</c:v>
                </c:pt>
                <c:pt idx="12">
                  <c:v>12.284000000000002</c:v>
                </c:pt>
                <c:pt idx="13">
                  <c:v>12.230000000000004</c:v>
                </c:pt>
                <c:pt idx="14">
                  <c:v>12.198000000000009</c:v>
                </c:pt>
                <c:pt idx="15">
                  <c:v>12.153000000000013</c:v>
                </c:pt>
                <c:pt idx="16">
                  <c:v>12.103000000000012</c:v>
                </c:pt>
                <c:pt idx="17">
                  <c:v>12.053999999999975</c:v>
                </c:pt>
                <c:pt idx="18">
                  <c:v>12.009</c:v>
                </c:pt>
                <c:pt idx="19">
                  <c:v>11.966999999999976</c:v>
                </c:pt>
                <c:pt idx="20">
                  <c:v>11.930000000000003</c:v>
                </c:pt>
                <c:pt idx="21">
                  <c:v>11.897000000000004</c:v>
                </c:pt>
                <c:pt idx="22">
                  <c:v>11.865000000000013</c:v>
                </c:pt>
                <c:pt idx="23">
                  <c:v>11.83500000000002</c:v>
                </c:pt>
                <c:pt idx="24" formatCode="#,##0.00">
                  <c:v>11.806000000000001</c:v>
                </c:pt>
                <c:pt idx="25">
                  <c:v>11.779999999999973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42.705000000000013</c:v>
                </c:pt>
                <c:pt idx="1">
                  <c:v>34.022000000000041</c:v>
                </c:pt>
                <c:pt idx="2">
                  <c:v>29.415999999999968</c:v>
                </c:pt>
                <c:pt idx="3">
                  <c:v>26.186999999999969</c:v>
                </c:pt>
                <c:pt idx="4">
                  <c:v>25.478000000000002</c:v>
                </c:pt>
                <c:pt idx="5">
                  <c:v>24.157000000000043</c:v>
                </c:pt>
                <c:pt idx="6">
                  <c:v>24.091000000000022</c:v>
                </c:pt>
                <c:pt idx="7">
                  <c:v>24.263000000000002</c:v>
                </c:pt>
                <c:pt idx="8">
                  <c:v>21.889000000000021</c:v>
                </c:pt>
                <c:pt idx="9">
                  <c:v>23.625999999999987</c:v>
                </c:pt>
                <c:pt idx="10">
                  <c:v>24.564000000000028</c:v>
                </c:pt>
                <c:pt idx="11">
                  <c:v>24.407999999999987</c:v>
                </c:pt>
                <c:pt idx="12">
                  <c:v>24.402999999999967</c:v>
                </c:pt>
                <c:pt idx="13">
                  <c:v>24.405999999999974</c:v>
                </c:pt>
                <c:pt idx="14">
                  <c:v>24.395000000000014</c:v>
                </c:pt>
                <c:pt idx="15">
                  <c:v>24.475999999999967</c:v>
                </c:pt>
                <c:pt idx="16">
                  <c:v>24.526999999999997</c:v>
                </c:pt>
                <c:pt idx="17">
                  <c:v>24.578000000000014</c:v>
                </c:pt>
                <c:pt idx="18">
                  <c:v>24.629000000000019</c:v>
                </c:pt>
                <c:pt idx="19">
                  <c:v>24.678999999999931</c:v>
                </c:pt>
                <c:pt idx="20">
                  <c:v>24.727999999999959</c:v>
                </c:pt>
                <c:pt idx="21">
                  <c:v>24.771999999999945</c:v>
                </c:pt>
                <c:pt idx="22">
                  <c:v>24.814999999999994</c:v>
                </c:pt>
                <c:pt idx="23">
                  <c:v>24.857000000000014</c:v>
                </c:pt>
                <c:pt idx="24" formatCode="#,##0.00">
                  <c:v>24.897000000000059</c:v>
                </c:pt>
                <c:pt idx="25">
                  <c:v>24.93399999999999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37.776000000000089</c:v>
                </c:pt>
                <c:pt idx="1">
                  <c:v>35.234999999999992</c:v>
                </c:pt>
                <c:pt idx="2">
                  <c:v>38.249999999999957</c:v>
                </c:pt>
                <c:pt idx="3">
                  <c:v>34.089999999999939</c:v>
                </c:pt>
                <c:pt idx="4">
                  <c:v>34.466999999999921</c:v>
                </c:pt>
                <c:pt idx="5">
                  <c:v>35.96600000000003</c:v>
                </c:pt>
                <c:pt idx="6">
                  <c:v>36.231999999999942</c:v>
                </c:pt>
                <c:pt idx="7">
                  <c:v>36.170000000000023</c:v>
                </c:pt>
                <c:pt idx="8">
                  <c:v>36.254999999999974</c:v>
                </c:pt>
                <c:pt idx="9">
                  <c:v>37.969000000000001</c:v>
                </c:pt>
                <c:pt idx="10">
                  <c:v>36.793000000000063</c:v>
                </c:pt>
                <c:pt idx="11">
                  <c:v>37.612999999999957</c:v>
                </c:pt>
                <c:pt idx="12">
                  <c:v>38.427999999999955</c:v>
                </c:pt>
                <c:pt idx="13">
                  <c:v>38.710000000000015</c:v>
                </c:pt>
                <c:pt idx="14">
                  <c:v>38.955000000000005</c:v>
                </c:pt>
                <c:pt idx="15">
                  <c:v>39.112999999999971</c:v>
                </c:pt>
                <c:pt idx="16">
                  <c:v>39.19100000000001</c:v>
                </c:pt>
                <c:pt idx="17">
                  <c:v>39.281999999999989</c:v>
                </c:pt>
                <c:pt idx="18">
                  <c:v>39.384</c:v>
                </c:pt>
                <c:pt idx="19">
                  <c:v>39.501000000000012</c:v>
                </c:pt>
                <c:pt idx="20">
                  <c:v>39.656999999999996</c:v>
                </c:pt>
                <c:pt idx="21">
                  <c:v>39.809999999999903</c:v>
                </c:pt>
                <c:pt idx="22">
                  <c:v>39.96699999999997</c:v>
                </c:pt>
                <c:pt idx="23">
                  <c:v>40.127000000000045</c:v>
                </c:pt>
                <c:pt idx="24" formatCode="#,##0.00">
                  <c:v>40.287000000000042</c:v>
                </c:pt>
                <c:pt idx="25">
                  <c:v>40.447000000000102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59.624000000000059</c:v>
                </c:pt>
                <c:pt idx="1">
                  <c:v>55.773999999999795</c:v>
                </c:pt>
                <c:pt idx="2">
                  <c:v>60.309000000000005</c:v>
                </c:pt>
                <c:pt idx="3">
                  <c:v>62.82399999999997</c:v>
                </c:pt>
                <c:pt idx="4">
                  <c:v>67.834999999999923</c:v>
                </c:pt>
                <c:pt idx="5">
                  <c:v>69.106000000000037</c:v>
                </c:pt>
                <c:pt idx="6">
                  <c:v>66.65800000000003</c:v>
                </c:pt>
                <c:pt idx="7">
                  <c:v>70.224999999999909</c:v>
                </c:pt>
                <c:pt idx="8">
                  <c:v>71.255999999999929</c:v>
                </c:pt>
                <c:pt idx="9">
                  <c:v>65.326999999999913</c:v>
                </c:pt>
                <c:pt idx="10">
                  <c:v>72.827000000000012</c:v>
                </c:pt>
                <c:pt idx="11">
                  <c:v>74.350999999999971</c:v>
                </c:pt>
                <c:pt idx="12">
                  <c:v>75.221999999999937</c:v>
                </c:pt>
                <c:pt idx="13">
                  <c:v>75.993999999999971</c:v>
                </c:pt>
                <c:pt idx="14">
                  <c:v>77.084999999999937</c:v>
                </c:pt>
                <c:pt idx="15">
                  <c:v>77.887999999999892</c:v>
                </c:pt>
                <c:pt idx="16">
                  <c:v>78.59599999999989</c:v>
                </c:pt>
                <c:pt idx="17">
                  <c:v>79.286999999999949</c:v>
                </c:pt>
                <c:pt idx="18">
                  <c:v>79.976999999999947</c:v>
                </c:pt>
                <c:pt idx="19">
                  <c:v>80.669000000000025</c:v>
                </c:pt>
                <c:pt idx="20">
                  <c:v>81.363000000000085</c:v>
                </c:pt>
                <c:pt idx="21">
                  <c:v>82.055000000000163</c:v>
                </c:pt>
                <c:pt idx="22">
                  <c:v>82.747000000000057</c:v>
                </c:pt>
                <c:pt idx="23">
                  <c:v>83.444999999999979</c:v>
                </c:pt>
                <c:pt idx="24" formatCode="#,##0.00">
                  <c:v>84.145000000000223</c:v>
                </c:pt>
                <c:pt idx="25">
                  <c:v>84.84399999999998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7.6849999999999978</c:v>
                </c:pt>
                <c:pt idx="1">
                  <c:v>11.067000000000018</c:v>
                </c:pt>
                <c:pt idx="2">
                  <c:v>5.5190000000000001</c:v>
                </c:pt>
                <c:pt idx="3">
                  <c:v>7.2019999999999946</c:v>
                </c:pt>
                <c:pt idx="4">
                  <c:v>8.8609999999999935</c:v>
                </c:pt>
                <c:pt idx="5">
                  <c:v>6.3900000000000015</c:v>
                </c:pt>
                <c:pt idx="6">
                  <c:v>6.4609999999999896</c:v>
                </c:pt>
                <c:pt idx="7">
                  <c:v>7.4020000000000001</c:v>
                </c:pt>
                <c:pt idx="8">
                  <c:v>9.6409999999999982</c:v>
                </c:pt>
                <c:pt idx="9">
                  <c:v>7.7359999999999989</c:v>
                </c:pt>
                <c:pt idx="10">
                  <c:v>7.8329999999999966</c:v>
                </c:pt>
                <c:pt idx="11">
                  <c:v>7.7680000000000096</c:v>
                </c:pt>
                <c:pt idx="12">
                  <c:v>7.7220000000000013</c:v>
                </c:pt>
                <c:pt idx="13">
                  <c:v>7.7569999999999943</c:v>
                </c:pt>
                <c:pt idx="14">
                  <c:v>7.8689999999999989</c:v>
                </c:pt>
                <c:pt idx="15">
                  <c:v>7.9230000000000036</c:v>
                </c:pt>
                <c:pt idx="16">
                  <c:v>7.9649999999999963</c:v>
                </c:pt>
                <c:pt idx="17">
                  <c:v>7.9949999999999992</c:v>
                </c:pt>
                <c:pt idx="18">
                  <c:v>8.0160000000000018</c:v>
                </c:pt>
                <c:pt idx="19">
                  <c:v>8.0320000000000178</c:v>
                </c:pt>
                <c:pt idx="20">
                  <c:v>8.0540000000000038</c:v>
                </c:pt>
                <c:pt idx="21">
                  <c:v>8.0730000000000022</c:v>
                </c:pt>
                <c:pt idx="22">
                  <c:v>8.0889999999999915</c:v>
                </c:pt>
                <c:pt idx="23">
                  <c:v>8.1060000000000016</c:v>
                </c:pt>
                <c:pt idx="24">
                  <c:v>8.1229999999999993</c:v>
                </c:pt>
                <c:pt idx="25">
                  <c:v>8.1400000000000041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29.044000000000011</c:v>
                </c:pt>
                <c:pt idx="1">
                  <c:v>26.359000000000052</c:v>
                </c:pt>
                <c:pt idx="2">
                  <c:v>28.343999999999959</c:v>
                </c:pt>
                <c:pt idx="3">
                  <c:v>27.239000000000033</c:v>
                </c:pt>
                <c:pt idx="4">
                  <c:v>26.934999999999864</c:v>
                </c:pt>
                <c:pt idx="5">
                  <c:v>31.514999999999972</c:v>
                </c:pt>
                <c:pt idx="6">
                  <c:v>28.543999999999976</c:v>
                </c:pt>
                <c:pt idx="7">
                  <c:v>30.805000000000028</c:v>
                </c:pt>
                <c:pt idx="8">
                  <c:v>31.080999999999896</c:v>
                </c:pt>
                <c:pt idx="9">
                  <c:v>26.117000000000026</c:v>
                </c:pt>
                <c:pt idx="10">
                  <c:v>24.636999999999986</c:v>
                </c:pt>
                <c:pt idx="11">
                  <c:v>25.016999999999953</c:v>
                </c:pt>
                <c:pt idx="12">
                  <c:v>24.894000000000052</c:v>
                </c:pt>
                <c:pt idx="13">
                  <c:v>24.788000000000018</c:v>
                </c:pt>
                <c:pt idx="14">
                  <c:v>24.726999999999983</c:v>
                </c:pt>
                <c:pt idx="15">
                  <c:v>24.541999999999955</c:v>
                </c:pt>
                <c:pt idx="16">
                  <c:v>24.349999999999991</c:v>
                </c:pt>
                <c:pt idx="17">
                  <c:v>24.155000000000044</c:v>
                </c:pt>
                <c:pt idx="18">
                  <c:v>23.969999999999995</c:v>
                </c:pt>
                <c:pt idx="19">
                  <c:v>23.793000000000013</c:v>
                </c:pt>
                <c:pt idx="20">
                  <c:v>23.644000000000048</c:v>
                </c:pt>
                <c:pt idx="21">
                  <c:v>23.492999999999977</c:v>
                </c:pt>
                <c:pt idx="22">
                  <c:v>23.347000000000023</c:v>
                </c:pt>
                <c:pt idx="23">
                  <c:v>23.209000000000003</c:v>
                </c:pt>
                <c:pt idx="24">
                  <c:v>23.076000000000008</c:v>
                </c:pt>
                <c:pt idx="25">
                  <c:v>22.950000000000014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25.832999999999966</c:v>
                </c:pt>
                <c:pt idx="1">
                  <c:v>24.940000000000033</c:v>
                </c:pt>
                <c:pt idx="2">
                  <c:v>22.205999999999978</c:v>
                </c:pt>
                <c:pt idx="3">
                  <c:v>21.984999999999925</c:v>
                </c:pt>
                <c:pt idx="4">
                  <c:v>22.258999999999979</c:v>
                </c:pt>
                <c:pt idx="5">
                  <c:v>20.533999999999988</c:v>
                </c:pt>
                <c:pt idx="6">
                  <c:v>20.351999999999997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22.385000000000012</c:v>
                </c:pt>
                <c:pt idx="10">
                  <c:v>21.390999999999952</c:v>
                </c:pt>
                <c:pt idx="11">
                  <c:v>20.94899999999998</c:v>
                </c:pt>
                <c:pt idx="12">
                  <c:v>20.881000000000039</c:v>
                </c:pt>
                <c:pt idx="13">
                  <c:v>20.76799999999993</c:v>
                </c:pt>
                <c:pt idx="14">
                  <c:v>20.727</c:v>
                </c:pt>
                <c:pt idx="15">
                  <c:v>20.744000000000021</c:v>
                </c:pt>
                <c:pt idx="16">
                  <c:v>20.743000000000055</c:v>
                </c:pt>
                <c:pt idx="17">
                  <c:v>20.701000000000004</c:v>
                </c:pt>
                <c:pt idx="18">
                  <c:v>20.67799999999999</c:v>
                </c:pt>
                <c:pt idx="19">
                  <c:v>20.643999999999991</c:v>
                </c:pt>
                <c:pt idx="20">
                  <c:v>20.630000000000024</c:v>
                </c:pt>
                <c:pt idx="21">
                  <c:v>20.61800000000002</c:v>
                </c:pt>
                <c:pt idx="22">
                  <c:v>20.610000000000039</c:v>
                </c:pt>
                <c:pt idx="23">
                  <c:v>20.603999999999957</c:v>
                </c:pt>
                <c:pt idx="24" formatCode="#,##0.00">
                  <c:v>20.597999999999999</c:v>
                </c:pt>
                <c:pt idx="25">
                  <c:v>20.593000000000046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90.365999999999843</c:v>
                </c:pt>
                <c:pt idx="1">
                  <c:v>97.712000000000103</c:v>
                </c:pt>
                <c:pt idx="2">
                  <c:v>91.754000000000076</c:v>
                </c:pt>
                <c:pt idx="3">
                  <c:v>98.865999999999815</c:v>
                </c:pt>
                <c:pt idx="4">
                  <c:v>100.43599999999998</c:v>
                </c:pt>
                <c:pt idx="5">
                  <c:v>103.16300000000004</c:v>
                </c:pt>
                <c:pt idx="6">
                  <c:v>101.22399999999998</c:v>
                </c:pt>
                <c:pt idx="7">
                  <c:v>105.97500000000005</c:v>
                </c:pt>
                <c:pt idx="8">
                  <c:v>104.50700000000026</c:v>
                </c:pt>
                <c:pt idx="9">
                  <c:v>113.94099999999993</c:v>
                </c:pt>
                <c:pt idx="10">
                  <c:v>111.73799999999986</c:v>
                </c:pt>
                <c:pt idx="11">
                  <c:v>109.38800000000002</c:v>
                </c:pt>
                <c:pt idx="12">
                  <c:v>109.94399999999985</c:v>
                </c:pt>
                <c:pt idx="13">
                  <c:v>111.13500000000001</c:v>
                </c:pt>
                <c:pt idx="14">
                  <c:v>112.64899999999997</c:v>
                </c:pt>
                <c:pt idx="15">
                  <c:v>113.99400000000003</c:v>
                </c:pt>
                <c:pt idx="16">
                  <c:v>115.11700000000019</c:v>
                </c:pt>
                <c:pt idx="17">
                  <c:v>116.15799999999986</c:v>
                </c:pt>
                <c:pt idx="18">
                  <c:v>117.15600000000019</c:v>
                </c:pt>
                <c:pt idx="19">
                  <c:v>118.12900000000005</c:v>
                </c:pt>
                <c:pt idx="20">
                  <c:v>119.10800000000006</c:v>
                </c:pt>
                <c:pt idx="21">
                  <c:v>120.07</c:v>
                </c:pt>
                <c:pt idx="22">
                  <c:v>121.01199999999979</c:v>
                </c:pt>
                <c:pt idx="23">
                  <c:v>121.95900000000003</c:v>
                </c:pt>
                <c:pt idx="24">
                  <c:v>122.87400000000002</c:v>
                </c:pt>
                <c:pt idx="25">
                  <c:v>123.76399999999994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114.58400000000016</c:v>
                </c:pt>
                <c:pt idx="1">
                  <c:v>110.87300000000022</c:v>
                </c:pt>
                <c:pt idx="2">
                  <c:v>115.05600000000015</c:v>
                </c:pt>
                <c:pt idx="3">
                  <c:v>116.39700000000006</c:v>
                </c:pt>
                <c:pt idx="4">
                  <c:v>114.93299999999994</c:v>
                </c:pt>
                <c:pt idx="5">
                  <c:v>124.57900000000012</c:v>
                </c:pt>
                <c:pt idx="6">
                  <c:v>120.59600000000009</c:v>
                </c:pt>
                <c:pt idx="7">
                  <c:v>118.59199999999998</c:v>
                </c:pt>
                <c:pt idx="8">
                  <c:v>128.62300000000005</c:v>
                </c:pt>
                <c:pt idx="9">
                  <c:v>124.327</c:v>
                </c:pt>
                <c:pt idx="10">
                  <c:v>119.73500000000016</c:v>
                </c:pt>
                <c:pt idx="11">
                  <c:v>120.46800000000016</c:v>
                </c:pt>
                <c:pt idx="12">
                  <c:v>120.24799999999995</c:v>
                </c:pt>
                <c:pt idx="13">
                  <c:v>120.79399999999994</c:v>
                </c:pt>
                <c:pt idx="14">
                  <c:v>121.5559999999999</c:v>
                </c:pt>
                <c:pt idx="15">
                  <c:v>122.14899999999997</c:v>
                </c:pt>
                <c:pt idx="16">
                  <c:v>122.79800000000006</c:v>
                </c:pt>
                <c:pt idx="17">
                  <c:v>123.42199999999994</c:v>
                </c:pt>
                <c:pt idx="18">
                  <c:v>124.04700000000007</c:v>
                </c:pt>
                <c:pt idx="19">
                  <c:v>124.68099999999993</c:v>
                </c:pt>
                <c:pt idx="20">
                  <c:v>125.35399999999986</c:v>
                </c:pt>
                <c:pt idx="21">
                  <c:v>126.0269999999999</c:v>
                </c:pt>
                <c:pt idx="22">
                  <c:v>126.70299999999999</c:v>
                </c:pt>
                <c:pt idx="23">
                  <c:v>127.37499999999999</c:v>
                </c:pt>
                <c:pt idx="24">
                  <c:v>128.04100000000022</c:v>
                </c:pt>
                <c:pt idx="25">
                  <c:v>128.70199999999988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140.10500000000016</c:v>
                </c:pt>
                <c:pt idx="1">
                  <c:v>125.03099999999984</c:v>
                </c:pt>
                <c:pt idx="2">
                  <c:v>127.97499999999994</c:v>
                </c:pt>
                <c:pt idx="3">
                  <c:v>123.10099999999989</c:v>
                </c:pt>
                <c:pt idx="4">
                  <c:v>127.77999999999984</c:v>
                </c:pt>
                <c:pt idx="5">
                  <c:v>129.2290000000001</c:v>
                </c:pt>
                <c:pt idx="6">
                  <c:v>126.98099999999999</c:v>
                </c:pt>
                <c:pt idx="7">
                  <c:v>130.65799999999993</c:v>
                </c:pt>
                <c:pt idx="8">
                  <c:v>129.39999999999992</c:v>
                </c:pt>
                <c:pt idx="9">
                  <c:v>126.9219999999999</c:v>
                </c:pt>
                <c:pt idx="10">
                  <c:v>134.18400000000011</c:v>
                </c:pt>
                <c:pt idx="11">
                  <c:v>136.3719999999999</c:v>
                </c:pt>
                <c:pt idx="12">
                  <c:v>138.05299999999986</c:v>
                </c:pt>
                <c:pt idx="13">
                  <c:v>139.10999999999996</c:v>
                </c:pt>
                <c:pt idx="14">
                  <c:v>140.43499999999995</c:v>
                </c:pt>
                <c:pt idx="15">
                  <c:v>141.47699999999983</c:v>
                </c:pt>
                <c:pt idx="16">
                  <c:v>142.31399999999991</c:v>
                </c:pt>
                <c:pt idx="17">
                  <c:v>143.14699999999993</c:v>
                </c:pt>
                <c:pt idx="18">
                  <c:v>143.98999999999995</c:v>
                </c:pt>
                <c:pt idx="19">
                  <c:v>144.84899999999999</c:v>
                </c:pt>
                <c:pt idx="20">
                  <c:v>145.74800000000005</c:v>
                </c:pt>
                <c:pt idx="21">
                  <c:v>146.637</c:v>
                </c:pt>
                <c:pt idx="22">
                  <c:v>147.52900000000002</c:v>
                </c:pt>
                <c:pt idx="23">
                  <c:v>148.42900000000003</c:v>
                </c:pt>
                <c:pt idx="24">
                  <c:v>149.32900000000032</c:v>
                </c:pt>
                <c:pt idx="25">
                  <c:v>150.22500000000008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31.10878409282396</c:v>
                </c:pt>
                <c:pt idx="1">
                  <c:v>31.985278343241554</c:v>
                </c:pt>
                <c:pt idx="2">
                  <c:v>33.061970975451956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29.989408054692966</c:v>
                </c:pt>
                <c:pt idx="1">
                  <c:v>28.541087629136332</c:v>
                </c:pt>
                <c:pt idx="2">
                  <c:v>28.32512423686212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24.834019402517988</c:v>
                </c:pt>
                <c:pt idx="1">
                  <c:v>26.634852378205427</c:v>
                </c:pt>
                <c:pt idx="2">
                  <c:v>27.238354307244684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4.9430682939746218</c:v>
                </c:pt>
                <c:pt idx="1">
                  <c:v>5.0989468866651606</c:v>
                </c:pt>
                <c:pt idx="2">
                  <c:v>4.532169534348367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7.586480826171722</c:v>
                </c:pt>
                <c:pt idx="1">
                  <c:v>5.8726919941456588</c:v>
                </c:pt>
                <c:pt idx="2">
                  <c:v>5.0509052014419877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1.5382393298187327</c:v>
                </c:pt>
                <c:pt idx="1">
                  <c:v>1.8671427686058752</c:v>
                </c:pt>
                <c:pt idx="2">
                  <c:v>1.7914757446508833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4.9550000000000125</c:v>
                </c:pt>
                <c:pt idx="1">
                  <c:v>-4.8439999999999657</c:v>
                </c:pt>
                <c:pt idx="2">
                  <c:v>8.5749999999998181</c:v>
                </c:pt>
                <c:pt idx="3">
                  <c:v>0.85699999999996379</c:v>
                </c:pt>
                <c:pt idx="4">
                  <c:v>-6.8779999999999859</c:v>
                </c:pt>
                <c:pt idx="5">
                  <c:v>1.4429999999999952</c:v>
                </c:pt>
                <c:pt idx="7">
                  <c:v>4.1079999999997767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16.040999999999968</c:v>
                </c:pt>
                <c:pt idx="1">
                  <c:v>8.9669999999997287</c:v>
                </c:pt>
                <c:pt idx="2">
                  <c:v>12.026000000000082</c:v>
                </c:pt>
                <c:pt idx="3">
                  <c:v>-0.7979999999999059</c:v>
                </c:pt>
                <c:pt idx="4">
                  <c:v>-1.6869999999999727</c:v>
                </c:pt>
                <c:pt idx="5">
                  <c:v>0.30700000000000749</c:v>
                </c:pt>
                <c:pt idx="7">
                  <c:v>34.855999999999916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0.53351290000280827</c:v>
                </c:pt>
                <c:pt idx="2">
                  <c:v>0.31295686784997834</c:v>
                </c:pt>
                <c:pt idx="3">
                  <c:v>-1.5478434443305766</c:v>
                </c:pt>
                <c:pt idx="4">
                  <c:v>0.14302959919711977</c:v>
                </c:pt>
                <c:pt idx="6">
                  <c:v>-8.489371587774297E-2</c:v>
                </c:pt>
                <c:pt idx="7">
                  <c:v>0.96936706772672299</c:v>
                </c:pt>
                <c:pt idx="8">
                  <c:v>0.38678692894460465</c:v>
                </c:pt>
                <c:pt idx="10">
                  <c:v>2.902927318035653</c:v>
                </c:pt>
                <c:pt idx="11">
                  <c:v>-0.45614467889795174</c:v>
                </c:pt>
                <c:pt idx="12">
                  <c:v>0.29199194075695267</c:v>
                </c:pt>
                <c:pt idx="14">
                  <c:v>-0.82563027692738045</c:v>
                </c:pt>
                <c:pt idx="15">
                  <c:v>0.37632437641896832</c:v>
                </c:pt>
                <c:pt idx="16">
                  <c:v>0.8889339360234505</c:v>
                </c:pt>
                <c:pt idx="17">
                  <c:v>0.75183076850153796</c:v>
                </c:pt>
                <c:pt idx="19">
                  <c:v>-8.3395302461930498E-2</c:v>
                </c:pt>
                <c:pt idx="20">
                  <c:v>-0.71890858677424729</c:v>
                </c:pt>
                <c:pt idx="21">
                  <c:v>-0.82590903893402512</c:v>
                </c:pt>
                <c:pt idx="22">
                  <c:v>0.77331504636395376</c:v>
                </c:pt>
                <c:pt idx="23">
                  <c:v>-0.42089059876074808</c:v>
                </c:pt>
                <c:pt idx="25">
                  <c:v>-0.48357332808321996</c:v>
                </c:pt>
                <c:pt idx="26">
                  <c:v>-0.7392676292900302</c:v>
                </c:pt>
                <c:pt idx="27">
                  <c:v>-0.69556352603624694</c:v>
                </c:pt>
                <c:pt idx="29">
                  <c:v>0.14532689269735055</c:v>
                </c:pt>
                <c:pt idx="30">
                  <c:v>0.48009722439230629</c:v>
                </c:pt>
                <c:pt idx="31">
                  <c:v>1.9838729105400521</c:v>
                </c:pt>
                <c:pt idx="32">
                  <c:v>0.83337852787752631</c:v>
                </c:pt>
                <c:pt idx="33">
                  <c:v>-0.36906608382145656</c:v>
                </c:pt>
                <c:pt idx="34">
                  <c:v>0.48751220542861962</c:v>
                </c:pt>
                <c:pt idx="36">
                  <c:v>1.6185821489209662</c:v>
                </c:pt>
                <c:pt idx="37">
                  <c:v>1.0940501747876752</c:v>
                </c:pt>
                <c:pt idx="38">
                  <c:v>1.5098162719394903</c:v>
                </c:pt>
                <c:pt idx="39">
                  <c:v>1.1691493338360726</c:v>
                </c:pt>
                <c:pt idx="40">
                  <c:v>1.3779198121544489</c:v>
                </c:pt>
                <c:pt idx="42">
                  <c:v>2.5754062469154571</c:v>
                </c:pt>
                <c:pt idx="43">
                  <c:v>0.25517086914497167</c:v>
                </c:pt>
                <c:pt idx="44">
                  <c:v>1.28005080393645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0.19700277350473971</c:v>
                </c:pt>
                <c:pt idx="2">
                  <c:v>-1.0306738545518446</c:v>
                </c:pt>
                <c:pt idx="3">
                  <c:v>-5.1162142923332095</c:v>
                </c:pt>
                <c:pt idx="4">
                  <c:v>-1.5002050347998952</c:v>
                </c:pt>
                <c:pt idx="6">
                  <c:v>1.1200334721850336</c:v>
                </c:pt>
                <c:pt idx="7">
                  <c:v>-4.7331098979288777</c:v>
                </c:pt>
                <c:pt idx="8">
                  <c:v>-1.6521207441659858</c:v>
                </c:pt>
                <c:pt idx="10">
                  <c:v>1.6084512591244993</c:v>
                </c:pt>
                <c:pt idx="11">
                  <c:v>-1.5315415991138948</c:v>
                </c:pt>
                <c:pt idx="12">
                  <c:v>-0.99584651218613818</c:v>
                </c:pt>
                <c:pt idx="14">
                  <c:v>2.6583585557865108</c:v>
                </c:pt>
                <c:pt idx="15">
                  <c:v>-0.66030583530160003</c:v>
                </c:pt>
                <c:pt idx="16">
                  <c:v>0.15353843101477693</c:v>
                </c:pt>
                <c:pt idx="17">
                  <c:v>-8.8998958653885296E-3</c:v>
                </c:pt>
                <c:pt idx="19">
                  <c:v>-2.2638180881018433</c:v>
                </c:pt>
                <c:pt idx="20">
                  <c:v>-2.6814998235453635</c:v>
                </c:pt>
                <c:pt idx="21">
                  <c:v>-3.9082607482593179</c:v>
                </c:pt>
                <c:pt idx="22">
                  <c:v>-3.7690816080104717</c:v>
                </c:pt>
                <c:pt idx="23">
                  <c:v>-3.1719245664833084</c:v>
                </c:pt>
                <c:pt idx="25">
                  <c:v>-2.4363624787296367</c:v>
                </c:pt>
                <c:pt idx="26">
                  <c:v>-0.60436001327878186</c:v>
                </c:pt>
                <c:pt idx="27">
                  <c:v>-0.92747695219956849</c:v>
                </c:pt>
                <c:pt idx="29">
                  <c:v>1.6360081761819467</c:v>
                </c:pt>
                <c:pt idx="30">
                  <c:v>-0.85588867416901415</c:v>
                </c:pt>
                <c:pt idx="31">
                  <c:v>2.1959752907488861</c:v>
                </c:pt>
                <c:pt idx="32">
                  <c:v>2.8154628828461981</c:v>
                </c:pt>
                <c:pt idx="33">
                  <c:v>3.3774045161685473</c:v>
                </c:pt>
                <c:pt idx="34">
                  <c:v>1.9342721987820388</c:v>
                </c:pt>
                <c:pt idx="36">
                  <c:v>3.8949731717950797</c:v>
                </c:pt>
                <c:pt idx="37">
                  <c:v>1.9146047242039721</c:v>
                </c:pt>
                <c:pt idx="38">
                  <c:v>2.3750837104897338</c:v>
                </c:pt>
                <c:pt idx="39">
                  <c:v>2.3717295000008409</c:v>
                </c:pt>
                <c:pt idx="40">
                  <c:v>2.6383869286243034</c:v>
                </c:pt>
                <c:pt idx="42">
                  <c:v>2.1604102070640341</c:v>
                </c:pt>
                <c:pt idx="43">
                  <c:v>3.5478345474023953</c:v>
                </c:pt>
                <c:pt idx="44">
                  <c:v>2.9757799934631235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3.4025891637796626</c:v>
                </c:pt>
                <c:pt idx="1">
                  <c:v>1.4525187599528149</c:v>
                </c:pt>
                <c:pt idx="2">
                  <c:v>2.3062363276582545</c:v>
                </c:pt>
                <c:pt idx="3">
                  <c:v>3.3304099773831695</c:v>
                </c:pt>
                <c:pt idx="4">
                  <c:v>1.720829059490196</c:v>
                </c:pt>
                <c:pt idx="5">
                  <c:v>3.9680709822292464</c:v>
                </c:pt>
                <c:pt idx="6">
                  <c:v>1.3594799414750147</c:v>
                </c:pt>
                <c:pt idx="7">
                  <c:v>1.3885231470135242</c:v>
                </c:pt>
                <c:pt idx="8">
                  <c:v>0.60553159732645057</c:v>
                </c:pt>
                <c:pt idx="9">
                  <c:v>-0.25020313465457455</c:v>
                </c:pt>
                <c:pt idx="10">
                  <c:v>1.4844161386387</c:v>
                </c:pt>
                <c:pt idx="11">
                  <c:v>-1.2154868684029196</c:v>
                </c:pt>
                <c:pt idx="12">
                  <c:v>-1.0496642907771667</c:v>
                </c:pt>
                <c:pt idx="13">
                  <c:v>-0.9067419740952225</c:v>
                </c:pt>
                <c:pt idx="14">
                  <c:v>-2.8127234193650477</c:v>
                </c:pt>
                <c:pt idx="15">
                  <c:v>-1.6117633323253546</c:v>
                </c:pt>
                <c:pt idx="16">
                  <c:v>-0.94274413845962712</c:v>
                </c:pt>
                <c:pt idx="17">
                  <c:v>0.24065508746867792</c:v>
                </c:pt>
                <c:pt idx="18">
                  <c:v>-0.32819503032487063</c:v>
                </c:pt>
                <c:pt idx="19">
                  <c:v>6.8935186455973685E-2</c:v>
                </c:pt>
                <c:pt idx="20">
                  <c:v>-2.8364116006802362</c:v>
                </c:pt>
                <c:pt idx="21">
                  <c:v>0.61235397881108788</c:v>
                </c:pt>
                <c:pt idx="22">
                  <c:v>-2.7235870792984382</c:v>
                </c:pt>
                <c:pt idx="23">
                  <c:v>0.71488494584328954</c:v>
                </c:pt>
                <c:pt idx="24">
                  <c:v>-1.5179254321679769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0.82883414273979028</c:v>
                </c:pt>
                <c:pt idx="1">
                  <c:v>6.6546073292411663</c:v>
                </c:pt>
                <c:pt idx="2">
                  <c:v>3.9720584005401527</c:v>
                </c:pt>
                <c:pt idx="3">
                  <c:v>7.5800805753968277</c:v>
                </c:pt>
                <c:pt idx="4">
                  <c:v>3.3723229947123201</c:v>
                </c:pt>
                <c:pt idx="5">
                  <c:v>6.2135110805041975</c:v>
                </c:pt>
                <c:pt idx="6">
                  <c:v>-0.47932244013132497</c:v>
                </c:pt>
                <c:pt idx="7">
                  <c:v>1.4200930972788903</c:v>
                </c:pt>
                <c:pt idx="8">
                  <c:v>2.0161579304616675</c:v>
                </c:pt>
                <c:pt idx="9">
                  <c:v>0.42437315758098482</c:v>
                </c:pt>
                <c:pt idx="10">
                  <c:v>0.41945873876710493</c:v>
                </c:pt>
                <c:pt idx="11">
                  <c:v>-4.1603418365735791</c:v>
                </c:pt>
                <c:pt idx="12">
                  <c:v>-0.5608549305333046</c:v>
                </c:pt>
                <c:pt idx="13">
                  <c:v>0.52443090605314246</c:v>
                </c:pt>
                <c:pt idx="14">
                  <c:v>-1.4915282292759553</c:v>
                </c:pt>
                <c:pt idx="15">
                  <c:v>-1.1356921474497312</c:v>
                </c:pt>
                <c:pt idx="16">
                  <c:v>-9.6654053235954329E-2</c:v>
                </c:pt>
                <c:pt idx="17">
                  <c:v>4.4708358254711769</c:v>
                </c:pt>
                <c:pt idx="18">
                  <c:v>0.56480180018185955</c:v>
                </c:pt>
                <c:pt idx="19">
                  <c:v>-6.556816395195969E-2</c:v>
                </c:pt>
                <c:pt idx="20">
                  <c:v>-2.3433556885502824</c:v>
                </c:pt>
                <c:pt idx="21">
                  <c:v>4.2809406202847349</c:v>
                </c:pt>
                <c:pt idx="22">
                  <c:v>1.5456608933433653</c:v>
                </c:pt>
                <c:pt idx="23">
                  <c:v>-0.16706316050575154</c:v>
                </c:pt>
                <c:pt idx="24">
                  <c:v>-1.0546089817757958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4.8551079237324757</c:v>
                </c:pt>
                <c:pt idx="1">
                  <c:v>11.325546346760859</c:v>
                </c:pt>
                <c:pt idx="2">
                  <c:v>4.5877476897991158</c:v>
                </c:pt>
                <c:pt idx="3">
                  <c:v>-2.2651511591800855</c:v>
                </c:pt>
                <c:pt idx="4">
                  <c:v>-6.2739728642452519</c:v>
                </c:pt>
                <c:pt idx="5">
                  <c:v>-1.8604756400215194E-2</c:v>
                </c:pt>
                <c:pt idx="6">
                  <c:v>-2.2240576218691501</c:v>
                </c:pt>
                <c:pt idx="7">
                  <c:v>-2.0087021334551487</c:v>
                </c:pt>
                <c:pt idx="8">
                  <c:v>-3.8699134251426415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7.483441471980953</c:v>
                </c:pt>
                <c:pt idx="1">
                  <c:v>21.137973051153509</c:v>
                </c:pt>
                <c:pt idx="2">
                  <c:v>3.800760483957319</c:v>
                </c:pt>
                <c:pt idx="3">
                  <c:v>-4.721196767106882</c:v>
                </c:pt>
                <c:pt idx="4">
                  <c:v>-2.1994435239084993</c:v>
                </c:pt>
                <c:pt idx="5">
                  <c:v>4.9700694617010726</c:v>
                </c:pt>
                <c:pt idx="6">
                  <c:v>1.937584931734456</c:v>
                </c:pt>
                <c:pt idx="7">
                  <c:v>1.3785977328376156</c:v>
                </c:pt>
                <c:pt idx="8">
                  <c:v>1.0682131576501348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16.569861289368689</c:v>
                </c:pt>
                <c:pt idx="1">
                  <c:v>17.087151311567585</c:v>
                </c:pt>
                <c:pt idx="2">
                  <c:v>17.080778010201545</c:v>
                </c:pt>
                <c:pt idx="3">
                  <c:v>17.445416880133134</c:v>
                </c:pt>
                <c:pt idx="4">
                  <c:v>16.728085246380445</c:v>
                </c:pt>
                <c:pt idx="5">
                  <c:v>17.867606514747898</c:v>
                </c:pt>
                <c:pt idx="6">
                  <c:v>18.298054286395995</c:v>
                </c:pt>
                <c:pt idx="7">
                  <c:v>18.710910961377934</c:v>
                </c:pt>
                <c:pt idx="8">
                  <c:v>20.277000476754221</c:v>
                </c:pt>
                <c:pt idx="9">
                  <c:v>21.049506096668917</c:v>
                </c:pt>
                <c:pt idx="10">
                  <c:v>21.270195678527561</c:v>
                </c:pt>
                <c:pt idx="11">
                  <c:v>18.943859790231883</c:v>
                </c:pt>
                <c:pt idx="12">
                  <c:v>19.101456588343197</c:v>
                </c:pt>
                <c:pt idx="13">
                  <c:v>19.313917470401016</c:v>
                </c:pt>
                <c:pt idx="14">
                  <c:v>19.565258548063575</c:v>
                </c:pt>
                <c:pt idx="15">
                  <c:v>19.784581923822678</c:v>
                </c:pt>
                <c:pt idx="16">
                  <c:v>19.996437835814554</c:v>
                </c:pt>
                <c:pt idx="17">
                  <c:v>20.216099609140223</c:v>
                </c:pt>
                <c:pt idx="18">
                  <c:v>20.441031621660482</c:v>
                </c:pt>
                <c:pt idx="19">
                  <c:v>20.664463041367707</c:v>
                </c:pt>
                <c:pt idx="20">
                  <c:v>20.896247094828801</c:v>
                </c:pt>
                <c:pt idx="21">
                  <c:v>21.142968868213874</c:v>
                </c:pt>
                <c:pt idx="22">
                  <c:v>21.400323005694545</c:v>
                </c:pt>
                <c:pt idx="23">
                  <c:v>21.637954511018986</c:v>
                </c:pt>
                <c:pt idx="24">
                  <c:v>21.877246742400569</c:v>
                </c:pt>
                <c:pt idx="25">
                  <c:v>22.099029821267351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10.130045927209641</c:v>
                </c:pt>
                <c:pt idx="1">
                  <c:v>11.297125065350343</c:v>
                </c:pt>
                <c:pt idx="2">
                  <c:v>11.290082766802943</c:v>
                </c:pt>
                <c:pt idx="3">
                  <c:v>12.349869215669775</c:v>
                </c:pt>
                <c:pt idx="4">
                  <c:v>12.186401666384516</c:v>
                </c:pt>
                <c:pt idx="5">
                  <c:v>12.878102623024452</c:v>
                </c:pt>
                <c:pt idx="6">
                  <c:v>10.467684226901023</c:v>
                </c:pt>
                <c:pt idx="7">
                  <c:v>11.774051907288195</c:v>
                </c:pt>
                <c:pt idx="8">
                  <c:v>12.38810179463313</c:v>
                </c:pt>
                <c:pt idx="9">
                  <c:v>15.106766705407939</c:v>
                </c:pt>
                <c:pt idx="10">
                  <c:v>14.330621382977267</c:v>
                </c:pt>
                <c:pt idx="11">
                  <c:v>15.862879380934864</c:v>
                </c:pt>
                <c:pt idx="12">
                  <c:v>16.072386796671168</c:v>
                </c:pt>
                <c:pt idx="13">
                  <c:v>16.400597643072913</c:v>
                </c:pt>
                <c:pt idx="14">
                  <c:v>16.80773916275999</c:v>
                </c:pt>
                <c:pt idx="15">
                  <c:v>17.19685056956639</c:v>
                </c:pt>
                <c:pt idx="16">
                  <c:v>17.557903273242928</c:v>
                </c:pt>
                <c:pt idx="17">
                  <c:v>17.930216451134424</c:v>
                </c:pt>
                <c:pt idx="18">
                  <c:v>18.312402500852894</c:v>
                </c:pt>
                <c:pt idx="19">
                  <c:v>18.694530936966572</c:v>
                </c:pt>
                <c:pt idx="20">
                  <c:v>19.085251817320845</c:v>
                </c:pt>
                <c:pt idx="21">
                  <c:v>19.5010269996916</c:v>
                </c:pt>
                <c:pt idx="22">
                  <c:v>19.939484112068001</c:v>
                </c:pt>
                <c:pt idx="23">
                  <c:v>20.337180381896818</c:v>
                </c:pt>
                <c:pt idx="24">
                  <c:v>20.729977647744633</c:v>
                </c:pt>
                <c:pt idx="25">
                  <c:v>20.985228712218433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18.904463587462399</c:v>
                </c:pt>
                <c:pt idx="1">
                  <c:v>17.277475645441406</c:v>
                </c:pt>
                <c:pt idx="2">
                  <c:v>17.196787246082383</c:v>
                </c:pt>
                <c:pt idx="3">
                  <c:v>16.445778244236017</c:v>
                </c:pt>
                <c:pt idx="4">
                  <c:v>16.74847748089784</c:v>
                </c:pt>
                <c:pt idx="5">
                  <c:v>18.546841998940312</c:v>
                </c:pt>
                <c:pt idx="6">
                  <c:v>18.239901990022357</c:v>
                </c:pt>
                <c:pt idx="7">
                  <c:v>18.105802701586885</c:v>
                </c:pt>
                <c:pt idx="8">
                  <c:v>20.292858616740013</c:v>
                </c:pt>
                <c:pt idx="9">
                  <c:v>20.637435193798371</c:v>
                </c:pt>
                <c:pt idx="10">
                  <c:v>20.853078326598567</c:v>
                </c:pt>
                <c:pt idx="11">
                  <c:v>21.060817565906021</c:v>
                </c:pt>
                <c:pt idx="12">
                  <c:v>21.255479212674061</c:v>
                </c:pt>
                <c:pt idx="13">
                  <c:v>21.505888448886505</c:v>
                </c:pt>
                <c:pt idx="14">
                  <c:v>21.802623468018385</c:v>
                </c:pt>
                <c:pt idx="15">
                  <c:v>22.059794138625939</c:v>
                </c:pt>
                <c:pt idx="16">
                  <c:v>22.305830139782209</c:v>
                </c:pt>
                <c:pt idx="17">
                  <c:v>22.565873097787055</c:v>
                </c:pt>
                <c:pt idx="18">
                  <c:v>22.836168316961022</c:v>
                </c:pt>
                <c:pt idx="19">
                  <c:v>23.109040433713371</c:v>
                </c:pt>
                <c:pt idx="20">
                  <c:v>23.391500560295935</c:v>
                </c:pt>
                <c:pt idx="21">
                  <c:v>23.677795245899734</c:v>
                </c:pt>
                <c:pt idx="22">
                  <c:v>23.962833856035971</c:v>
                </c:pt>
                <c:pt idx="23">
                  <c:v>24.248951520440681</c:v>
                </c:pt>
                <c:pt idx="24">
                  <c:v>24.536467163563383</c:v>
                </c:pt>
                <c:pt idx="25">
                  <c:v>24.82513672713872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21.470503647835862</c:v>
                </c:pt>
                <c:pt idx="1">
                  <c:v>20.963792168173452</c:v>
                </c:pt>
                <c:pt idx="2">
                  <c:v>22.916966817911629</c:v>
                </c:pt>
                <c:pt idx="3">
                  <c:v>23.936872618479939</c:v>
                </c:pt>
                <c:pt idx="4">
                  <c:v>25.839086423687121</c:v>
                </c:pt>
                <c:pt idx="5">
                  <c:v>26.74366789310934</c:v>
                </c:pt>
                <c:pt idx="6">
                  <c:v>26.584433346416056</c:v>
                </c:pt>
                <c:pt idx="7">
                  <c:v>28.122391030135773</c:v>
                </c:pt>
                <c:pt idx="8">
                  <c:v>28.876939946577064</c:v>
                </c:pt>
                <c:pt idx="9">
                  <c:v>27.602682397195064</c:v>
                </c:pt>
                <c:pt idx="10">
                  <c:v>30.074077870492509</c:v>
                </c:pt>
                <c:pt idx="11">
                  <c:v>31.353602171646351</c:v>
                </c:pt>
                <c:pt idx="12">
                  <c:v>31.854293890856283</c:v>
                </c:pt>
                <c:pt idx="13">
                  <c:v>32.330891220081071</c:v>
                </c:pt>
                <c:pt idx="14">
                  <c:v>32.886148853611012</c:v>
                </c:pt>
                <c:pt idx="15">
                  <c:v>33.343339129753808</c:v>
                </c:pt>
                <c:pt idx="16">
                  <c:v>33.785052363146484</c:v>
                </c:pt>
                <c:pt idx="17">
                  <c:v>34.208577299638151</c:v>
                </c:pt>
                <c:pt idx="18">
                  <c:v>34.608451667422486</c:v>
                </c:pt>
                <c:pt idx="19">
                  <c:v>35.014301194791898</c:v>
                </c:pt>
                <c:pt idx="20">
                  <c:v>35.438006375131074</c:v>
                </c:pt>
                <c:pt idx="21">
                  <c:v>35.889984078874171</c:v>
                </c:pt>
                <c:pt idx="22">
                  <c:v>36.347166385550921</c:v>
                </c:pt>
                <c:pt idx="23">
                  <c:v>36.803522282836973</c:v>
                </c:pt>
                <c:pt idx="24">
                  <c:v>37.248236250682922</c:v>
                </c:pt>
                <c:pt idx="25">
                  <c:v>37.654158445889337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18.332364645166702</c:v>
                </c:pt>
                <c:pt idx="1">
                  <c:v>17.385031803783576</c:v>
                </c:pt>
                <c:pt idx="2">
                  <c:v>19.163132890106063</c:v>
                </c:pt>
                <c:pt idx="3">
                  <c:v>16.972713355541487</c:v>
                </c:pt>
                <c:pt idx="4">
                  <c:v>16.818093664361189</c:v>
                </c:pt>
                <c:pt idx="5">
                  <c:v>17.300536052192989</c:v>
                </c:pt>
                <c:pt idx="6">
                  <c:v>17.124916409857619</c:v>
                </c:pt>
                <c:pt idx="7">
                  <c:v>17.236971974057955</c:v>
                </c:pt>
                <c:pt idx="8">
                  <c:v>17.808748772945361</c:v>
                </c:pt>
                <c:pt idx="9">
                  <c:v>18.137579161801348</c:v>
                </c:pt>
                <c:pt idx="10">
                  <c:v>19.021365111683185</c:v>
                </c:pt>
                <c:pt idx="11">
                  <c:v>19.536411331507491</c:v>
                </c:pt>
                <c:pt idx="12">
                  <c:v>20.04861773440086</c:v>
                </c:pt>
                <c:pt idx="13">
                  <c:v>20.324994977872759</c:v>
                </c:pt>
                <c:pt idx="14">
                  <c:v>20.598218038670669</c:v>
                </c:pt>
                <c:pt idx="15">
                  <c:v>20.778490671490914</c:v>
                </c:pt>
                <c:pt idx="16">
                  <c:v>20.927611255792005</c:v>
                </c:pt>
                <c:pt idx="17">
                  <c:v>21.083919627052001</c:v>
                </c:pt>
                <c:pt idx="18">
                  <c:v>21.243102651541591</c:v>
                </c:pt>
                <c:pt idx="19">
                  <c:v>21.399277605895563</c:v>
                </c:pt>
                <c:pt idx="20">
                  <c:v>21.557342023610044</c:v>
                </c:pt>
                <c:pt idx="21">
                  <c:v>21.72495379692619</c:v>
                </c:pt>
                <c:pt idx="22">
                  <c:v>21.89403480699481</c:v>
                </c:pt>
                <c:pt idx="23">
                  <c:v>22.062536144156105</c:v>
                </c:pt>
                <c:pt idx="24">
                  <c:v>22.228838237435831</c:v>
                </c:pt>
                <c:pt idx="25">
                  <c:v>22.393688106395505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21.365420337441861</c:v>
                </c:pt>
                <c:pt idx="1">
                  <c:v>18.927683078465773</c:v>
                </c:pt>
                <c:pt idx="2">
                  <c:v>17.856689081518155</c:v>
                </c:pt>
                <c:pt idx="3">
                  <c:v>18.25627608643288</c:v>
                </c:pt>
                <c:pt idx="4">
                  <c:v>17.70752046351873</c:v>
                </c:pt>
                <c:pt idx="5">
                  <c:v>18.848726148406122</c:v>
                </c:pt>
                <c:pt idx="6">
                  <c:v>18.988031402322054</c:v>
                </c:pt>
                <c:pt idx="7">
                  <c:v>18.265919497608014</c:v>
                </c:pt>
                <c:pt idx="8">
                  <c:v>19.410238319955088</c:v>
                </c:pt>
                <c:pt idx="9">
                  <c:v>20.271041325824065</c:v>
                </c:pt>
                <c:pt idx="10">
                  <c:v>22.816797130635369</c:v>
                </c:pt>
                <c:pt idx="11">
                  <c:v>23.919145052288027</c:v>
                </c:pt>
                <c:pt idx="12">
                  <c:v>24.141726344690301</c:v>
                </c:pt>
                <c:pt idx="13">
                  <c:v>24.478638618135903</c:v>
                </c:pt>
                <c:pt idx="14">
                  <c:v>24.870119703874586</c:v>
                </c:pt>
                <c:pt idx="15">
                  <c:v>25.235988603773865</c:v>
                </c:pt>
                <c:pt idx="16">
                  <c:v>25.594297551598022</c:v>
                </c:pt>
                <c:pt idx="17">
                  <c:v>25.949387562856153</c:v>
                </c:pt>
                <c:pt idx="18">
                  <c:v>26.317771207653283</c:v>
                </c:pt>
                <c:pt idx="19">
                  <c:v>26.689379721058252</c:v>
                </c:pt>
                <c:pt idx="20">
                  <c:v>27.084961635784001</c:v>
                </c:pt>
                <c:pt idx="21">
                  <c:v>27.488947487408478</c:v>
                </c:pt>
                <c:pt idx="22">
                  <c:v>27.871390022775632</c:v>
                </c:pt>
                <c:pt idx="23">
                  <c:v>28.256781204984531</c:v>
                </c:pt>
                <c:pt idx="24">
                  <c:v>28.643600441010921</c:v>
                </c:pt>
                <c:pt idx="25">
                  <c:v>29.030308211139566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8.5293052227721606</c:v>
                </c:pt>
                <c:pt idx="1">
                  <c:v>7.9099568285267292</c:v>
                </c:pt>
                <c:pt idx="2">
                  <c:v>8.0131665565704466</c:v>
                </c:pt>
                <c:pt idx="3">
                  <c:v>7.7443581048961025</c:v>
                </c:pt>
                <c:pt idx="4">
                  <c:v>6.9979524806949165</c:v>
                </c:pt>
                <c:pt idx="5">
                  <c:v>7.5247040108647605</c:v>
                </c:pt>
                <c:pt idx="6">
                  <c:v>7.5944192186865687</c:v>
                </c:pt>
                <c:pt idx="7">
                  <c:v>8.3513111364332016</c:v>
                </c:pt>
                <c:pt idx="8">
                  <c:v>8.7588759766397573</c:v>
                </c:pt>
                <c:pt idx="9">
                  <c:v>8.3553356031242458</c:v>
                </c:pt>
                <c:pt idx="10">
                  <c:v>8.8841839523397752</c:v>
                </c:pt>
                <c:pt idx="11">
                  <c:v>7.5768444834287143</c:v>
                </c:pt>
                <c:pt idx="12">
                  <c:v>7.6326197151827744</c:v>
                </c:pt>
                <c:pt idx="13">
                  <c:v>7.6962098218876269</c:v>
                </c:pt>
                <c:pt idx="14">
                  <c:v>7.7719812176509073</c:v>
                </c:pt>
                <c:pt idx="15">
                  <c:v>7.8373771927963656</c:v>
                </c:pt>
                <c:pt idx="16">
                  <c:v>7.8968022761228713</c:v>
                </c:pt>
                <c:pt idx="17">
                  <c:v>7.9537709813204014</c:v>
                </c:pt>
                <c:pt idx="18">
                  <c:v>8.0076891446137441</c:v>
                </c:pt>
                <c:pt idx="19">
                  <c:v>8.0581006821561765</c:v>
                </c:pt>
                <c:pt idx="20">
                  <c:v>8.117726753608677</c:v>
                </c:pt>
                <c:pt idx="21">
                  <c:v>8.1745161886928734</c:v>
                </c:pt>
                <c:pt idx="22">
                  <c:v>8.2353057987947285</c:v>
                </c:pt>
                <c:pt idx="23">
                  <c:v>8.2916605624925293</c:v>
                </c:pt>
                <c:pt idx="24">
                  <c:v>8.3514258232756475</c:v>
                </c:pt>
                <c:pt idx="25">
                  <c:v>8.4048615122084502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6.7567432601157869</c:v>
                </c:pt>
                <c:pt idx="1">
                  <c:v>8.1885962854910108</c:v>
                </c:pt>
                <c:pt idx="2">
                  <c:v>8.5714996275977366</c:v>
                </c:pt>
                <c:pt idx="3">
                  <c:v>8.5753649683238748</c:v>
                </c:pt>
                <c:pt idx="4">
                  <c:v>9.135607399315262</c:v>
                </c:pt>
                <c:pt idx="5">
                  <c:v>9.3235582766558149</c:v>
                </c:pt>
                <c:pt idx="6">
                  <c:v>9.1933619671981432</c:v>
                </c:pt>
                <c:pt idx="7">
                  <c:v>9.4218195658274393</c:v>
                </c:pt>
                <c:pt idx="8">
                  <c:v>10.447443882942373</c:v>
                </c:pt>
                <c:pt idx="9">
                  <c:v>9.6177733623693129</c:v>
                </c:pt>
                <c:pt idx="10">
                  <c:v>10.712081423669339</c:v>
                </c:pt>
                <c:pt idx="11">
                  <c:v>10.403343492587535</c:v>
                </c:pt>
                <c:pt idx="12">
                  <c:v>10.542901613228141</c:v>
                </c:pt>
                <c:pt idx="13">
                  <c:v>10.676821557312323</c:v>
                </c:pt>
                <c:pt idx="14">
                  <c:v>10.834664137290545</c:v>
                </c:pt>
                <c:pt idx="15">
                  <c:v>10.960316204532303</c:v>
                </c:pt>
                <c:pt idx="16">
                  <c:v>11.074661284889212</c:v>
                </c:pt>
                <c:pt idx="17">
                  <c:v>11.187289058378209</c:v>
                </c:pt>
                <c:pt idx="18">
                  <c:v>11.303033981723956</c:v>
                </c:pt>
                <c:pt idx="19">
                  <c:v>11.412336370474172</c:v>
                </c:pt>
                <c:pt idx="20">
                  <c:v>11.527309803546823</c:v>
                </c:pt>
                <c:pt idx="21">
                  <c:v>11.635924858491611</c:v>
                </c:pt>
                <c:pt idx="22">
                  <c:v>11.74597164659076</c:v>
                </c:pt>
                <c:pt idx="23">
                  <c:v>11.871486693416756</c:v>
                </c:pt>
                <c:pt idx="24">
                  <c:v>11.999122855979561</c:v>
                </c:pt>
                <c:pt idx="25">
                  <c:v>12.132174520948229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7.0558905661240887</c:v>
                </c:pt>
                <c:pt idx="1">
                  <c:v>7.1371172076048737</c:v>
                </c:pt>
                <c:pt idx="2">
                  <c:v>6.4248292346092697</c:v>
                </c:pt>
                <c:pt idx="3">
                  <c:v>5.4622515157174298</c:v>
                </c:pt>
                <c:pt idx="4">
                  <c:v>5.3112367208040165</c:v>
                </c:pt>
                <c:pt idx="5">
                  <c:v>5.2779694294322033</c:v>
                </c:pt>
                <c:pt idx="6">
                  <c:v>5.6983510746480848</c:v>
                </c:pt>
                <c:pt idx="7">
                  <c:v>5.6033591647735781</c:v>
                </c:pt>
                <c:pt idx="8">
                  <c:v>5.4770904009813099</c:v>
                </c:pt>
                <c:pt idx="9">
                  <c:v>5.5835699108471912</c:v>
                </c:pt>
                <c:pt idx="10">
                  <c:v>5.8835010267586538</c:v>
                </c:pt>
                <c:pt idx="11">
                  <c:v>6.4715224504397204</c:v>
                </c:pt>
                <c:pt idx="12">
                  <c:v>6.5467571760698977</c:v>
                </c:pt>
                <c:pt idx="13">
                  <c:v>6.6521859470192064</c:v>
                </c:pt>
                <c:pt idx="14">
                  <c:v>6.7591194154418162</c:v>
                </c:pt>
                <c:pt idx="15">
                  <c:v>6.8710167009357148</c:v>
                </c:pt>
                <c:pt idx="16">
                  <c:v>6.9794807549006821</c:v>
                </c:pt>
                <c:pt idx="17">
                  <c:v>7.0857806487237998</c:v>
                </c:pt>
                <c:pt idx="18">
                  <c:v>7.1901308498568532</c:v>
                </c:pt>
                <c:pt idx="19">
                  <c:v>7.2915504280788195</c:v>
                </c:pt>
                <c:pt idx="20">
                  <c:v>7.3889984991537325</c:v>
                </c:pt>
                <c:pt idx="21">
                  <c:v>7.4848227124621207</c:v>
                </c:pt>
                <c:pt idx="22">
                  <c:v>7.5937966878072745</c:v>
                </c:pt>
                <c:pt idx="23">
                  <c:v>7.6978999060695568</c:v>
                </c:pt>
                <c:pt idx="24">
                  <c:v>7.7986217348762512</c:v>
                </c:pt>
                <c:pt idx="25">
                  <c:v>7.8996589572203213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4.1395435452048277</c:v>
                </c:pt>
                <c:pt idx="1">
                  <c:v>3.9517375851447563</c:v>
                </c:pt>
                <c:pt idx="2">
                  <c:v>4.7140541459922822</c:v>
                </c:pt>
                <c:pt idx="3">
                  <c:v>5.5926638165169651</c:v>
                </c:pt>
                <c:pt idx="4">
                  <c:v>4.9770337057746454</c:v>
                </c:pt>
                <c:pt idx="5">
                  <c:v>5.9475695039814056</c:v>
                </c:pt>
                <c:pt idx="6">
                  <c:v>4.9296041801561747</c:v>
                </c:pt>
                <c:pt idx="7">
                  <c:v>5.2741938670536612</c:v>
                </c:pt>
                <c:pt idx="8">
                  <c:v>5.4145876069183156</c:v>
                </c:pt>
                <c:pt idx="9">
                  <c:v>5.9785991779905583</c:v>
                </c:pt>
                <c:pt idx="10">
                  <c:v>5.697366369326831</c:v>
                </c:pt>
                <c:pt idx="11">
                  <c:v>5.2659401818952505</c:v>
                </c:pt>
                <c:pt idx="12">
                  <c:v>5.2449567845793483</c:v>
                </c:pt>
                <c:pt idx="13">
                  <c:v>5.2894740620948486</c:v>
                </c:pt>
                <c:pt idx="14">
                  <c:v>5.3590008744455044</c:v>
                </c:pt>
                <c:pt idx="15">
                  <c:v>5.421244494883207</c:v>
                </c:pt>
                <c:pt idx="16">
                  <c:v>5.4800882378572249</c:v>
                </c:pt>
                <c:pt idx="17">
                  <c:v>5.5407133644082185</c:v>
                </c:pt>
                <c:pt idx="18">
                  <c:v>5.6032505845850098</c:v>
                </c:pt>
                <c:pt idx="19">
                  <c:v>5.6667636397905135</c:v>
                </c:pt>
                <c:pt idx="20">
                  <c:v>5.7406366147403602</c:v>
                </c:pt>
                <c:pt idx="21">
                  <c:v>5.8132495430350843</c:v>
                </c:pt>
                <c:pt idx="22">
                  <c:v>5.8725586215560144</c:v>
                </c:pt>
                <c:pt idx="23">
                  <c:v>5.9329452943520238</c:v>
                </c:pt>
                <c:pt idx="24">
                  <c:v>5.9842851960182379</c:v>
                </c:pt>
                <c:pt idx="25">
                  <c:v>6.1217395269078159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19.759626569697776</c:v>
                </c:pt>
                <c:pt idx="1">
                  <c:v>17.064869164889355</c:v>
                </c:pt>
                <c:pt idx="2">
                  <c:v>16.998305710797066</c:v>
                </c:pt>
                <c:pt idx="3">
                  <c:v>16.621964650706456</c:v>
                </c:pt>
                <c:pt idx="4">
                  <c:v>17.294814513839832</c:v>
                </c:pt>
                <c:pt idx="5">
                  <c:v>17.562673776334726</c:v>
                </c:pt>
                <c:pt idx="6">
                  <c:v>17.267936000674407</c:v>
                </c:pt>
                <c:pt idx="7">
                  <c:v>17.313008322032641</c:v>
                </c:pt>
                <c:pt idx="8">
                  <c:v>18.084453670527846</c:v>
                </c:pt>
                <c:pt idx="9">
                  <c:v>18.289915995736443</c:v>
                </c:pt>
                <c:pt idx="10">
                  <c:v>19.047089914973427</c:v>
                </c:pt>
                <c:pt idx="11">
                  <c:v>17.806937765980603</c:v>
                </c:pt>
                <c:pt idx="12">
                  <c:v>17.852208914628687</c:v>
                </c:pt>
                <c:pt idx="13">
                  <c:v>17.966340808065794</c:v>
                </c:pt>
                <c:pt idx="14">
                  <c:v>18.119556481840355</c:v>
                </c:pt>
                <c:pt idx="15">
                  <c:v>18.235469544943545</c:v>
                </c:pt>
                <c:pt idx="16">
                  <c:v>18.337496019418502</c:v>
                </c:pt>
                <c:pt idx="17">
                  <c:v>18.44460402029587</c:v>
                </c:pt>
                <c:pt idx="18">
                  <c:v>18.560933533404821</c:v>
                </c:pt>
                <c:pt idx="19">
                  <c:v>18.66877551748831</c:v>
                </c:pt>
                <c:pt idx="20">
                  <c:v>18.795337492991717</c:v>
                </c:pt>
                <c:pt idx="21">
                  <c:v>18.934100681587068</c:v>
                </c:pt>
                <c:pt idx="22">
                  <c:v>19.066032730797126</c:v>
                </c:pt>
                <c:pt idx="23">
                  <c:v>19.198941458767621</c:v>
                </c:pt>
                <c:pt idx="24">
                  <c:v>19.340017319645114</c:v>
                </c:pt>
                <c:pt idx="25">
                  <c:v>19.466548653740531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41.850568306164874</c:v>
                </c:pt>
                <c:pt idx="1">
                  <c:v>40.089995335921678</c:v>
                </c:pt>
                <c:pt idx="2">
                  <c:v>39.431252317102953</c:v>
                </c:pt>
                <c:pt idx="3">
                  <c:v>37.265190579187134</c:v>
                </c:pt>
                <c:pt idx="4">
                  <c:v>38.658261991697671</c:v>
                </c:pt>
                <c:pt idx="5">
                  <c:v>40.713076117337629</c:v>
                </c:pt>
                <c:pt idx="6">
                  <c:v>39.116144547708437</c:v>
                </c:pt>
                <c:pt idx="7">
                  <c:v>38.710739484389997</c:v>
                </c:pt>
                <c:pt idx="8">
                  <c:v>39.146294265227695</c:v>
                </c:pt>
                <c:pt idx="9">
                  <c:v>37.764631736342714</c:v>
                </c:pt>
                <c:pt idx="10">
                  <c:v>39.497589248934709</c:v>
                </c:pt>
                <c:pt idx="11">
                  <c:v>36.758211488601468</c:v>
                </c:pt>
                <c:pt idx="12">
                  <c:v>36.688434041796903</c:v>
                </c:pt>
                <c:pt idx="13">
                  <c:v>36.645868493806802</c:v>
                </c:pt>
                <c:pt idx="14">
                  <c:v>36.669136553038911</c:v>
                </c:pt>
                <c:pt idx="15">
                  <c:v>36.652954801616346</c:v>
                </c:pt>
                <c:pt idx="16">
                  <c:v>36.57288652774475</c:v>
                </c:pt>
                <c:pt idx="17">
                  <c:v>36.477896439884269</c:v>
                </c:pt>
                <c:pt idx="18">
                  <c:v>36.339703675058381</c:v>
                </c:pt>
                <c:pt idx="19">
                  <c:v>36.215545825197012</c:v>
                </c:pt>
                <c:pt idx="20">
                  <c:v>36.092991797773493</c:v>
                </c:pt>
                <c:pt idx="21">
                  <c:v>35.970030830784296</c:v>
                </c:pt>
                <c:pt idx="22">
                  <c:v>35.831889326589526</c:v>
                </c:pt>
                <c:pt idx="23">
                  <c:v>35.658191199468803</c:v>
                </c:pt>
                <c:pt idx="24">
                  <c:v>35.467124555965746</c:v>
                </c:pt>
                <c:pt idx="25">
                  <c:v>35.33724741236113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10.219782414047945</c:v>
                </c:pt>
                <c:pt idx="1">
                  <c:v>9.2481152762280523</c:v>
                </c:pt>
                <c:pt idx="2">
                  <c:v>9.0869401161993331</c:v>
                </c:pt>
                <c:pt idx="3">
                  <c:v>9.0352835928478665</c:v>
                </c:pt>
                <c:pt idx="4">
                  <c:v>9.2925422932777888</c:v>
                </c:pt>
                <c:pt idx="5">
                  <c:v>9.0468703701556556</c:v>
                </c:pt>
                <c:pt idx="6">
                  <c:v>8.4500408311554267</c:v>
                </c:pt>
                <c:pt idx="7">
                  <c:v>8.4366629579816266</c:v>
                </c:pt>
                <c:pt idx="8">
                  <c:v>8.9390496155846417</c:v>
                </c:pt>
                <c:pt idx="9">
                  <c:v>7.889842611516066</c:v>
                </c:pt>
                <c:pt idx="10">
                  <c:v>7.9972060793784889</c:v>
                </c:pt>
                <c:pt idx="11">
                  <c:v>9.0144515926425726</c:v>
                </c:pt>
                <c:pt idx="12">
                  <c:v>8.9586572512615454</c:v>
                </c:pt>
                <c:pt idx="13">
                  <c:v>8.8875988245366564</c:v>
                </c:pt>
                <c:pt idx="14">
                  <c:v>8.8330503028049367</c:v>
                </c:pt>
                <c:pt idx="15">
                  <c:v>8.7593637760746965</c:v>
                </c:pt>
                <c:pt idx="16">
                  <c:v>8.6552024379211971</c:v>
                </c:pt>
                <c:pt idx="17">
                  <c:v>8.5329516860866779</c:v>
                </c:pt>
                <c:pt idx="18">
                  <c:v>8.4125658713641798</c:v>
                </c:pt>
                <c:pt idx="19">
                  <c:v>8.3081111224117894</c:v>
                </c:pt>
                <c:pt idx="20">
                  <c:v>8.1781588028113799</c:v>
                </c:pt>
                <c:pt idx="21">
                  <c:v>7.9157909071691108</c:v>
                </c:pt>
                <c:pt idx="22">
                  <c:v>7.6436747688579549</c:v>
                </c:pt>
                <c:pt idx="23">
                  <c:v>7.5069497647572669</c:v>
                </c:pt>
                <c:pt idx="24">
                  <c:v>7.4002998851485868</c:v>
                </c:pt>
                <c:pt idx="25">
                  <c:v>7.4363511488451843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5.2671550268029641</c:v>
                </c:pt>
                <c:pt idx="1">
                  <c:v>7.7711405574725347</c:v>
                </c:pt>
                <c:pt idx="2">
                  <c:v>4.2076983962857666</c:v>
                </c:pt>
                <c:pt idx="3">
                  <c:v>5.4228995197853198</c:v>
                </c:pt>
                <c:pt idx="4">
                  <c:v>6.135382252242187</c:v>
                </c:pt>
                <c:pt idx="5">
                  <c:v>5.1880968581767508</c:v>
                </c:pt>
                <c:pt idx="6">
                  <c:v>3.8688321956571574</c:v>
                </c:pt>
                <c:pt idx="7">
                  <c:v>4.6643561598763279</c:v>
                </c:pt>
                <c:pt idx="8">
                  <c:v>5.5050855504636953</c:v>
                </c:pt>
                <c:pt idx="9">
                  <c:v>4.211445874141047</c:v>
                </c:pt>
                <c:pt idx="10">
                  <c:v>4.2813548840815283</c:v>
                </c:pt>
                <c:pt idx="11">
                  <c:v>4.1615680012221334</c:v>
                </c:pt>
                <c:pt idx="12">
                  <c:v>4.2033168208210476</c:v>
                </c:pt>
                <c:pt idx="13">
                  <c:v>4.262043805966397</c:v>
                </c:pt>
                <c:pt idx="14">
                  <c:v>4.3238256465836491</c:v>
                </c:pt>
                <c:pt idx="15">
                  <c:v>4.3722235869864292</c:v>
                </c:pt>
                <c:pt idx="16">
                  <c:v>4.418741763511056</c:v>
                </c:pt>
                <c:pt idx="17">
                  <c:v>4.461646940938512</c:v>
                </c:pt>
                <c:pt idx="18">
                  <c:v>4.5064633811899686</c:v>
                </c:pt>
                <c:pt idx="19">
                  <c:v>4.5510926195191717</c:v>
                </c:pt>
                <c:pt idx="20">
                  <c:v>4.5979288282186168</c:v>
                </c:pt>
                <c:pt idx="21">
                  <c:v>4.6436393260278628</c:v>
                </c:pt>
                <c:pt idx="22">
                  <c:v>4.6861279132897415</c:v>
                </c:pt>
                <c:pt idx="23">
                  <c:v>4.7273520032965797</c:v>
                </c:pt>
                <c:pt idx="24">
                  <c:v>4.7669597842986242</c:v>
                </c:pt>
                <c:pt idx="25">
                  <c:v>4.8057857901346708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16.381100315250716</c:v>
                </c:pt>
                <c:pt idx="1">
                  <c:v>16.021168238587688</c:v>
                </c:pt>
                <c:pt idx="2">
                  <c:v>13.978762082285336</c:v>
                </c:pt>
                <c:pt idx="3">
                  <c:v>15.004408844268227</c:v>
                </c:pt>
                <c:pt idx="4">
                  <c:v>15.301183547764087</c:v>
                </c:pt>
                <c:pt idx="5">
                  <c:v>15.563646965578618</c:v>
                </c:pt>
                <c:pt idx="6">
                  <c:v>15.043227032213567</c:v>
                </c:pt>
                <c:pt idx="7">
                  <c:v>14.730343799840243</c:v>
                </c:pt>
                <c:pt idx="8">
                  <c:v>15.026582261765844</c:v>
                </c:pt>
                <c:pt idx="9">
                  <c:v>15.07451026534361</c:v>
                </c:pt>
                <c:pt idx="10">
                  <c:v>12.750923546213571</c:v>
                </c:pt>
                <c:pt idx="11">
                  <c:v>12.652988124698993</c:v>
                </c:pt>
                <c:pt idx="12">
                  <c:v>12.54518230908147</c:v>
                </c:pt>
                <c:pt idx="13">
                  <c:v>12.444354378015353</c:v>
                </c:pt>
                <c:pt idx="14">
                  <c:v>12.373543996778022</c:v>
                </c:pt>
                <c:pt idx="15">
                  <c:v>12.292089049934955</c:v>
                </c:pt>
                <c:pt idx="16">
                  <c:v>12.199088720369197</c:v>
                </c:pt>
                <c:pt idx="17">
                  <c:v>12.095287031477108</c:v>
                </c:pt>
                <c:pt idx="18">
                  <c:v>11.986978765590187</c:v>
                </c:pt>
                <c:pt idx="19">
                  <c:v>11.877341344650098</c:v>
                </c:pt>
                <c:pt idx="20">
                  <c:v>11.775686194097041</c:v>
                </c:pt>
                <c:pt idx="21">
                  <c:v>11.67744066433522</c:v>
                </c:pt>
                <c:pt idx="22">
                  <c:v>11.57517477350385</c:v>
                </c:pt>
                <c:pt idx="23">
                  <c:v>11.467779868512364</c:v>
                </c:pt>
                <c:pt idx="24">
                  <c:v>11.365137239567792</c:v>
                </c:pt>
                <c:pt idx="25">
                  <c:v>11.259395316937615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16.171636757306054</c:v>
                </c:pt>
                <c:pt idx="1">
                  <c:v>14.936593828606638</c:v>
                </c:pt>
                <c:pt idx="2">
                  <c:v>13.150566898912045</c:v>
                </c:pt>
                <c:pt idx="3">
                  <c:v>14.166730467770808</c:v>
                </c:pt>
                <c:pt idx="4">
                  <c:v>13.779345822172653</c:v>
                </c:pt>
                <c:pt idx="5">
                  <c:v>12.683580501653596</c:v>
                </c:pt>
                <c:pt idx="6">
                  <c:v>11.995892607614106</c:v>
                </c:pt>
                <c:pt idx="7">
                  <c:v>13.032069056679651</c:v>
                </c:pt>
                <c:pt idx="8">
                  <c:v>12.946616976507288</c:v>
                </c:pt>
                <c:pt idx="9">
                  <c:v>13.738686608649774</c:v>
                </c:pt>
                <c:pt idx="10">
                  <c:v>11.071817169328241</c:v>
                </c:pt>
                <c:pt idx="11">
                  <c:v>11.502936462896873</c:v>
                </c:pt>
                <c:pt idx="12">
                  <c:v>11.38140528340938</c:v>
                </c:pt>
                <c:pt idx="13">
                  <c:v>11.190854891293652</c:v>
                </c:pt>
                <c:pt idx="14">
                  <c:v>11.061696527303573</c:v>
                </c:pt>
                <c:pt idx="15">
                  <c:v>10.97644568795298</c:v>
                </c:pt>
                <c:pt idx="16">
                  <c:v>10.878468842435963</c:v>
                </c:pt>
                <c:pt idx="17">
                  <c:v>10.770470348004892</c:v>
                </c:pt>
                <c:pt idx="18">
                  <c:v>10.671647687605947</c:v>
                </c:pt>
                <c:pt idx="19">
                  <c:v>10.566988080093935</c:v>
                </c:pt>
                <c:pt idx="20">
                  <c:v>10.463012250898419</c:v>
                </c:pt>
                <c:pt idx="21">
                  <c:v>10.357341060642453</c:v>
                </c:pt>
                <c:pt idx="22">
                  <c:v>10.254283934046789</c:v>
                </c:pt>
                <c:pt idx="23">
                  <c:v>10.148844175291297</c:v>
                </c:pt>
                <c:pt idx="24">
                  <c:v>10.043541869092794</c:v>
                </c:pt>
                <c:pt idx="25">
                  <c:v>9.9361250218785102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7.0620880408427462</c:v>
                </c:pt>
                <c:pt idx="1">
                  <c:v>7.4214764218781903</c:v>
                </c:pt>
                <c:pt idx="2">
                  <c:v>7.6080324648822195</c:v>
                </c:pt>
                <c:pt idx="3">
                  <c:v>7.9748569399667337</c:v>
                </c:pt>
                <c:pt idx="4">
                  <c:v>7.7497491220438439</c:v>
                </c:pt>
                <c:pt idx="5">
                  <c:v>8.7145282600607867</c:v>
                </c:pt>
                <c:pt idx="6">
                  <c:v>7.8275790590127832</c:v>
                </c:pt>
                <c:pt idx="7">
                  <c:v>8.5495709032208165</c:v>
                </c:pt>
                <c:pt idx="8">
                  <c:v>7.8731085824669318</c:v>
                </c:pt>
                <c:pt idx="9">
                  <c:v>8.2459484172756667</c:v>
                </c:pt>
                <c:pt idx="10">
                  <c:v>7.7717841216011596</c:v>
                </c:pt>
                <c:pt idx="11">
                  <c:v>7.5316070934626662</c:v>
                </c:pt>
                <c:pt idx="12">
                  <c:v>7.5191418084996968</c:v>
                </c:pt>
                <c:pt idx="13">
                  <c:v>7.5414319993352645</c:v>
                </c:pt>
                <c:pt idx="14">
                  <c:v>7.5920591930351762</c:v>
                </c:pt>
                <c:pt idx="15">
                  <c:v>7.6246413618278304</c:v>
                </c:pt>
                <c:pt idx="16">
                  <c:v>7.6414776466387275</c:v>
                </c:pt>
                <c:pt idx="17">
                  <c:v>7.645769793375897</c:v>
                </c:pt>
                <c:pt idx="18">
                  <c:v>7.6580974760788427</c:v>
                </c:pt>
                <c:pt idx="19">
                  <c:v>7.6723943775417709</c:v>
                </c:pt>
                <c:pt idx="20">
                  <c:v>7.685838104386459</c:v>
                </c:pt>
                <c:pt idx="21">
                  <c:v>7.703650818027092</c:v>
                </c:pt>
                <c:pt idx="22">
                  <c:v>7.7193831107063122</c:v>
                </c:pt>
                <c:pt idx="23">
                  <c:v>7.7177689888479408</c:v>
                </c:pt>
                <c:pt idx="24">
                  <c:v>7.7183308727088011</c:v>
                </c:pt>
                <c:pt idx="25">
                  <c:v>7.6751300683652053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30.5666613670078</c:v>
                </c:pt>
                <c:pt idx="1">
                  <c:v>26.895570466663948</c:v>
                </c:pt>
                <c:pt idx="2">
                  <c:v>28.519604165990568</c:v>
                </c:pt>
                <c:pt idx="3">
                  <c:v>29.062450373959901</c:v>
                </c:pt>
                <c:pt idx="4">
                  <c:v>30.540295071939081</c:v>
                </c:pt>
                <c:pt idx="5">
                  <c:v>31.25174896783329</c:v>
                </c:pt>
                <c:pt idx="6">
                  <c:v>31.086517502369837</c:v>
                </c:pt>
                <c:pt idx="7">
                  <c:v>31.811645024280409</c:v>
                </c:pt>
                <c:pt idx="8">
                  <c:v>31.933453389069914</c:v>
                </c:pt>
                <c:pt idx="9">
                  <c:v>30.22374953608589</c:v>
                </c:pt>
                <c:pt idx="10">
                  <c:v>31.492404055301968</c:v>
                </c:pt>
                <c:pt idx="11">
                  <c:v>32.814538952217035</c:v>
                </c:pt>
                <c:pt idx="12">
                  <c:v>33.104588352695934</c:v>
                </c:pt>
                <c:pt idx="13">
                  <c:v>33.383748207355978</c:v>
                </c:pt>
                <c:pt idx="14">
                  <c:v>33.712406708381145</c:v>
                </c:pt>
                <c:pt idx="15">
                  <c:v>33.942807102824382</c:v>
                </c:pt>
                <c:pt idx="16">
                  <c:v>34.127033682023828</c:v>
                </c:pt>
                <c:pt idx="17">
                  <c:v>34.290347818357311</c:v>
                </c:pt>
                <c:pt idx="18">
                  <c:v>34.466992761058947</c:v>
                </c:pt>
                <c:pt idx="19">
                  <c:v>34.624874247430583</c:v>
                </c:pt>
                <c:pt idx="20">
                  <c:v>34.815893663227087</c:v>
                </c:pt>
                <c:pt idx="21">
                  <c:v>35.022237849836557</c:v>
                </c:pt>
                <c:pt idx="22">
                  <c:v>35.246205383491848</c:v>
                </c:pt>
                <c:pt idx="23">
                  <c:v>35.472040009773252</c:v>
                </c:pt>
                <c:pt idx="24">
                  <c:v>35.711145530793935</c:v>
                </c:pt>
                <c:pt idx="25">
                  <c:v>35.963239880773145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8.701788401920119</c:v>
                </c:pt>
                <c:pt idx="1">
                  <c:v>9.3086353545795006</c:v>
                </c:pt>
                <c:pt idx="2">
                  <c:v>8.8102734059549288</c:v>
                </c:pt>
                <c:pt idx="3">
                  <c:v>9.1506685887786023</c:v>
                </c:pt>
                <c:pt idx="4">
                  <c:v>9.4955368632360386</c:v>
                </c:pt>
                <c:pt idx="5">
                  <c:v>10.072845267511465</c:v>
                </c:pt>
                <c:pt idx="6">
                  <c:v>8.9605280344237954</c:v>
                </c:pt>
                <c:pt idx="7">
                  <c:v>9.4583526120746626</c:v>
                </c:pt>
                <c:pt idx="8">
                  <c:v>10.428334384958088</c:v>
                </c:pt>
                <c:pt idx="9">
                  <c:v>10.527061024163389</c:v>
                </c:pt>
                <c:pt idx="10">
                  <c:v>9.744650237186594</c:v>
                </c:pt>
                <c:pt idx="11">
                  <c:v>9.5790529034162777</c:v>
                </c:pt>
                <c:pt idx="12">
                  <c:v>9.591464083487244</c:v>
                </c:pt>
                <c:pt idx="13">
                  <c:v>9.6608506824254103</c:v>
                </c:pt>
                <c:pt idx="14">
                  <c:v>9.755333588815347</c:v>
                </c:pt>
                <c:pt idx="15">
                  <c:v>9.8255288894899628</c:v>
                </c:pt>
                <c:pt idx="16">
                  <c:v>9.8869858999737978</c:v>
                </c:pt>
                <c:pt idx="17">
                  <c:v>9.9443646693320495</c:v>
                </c:pt>
                <c:pt idx="18">
                  <c:v>9.9959696421405635</c:v>
                </c:pt>
                <c:pt idx="19">
                  <c:v>10.042609262274279</c:v>
                </c:pt>
                <c:pt idx="20">
                  <c:v>10.094030617381719</c:v>
                </c:pt>
                <c:pt idx="21">
                  <c:v>10.143207566842001</c:v>
                </c:pt>
                <c:pt idx="22">
                  <c:v>10.187925653065259</c:v>
                </c:pt>
                <c:pt idx="23">
                  <c:v>10.242737254325593</c:v>
                </c:pt>
                <c:pt idx="24">
                  <c:v>10.285825232091543</c:v>
                </c:pt>
                <c:pt idx="25">
                  <c:v>10.309452037368454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0.8693442830844561</c:v>
                </c:pt>
                <c:pt idx="1">
                  <c:v>0.59391569081183948</c:v>
                </c:pt>
                <c:pt idx="2">
                  <c:v>0.55731059171891206</c:v>
                </c:pt>
                <c:pt idx="3">
                  <c:v>0.49629095288547737</c:v>
                </c:pt>
                <c:pt idx="4">
                  <c:v>0.54069488928766662</c:v>
                </c:pt>
                <c:pt idx="5">
                  <c:v>0.49177886451382863</c:v>
                </c:pt>
                <c:pt idx="6">
                  <c:v>0.43080954509670999</c:v>
                </c:pt>
                <c:pt idx="7">
                  <c:v>0.48597944315674135</c:v>
                </c:pt>
                <c:pt idx="8">
                  <c:v>0.48066645420522286</c:v>
                </c:pt>
                <c:pt idx="9">
                  <c:v>0.44965704935723194</c:v>
                </c:pt>
                <c:pt idx="10">
                  <c:v>0.56071405096980231</c:v>
                </c:pt>
                <c:pt idx="11">
                  <c:v>0.44460987177652755</c:v>
                </c:pt>
                <c:pt idx="12">
                  <c:v>0.44667555663516978</c:v>
                </c:pt>
                <c:pt idx="13">
                  <c:v>0.45054573583974439</c:v>
                </c:pt>
                <c:pt idx="14">
                  <c:v>0.45492767218760233</c:v>
                </c:pt>
                <c:pt idx="15">
                  <c:v>0.45937617520498031</c:v>
                </c:pt>
                <c:pt idx="16">
                  <c:v>0.46352484403433952</c:v>
                </c:pt>
                <c:pt idx="17">
                  <c:v>0.4674963393720688</c:v>
                </c:pt>
                <c:pt idx="18">
                  <c:v>0.4713788341098048</c:v>
                </c:pt>
                <c:pt idx="19">
                  <c:v>0.47507491520977085</c:v>
                </c:pt>
                <c:pt idx="20">
                  <c:v>0.47848927652234435</c:v>
                </c:pt>
                <c:pt idx="21">
                  <c:v>0.48173430196188505</c:v>
                </c:pt>
                <c:pt idx="22">
                  <c:v>0.48533296590844721</c:v>
                </c:pt>
                <c:pt idx="23">
                  <c:v>0.48876348559635119</c:v>
                </c:pt>
                <c:pt idx="24">
                  <c:v>0.49198436763296466</c:v>
                </c:pt>
                <c:pt idx="25">
                  <c:v>0.49514588701784262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33.047101993739098</c:v>
                </c:pt>
                <c:pt idx="1">
                  <c:v>34.660401035770903</c:v>
                </c:pt>
                <c:pt idx="2">
                  <c:v>36.004301257828551</c:v>
                </c:pt>
                <c:pt idx="3">
                  <c:v>33.459465024562078</c:v>
                </c:pt>
                <c:pt idx="4">
                  <c:v>37.543373281527025</c:v>
                </c:pt>
                <c:pt idx="5">
                  <c:v>38.192028666192712</c:v>
                </c:pt>
                <c:pt idx="6">
                  <c:v>38.185429057717762</c:v>
                </c:pt>
                <c:pt idx="7">
                  <c:v>35.515632976110219</c:v>
                </c:pt>
                <c:pt idx="8">
                  <c:v>34.373363364972718</c:v>
                </c:pt>
                <c:pt idx="9">
                  <c:v>35.580385663727753</c:v>
                </c:pt>
                <c:pt idx="10">
                  <c:v>35.355617065512476</c:v>
                </c:pt>
                <c:pt idx="11">
                  <c:v>33.190965686777908</c:v>
                </c:pt>
                <c:pt idx="12">
                  <c:v>33.200491230743111</c:v>
                </c:pt>
                <c:pt idx="13">
                  <c:v>33.299681721723793</c:v>
                </c:pt>
                <c:pt idx="14">
                  <c:v>33.442602622053293</c:v>
                </c:pt>
                <c:pt idx="15">
                  <c:v>33.510499903913306</c:v>
                </c:pt>
                <c:pt idx="16">
                  <c:v>33.545619143580232</c:v>
                </c:pt>
                <c:pt idx="17">
                  <c:v>33.547096354343061</c:v>
                </c:pt>
                <c:pt idx="18">
                  <c:v>33.527935938459642</c:v>
                </c:pt>
                <c:pt idx="19">
                  <c:v>33.503371804146745</c:v>
                </c:pt>
                <c:pt idx="20">
                  <c:v>33.469682331744821</c:v>
                </c:pt>
                <c:pt idx="21">
                  <c:v>33.413692191597207</c:v>
                </c:pt>
                <c:pt idx="22">
                  <c:v>33.321755388760046</c:v>
                </c:pt>
                <c:pt idx="23">
                  <c:v>33.24099692512663</c:v>
                </c:pt>
                <c:pt idx="24">
                  <c:v>33.147302497877888</c:v>
                </c:pt>
                <c:pt idx="25">
                  <c:v>33.012261376962194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6.9231858578057945</c:v>
                </c:pt>
                <c:pt idx="1">
                  <c:v>6.7102677372841626</c:v>
                </c:pt>
                <c:pt idx="2">
                  <c:v>6.9414829007993966</c:v>
                </c:pt>
                <c:pt idx="3">
                  <c:v>6.6910573669876872</c:v>
                </c:pt>
                <c:pt idx="4">
                  <c:v>6.6204208341618802</c:v>
                </c:pt>
                <c:pt idx="5">
                  <c:v>7.3731726110686129</c:v>
                </c:pt>
                <c:pt idx="6">
                  <c:v>7.1288238823983407</c:v>
                </c:pt>
                <c:pt idx="7">
                  <c:v>7.8901463917593242</c:v>
                </c:pt>
                <c:pt idx="8">
                  <c:v>8.2421408473710915</c:v>
                </c:pt>
                <c:pt idx="9">
                  <c:v>7.7706311591433108</c:v>
                </c:pt>
                <c:pt idx="10">
                  <c:v>7.9855265898797008</c:v>
                </c:pt>
                <c:pt idx="11">
                  <c:v>9.6264241182238148</c:v>
                </c:pt>
                <c:pt idx="12">
                  <c:v>9.7881742911811465</c:v>
                </c:pt>
                <c:pt idx="13">
                  <c:v>9.9694546889887423</c:v>
                </c:pt>
                <c:pt idx="14">
                  <c:v>10.173000056768865</c:v>
                </c:pt>
                <c:pt idx="15">
                  <c:v>10.364022075662568</c:v>
                </c:pt>
                <c:pt idx="16">
                  <c:v>10.542891012864407</c:v>
                </c:pt>
                <c:pt idx="17">
                  <c:v>10.716054206193517</c:v>
                </c:pt>
                <c:pt idx="18">
                  <c:v>10.894937360059814</c:v>
                </c:pt>
                <c:pt idx="19">
                  <c:v>11.084494965326224</c:v>
                </c:pt>
                <c:pt idx="20">
                  <c:v>11.277228075764169</c:v>
                </c:pt>
                <c:pt idx="21">
                  <c:v>11.47609726784923</c:v>
                </c:pt>
                <c:pt idx="22">
                  <c:v>11.672185139188421</c:v>
                </c:pt>
                <c:pt idx="23">
                  <c:v>11.87116222095284</c:v>
                </c:pt>
                <c:pt idx="24">
                  <c:v>12.066379336940525</c:v>
                </c:pt>
                <c:pt idx="25">
                  <c:v>12.266467210164436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12.55837864354493</c:v>
                </c:pt>
                <c:pt idx="1">
                  <c:v>10.760552375235889</c:v>
                </c:pt>
                <c:pt idx="2">
                  <c:v>11.589482619759247</c:v>
                </c:pt>
                <c:pt idx="3">
                  <c:v>12.459123823215252</c:v>
                </c:pt>
                <c:pt idx="4">
                  <c:v>11.854664437757176</c:v>
                </c:pt>
                <c:pt idx="5">
                  <c:v>12.650863139275934</c:v>
                </c:pt>
                <c:pt idx="6">
                  <c:v>11.872598286309099</c:v>
                </c:pt>
                <c:pt idx="7">
                  <c:v>12.415460373463585</c:v>
                </c:pt>
                <c:pt idx="8">
                  <c:v>12.77202621725192</c:v>
                </c:pt>
                <c:pt idx="9">
                  <c:v>11.318429105248715</c:v>
                </c:pt>
                <c:pt idx="10">
                  <c:v>9.9272760599774958</c:v>
                </c:pt>
                <c:pt idx="11">
                  <c:v>11.852543807606688</c:v>
                </c:pt>
                <c:pt idx="12">
                  <c:v>11.846770376308735</c:v>
                </c:pt>
                <c:pt idx="13">
                  <c:v>11.848700933599339</c:v>
                </c:pt>
                <c:pt idx="14">
                  <c:v>11.866717193556594</c:v>
                </c:pt>
                <c:pt idx="15">
                  <c:v>11.835994292236288</c:v>
                </c:pt>
                <c:pt idx="16">
                  <c:v>11.798332649917656</c:v>
                </c:pt>
                <c:pt idx="17">
                  <c:v>11.750776723798069</c:v>
                </c:pt>
                <c:pt idx="18">
                  <c:v>11.688750925075858</c:v>
                </c:pt>
                <c:pt idx="19">
                  <c:v>11.635863566704018</c:v>
                </c:pt>
                <c:pt idx="20">
                  <c:v>11.596783385988092</c:v>
                </c:pt>
                <c:pt idx="21">
                  <c:v>11.567262780907948</c:v>
                </c:pt>
                <c:pt idx="22">
                  <c:v>11.54071839537249</c:v>
                </c:pt>
                <c:pt idx="23">
                  <c:v>11.512451053585881</c:v>
                </c:pt>
                <c:pt idx="24">
                  <c:v>11.488268506893014</c:v>
                </c:pt>
                <c:pt idx="25">
                  <c:v>11.472936953320861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13.473970585685313</c:v>
                </c:pt>
                <c:pt idx="1">
                  <c:v>14.015041592641913</c:v>
                </c:pt>
                <c:pt idx="2">
                  <c:v>12.695189211785825</c:v>
                </c:pt>
                <c:pt idx="3">
                  <c:v>14.215150664409803</c:v>
                </c:pt>
                <c:pt idx="4">
                  <c:v>13.053385729532504</c:v>
                </c:pt>
                <c:pt idx="5">
                  <c:v>12.482651925944268</c:v>
                </c:pt>
                <c:pt idx="6">
                  <c:v>13.759140868909055</c:v>
                </c:pt>
                <c:pt idx="7">
                  <c:v>14.033154709568004</c:v>
                </c:pt>
                <c:pt idx="8">
                  <c:v>16.130323720275083</c:v>
                </c:pt>
                <c:pt idx="9">
                  <c:v>14.950081885138951</c:v>
                </c:pt>
                <c:pt idx="10">
                  <c:v>13.197536871787557</c:v>
                </c:pt>
                <c:pt idx="11">
                  <c:v>13.577245075027326</c:v>
                </c:pt>
                <c:pt idx="12">
                  <c:v>13.514416191531264</c:v>
                </c:pt>
                <c:pt idx="13">
                  <c:v>13.494926780339904</c:v>
                </c:pt>
                <c:pt idx="14">
                  <c:v>13.501804047424857</c:v>
                </c:pt>
                <c:pt idx="15">
                  <c:v>13.476982006800718</c:v>
                </c:pt>
                <c:pt idx="16">
                  <c:v>13.43758383295819</c:v>
                </c:pt>
                <c:pt idx="17">
                  <c:v>13.386648140253451</c:v>
                </c:pt>
                <c:pt idx="18">
                  <c:v>13.328047367458289</c:v>
                </c:pt>
                <c:pt idx="19">
                  <c:v>13.271586672641327</c:v>
                </c:pt>
                <c:pt idx="20">
                  <c:v>13.215645586839409</c:v>
                </c:pt>
                <c:pt idx="21">
                  <c:v>13.175273163775961</c:v>
                </c:pt>
                <c:pt idx="22">
                  <c:v>13.144420480584246</c:v>
                </c:pt>
                <c:pt idx="23">
                  <c:v>13.107363322280836</c:v>
                </c:pt>
                <c:pt idx="24">
                  <c:v>13.067629799801347</c:v>
                </c:pt>
                <c:pt idx="25">
                  <c:v>13.030473711281806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5.9947739577591941</c:v>
                </c:pt>
                <c:pt idx="1">
                  <c:v>5.8172172716512884</c:v>
                </c:pt>
                <c:pt idx="2">
                  <c:v>5.7232466099628478</c:v>
                </c:pt>
                <c:pt idx="3">
                  <c:v>6.0146888554543292</c:v>
                </c:pt>
                <c:pt idx="4">
                  <c:v>6.6686682330148379</c:v>
                </c:pt>
                <c:pt idx="5">
                  <c:v>6.5728027301422669</c:v>
                </c:pt>
                <c:pt idx="6">
                  <c:v>6.4120354207904402</c:v>
                </c:pt>
                <c:pt idx="7">
                  <c:v>6.1048825825574475</c:v>
                </c:pt>
                <c:pt idx="8">
                  <c:v>6.5678550661848778</c:v>
                </c:pt>
                <c:pt idx="9">
                  <c:v>5.8659466094225037</c:v>
                </c:pt>
                <c:pt idx="10">
                  <c:v>5.05487729797429</c:v>
                </c:pt>
                <c:pt idx="11">
                  <c:v>4.2202401604812589</c:v>
                </c:pt>
                <c:pt idx="12">
                  <c:v>4.2060617818592938</c:v>
                </c:pt>
                <c:pt idx="13">
                  <c:v>4.1900203748041385</c:v>
                </c:pt>
                <c:pt idx="14">
                  <c:v>4.1855045908163699</c:v>
                </c:pt>
                <c:pt idx="15">
                  <c:v>4.1761499194123823</c:v>
                </c:pt>
                <c:pt idx="16">
                  <c:v>4.1623574298721211</c:v>
                </c:pt>
                <c:pt idx="17">
                  <c:v>4.1481032606297426</c:v>
                </c:pt>
                <c:pt idx="18">
                  <c:v>4.1311518035911954</c:v>
                </c:pt>
                <c:pt idx="19">
                  <c:v>4.1128817538228732</c:v>
                </c:pt>
                <c:pt idx="20">
                  <c:v>4.0949558019344385</c:v>
                </c:pt>
                <c:pt idx="21">
                  <c:v>4.0774819046560307</c:v>
                </c:pt>
                <c:pt idx="22">
                  <c:v>4.0584232510504608</c:v>
                </c:pt>
                <c:pt idx="23">
                  <c:v>4.0388731680163499</c:v>
                </c:pt>
                <c:pt idx="24">
                  <c:v>4.0203726789005962</c:v>
                </c:pt>
                <c:pt idx="25">
                  <c:v>4.0002683161984942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45.515695450638432</c:v>
                </c:pt>
                <c:pt idx="1">
                  <c:v>44.541372672226899</c:v>
                </c:pt>
                <c:pt idx="2">
                  <c:v>42.323564872342637</c:v>
                </c:pt>
                <c:pt idx="3">
                  <c:v>44.968204949266358</c:v>
                </c:pt>
                <c:pt idx="4">
                  <c:v>44.226185864686599</c:v>
                </c:pt>
                <c:pt idx="5">
                  <c:v>46.590352526864812</c:v>
                </c:pt>
                <c:pt idx="6">
                  <c:v>45.633707025344833</c:v>
                </c:pt>
                <c:pt idx="7">
                  <c:v>51.098263396865825</c:v>
                </c:pt>
                <c:pt idx="8">
                  <c:v>47.963759838080691</c:v>
                </c:pt>
                <c:pt idx="9">
                  <c:v>47.186787523679691</c:v>
                </c:pt>
                <c:pt idx="10">
                  <c:v>44.238364533890149</c:v>
                </c:pt>
                <c:pt idx="11">
                  <c:v>44.83331299410203</c:v>
                </c:pt>
                <c:pt idx="12">
                  <c:v>44.453815849363345</c:v>
                </c:pt>
                <c:pt idx="13">
                  <c:v>44.445957907138911</c:v>
                </c:pt>
                <c:pt idx="14">
                  <c:v>44.642961398783989</c:v>
                </c:pt>
                <c:pt idx="15">
                  <c:v>44.835452194937233</c:v>
                </c:pt>
                <c:pt idx="16">
                  <c:v>45.021144573589886</c:v>
                </c:pt>
                <c:pt idx="17">
                  <c:v>45.176858527218741</c:v>
                </c:pt>
                <c:pt idx="18">
                  <c:v>45.352412450882341</c:v>
                </c:pt>
                <c:pt idx="19">
                  <c:v>45.517249871249007</c:v>
                </c:pt>
                <c:pt idx="20">
                  <c:v>45.678356611400247</c:v>
                </c:pt>
                <c:pt idx="21">
                  <c:v>45.824828904304354</c:v>
                </c:pt>
                <c:pt idx="22">
                  <c:v>45.993601840918558</c:v>
                </c:pt>
                <c:pt idx="23">
                  <c:v>46.140866599735446</c:v>
                </c:pt>
                <c:pt idx="24">
                  <c:v>46.262858429653235</c:v>
                </c:pt>
                <c:pt idx="25">
                  <c:v>46.361186673316077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28.384276376917928</c:v>
                </c:pt>
                <c:pt idx="2">
                  <c:v>28.370860777004488</c:v>
                </c:pt>
                <c:pt idx="3">
                  <c:v>29.795286095802908</c:v>
                </c:pt>
                <c:pt idx="4">
                  <c:v>28.914486912764961</c:v>
                </c:pt>
                <c:pt idx="5">
                  <c:v>30.745709137772351</c:v>
                </c:pt>
                <c:pt idx="6">
                  <c:v>28.765738513297016</c:v>
                </c:pt>
                <c:pt idx="7">
                  <c:v>30.48496286866613</c:v>
                </c:pt>
                <c:pt idx="8">
                  <c:v>32.665102271387354</c:v>
                </c:pt>
                <c:pt idx="9">
                  <c:v>36.156272802076856</c:v>
                </c:pt>
                <c:pt idx="10">
                  <c:v>35.600817061504827</c:v>
                </c:pt>
                <c:pt idx="11">
                  <c:v>34.806739171166747</c:v>
                </c:pt>
                <c:pt idx="12">
                  <c:v>35.173843385014365</c:v>
                </c:pt>
                <c:pt idx="13">
                  <c:v>35.714515113473929</c:v>
                </c:pt>
                <c:pt idx="14">
                  <c:v>36.372997710823569</c:v>
                </c:pt>
                <c:pt idx="15">
                  <c:v>36.981432493389065</c:v>
                </c:pt>
                <c:pt idx="16">
                  <c:v>37.554341109057482</c:v>
                </c:pt>
                <c:pt idx="17">
                  <c:v>38.146316060274643</c:v>
                </c:pt>
                <c:pt idx="18">
                  <c:v>38.753434122513376</c:v>
                </c:pt>
                <c:pt idx="19">
                  <c:v>39.358993978334283</c:v>
                </c:pt>
                <c:pt idx="20">
                  <c:v>39.981498912149647</c:v>
                </c:pt>
                <c:pt idx="21">
                  <c:v>40.643995867905474</c:v>
                </c:pt>
                <c:pt idx="22">
                  <c:v>41.339807117762547</c:v>
                </c:pt>
                <c:pt idx="23">
                  <c:v>41.975134892915804</c:v>
                </c:pt>
                <c:pt idx="24">
                  <c:v>42.607224390145205</c:v>
                </c:pt>
                <c:pt idx="25">
                  <c:v>43.08425853348578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80.072752217906825</c:v>
                </c:pt>
                <c:pt idx="1">
                  <c:v>74.553982695864207</c:v>
                </c:pt>
                <c:pt idx="2">
                  <c:v>77.133576035618233</c:v>
                </c:pt>
                <c:pt idx="3">
                  <c:v>75.611640304690326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80.937283148618079</c:v>
                </c:pt>
                <c:pt idx="7">
                  <c:v>81.731085203388616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92.765318439409626</c:v>
                </c:pt>
                <c:pt idx="11">
                  <c:v>95.869976121347889</c:v>
                </c:pt>
                <c:pt idx="12">
                  <c:v>97.300117182621506</c:v>
                </c:pt>
                <c:pt idx="13">
                  <c:v>98.640413264976246</c:v>
                </c:pt>
                <c:pt idx="14">
                  <c:v>100.15711006417465</c:v>
                </c:pt>
                <c:pt idx="15">
                  <c:v>101.41761254364452</c:v>
                </c:pt>
                <c:pt idx="16">
                  <c:v>102.61279131031871</c:v>
                </c:pt>
                <c:pt idx="17">
                  <c:v>103.80775758733336</c:v>
                </c:pt>
                <c:pt idx="18">
                  <c:v>105.00549384357838</c:v>
                </c:pt>
                <c:pt idx="19">
                  <c:v>106.21199895545908</c:v>
                </c:pt>
                <c:pt idx="20">
                  <c:v>107.47181059482105</c:v>
                </c:pt>
                <c:pt idx="21">
                  <c:v>108.78168060910858</c:v>
                </c:pt>
                <c:pt idx="22">
                  <c:v>110.07542507135733</c:v>
                </c:pt>
                <c:pt idx="23">
                  <c:v>111.37179115241828</c:v>
                </c:pt>
                <c:pt idx="24">
                  <c:v>112.65714209269306</c:v>
                </c:pt>
                <c:pt idx="25">
                  <c:v>113.90329149056313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46.241109163914643</c:v>
                </c:pt>
                <c:pt idx="1">
                  <c:v>44.252277071656721</c:v>
                </c:pt>
                <c:pt idx="2">
                  <c:v>44.721855275566803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45.636474997268913</c:v>
                </c:pt>
                <c:pt idx="6">
                  <c:v>44.683672441363377</c:v>
                </c:pt>
                <c:pt idx="7">
                  <c:v>45.963692056120522</c:v>
                </c:pt>
                <c:pt idx="8">
                  <c:v>48.182451538009602</c:v>
                </c:pt>
                <c:pt idx="9">
                  <c:v>47.825194050067751</c:v>
                </c:pt>
                <c:pt idx="10">
                  <c:v>50.224222687068028</c:v>
                </c:pt>
                <c:pt idx="11">
                  <c:v>47.524588374331827</c:v>
                </c:pt>
                <c:pt idx="12">
                  <c:v>47.819444203688846</c:v>
                </c:pt>
                <c:pt idx="13">
                  <c:v>48.281032196379797</c:v>
                </c:pt>
                <c:pt idx="14">
                  <c:v>48.844322126669127</c:v>
                </c:pt>
                <c:pt idx="15">
                  <c:v>49.325424138091137</c:v>
                </c:pt>
                <c:pt idx="16">
                  <c:v>49.76852857318849</c:v>
                </c:pt>
                <c:pt idx="17">
                  <c:v>50.212158073126496</c:v>
                </c:pt>
                <c:pt idx="18">
                  <c:v>50.665038094184382</c:v>
                </c:pt>
                <c:pt idx="19">
                  <c:v>51.097526637987997</c:v>
                </c:pt>
                <c:pt idx="20">
                  <c:v>51.570009164041309</c:v>
                </c:pt>
                <c:pt idx="21">
                  <c:v>52.042613984268755</c:v>
                </c:pt>
                <c:pt idx="22">
                  <c:v>52.5136654855459</c:v>
                </c:pt>
                <c:pt idx="23">
                  <c:v>52.99293391509849</c:v>
                </c:pt>
                <c:pt idx="24">
                  <c:v>53.473472929794809</c:v>
                </c:pt>
                <c:pt idx="25">
                  <c:v>54.024983171025347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52.070350720212815</c:v>
                </c:pt>
                <c:pt idx="1">
                  <c:v>49.338110612149734</c:v>
                </c:pt>
                <c:pt idx="2">
                  <c:v>48.518192433302289</c:v>
                </c:pt>
                <c:pt idx="3">
                  <c:v>46.300474172035003</c:v>
                </c:pt>
                <c:pt idx="4">
                  <c:v>47.950804284975462</c:v>
                </c:pt>
                <c:pt idx="5">
                  <c:v>49.759946487493281</c:v>
                </c:pt>
                <c:pt idx="6">
                  <c:v>47.566185378863864</c:v>
                </c:pt>
                <c:pt idx="7">
                  <c:v>47.147402442371622</c:v>
                </c:pt>
                <c:pt idx="8">
                  <c:v>48.085343880812339</c:v>
                </c:pt>
                <c:pt idx="9">
                  <c:v>45.65447434785878</c:v>
                </c:pt>
                <c:pt idx="10">
                  <c:v>47.494795328313195</c:v>
                </c:pt>
                <c:pt idx="11">
                  <c:v>45.77266308124404</c:v>
                </c:pt>
                <c:pt idx="12">
                  <c:v>45.647091293058452</c:v>
                </c:pt>
                <c:pt idx="13">
                  <c:v>45.533467318343455</c:v>
                </c:pt>
                <c:pt idx="14">
                  <c:v>45.502186855843846</c:v>
                </c:pt>
                <c:pt idx="15">
                  <c:v>45.412318577691039</c:v>
                </c:pt>
                <c:pt idx="16">
                  <c:v>45.228088965665947</c:v>
                </c:pt>
                <c:pt idx="17">
                  <c:v>45.010848125970945</c:v>
                </c:pt>
                <c:pt idx="18">
                  <c:v>44.752269546422561</c:v>
                </c:pt>
                <c:pt idx="19">
                  <c:v>44.523656947608799</c:v>
                </c:pt>
                <c:pt idx="20">
                  <c:v>44.271150600584875</c:v>
                </c:pt>
                <c:pt idx="21">
                  <c:v>43.885821737953407</c:v>
                </c:pt>
                <c:pt idx="22">
                  <c:v>43.475564095447481</c:v>
                </c:pt>
                <c:pt idx="23">
                  <c:v>43.165140964226069</c:v>
                </c:pt>
                <c:pt idx="24">
                  <c:v>42.867424441114331</c:v>
                </c:pt>
                <c:pt idx="25">
                  <c:v>42.773598561206313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44.881980140202479</c:v>
                </c:pt>
                <c:pt idx="1">
                  <c:v>46.150379046545048</c:v>
                </c:pt>
                <c:pt idx="2">
                  <c:v>38.945059842365367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42.149852585469752</c:v>
                </c:pt>
                <c:pt idx="6">
                  <c:v>38.735530894497614</c:v>
                </c:pt>
                <c:pt idx="7">
                  <c:v>40.97633991961704</c:v>
                </c:pt>
                <c:pt idx="8">
                  <c:v>41.351393371203763</c:v>
                </c:pt>
                <c:pt idx="9">
                  <c:v>41.270591165410096</c:v>
                </c:pt>
                <c:pt idx="10">
                  <c:v>35.8758797212245</c:v>
                </c:pt>
                <c:pt idx="11">
                  <c:v>35.849099682280666</c:v>
                </c:pt>
                <c:pt idx="12">
                  <c:v>35.649046221811595</c:v>
                </c:pt>
                <c:pt idx="13">
                  <c:v>35.438685074610667</c:v>
                </c:pt>
                <c:pt idx="14">
                  <c:v>35.351125363700419</c:v>
                </c:pt>
                <c:pt idx="15">
                  <c:v>35.265399686702196</c:v>
                </c:pt>
                <c:pt idx="16">
                  <c:v>35.137776972954946</c:v>
                </c:pt>
                <c:pt idx="17">
                  <c:v>34.973174113796411</c:v>
                </c:pt>
                <c:pt idx="18">
                  <c:v>34.823187310464945</c:v>
                </c:pt>
                <c:pt idx="19">
                  <c:v>34.667816421804972</c:v>
                </c:pt>
                <c:pt idx="20">
                  <c:v>34.52246537760054</c:v>
                </c:pt>
                <c:pt idx="21">
                  <c:v>34.382071869032629</c:v>
                </c:pt>
                <c:pt idx="22">
                  <c:v>34.234969731546691</c:v>
                </c:pt>
                <c:pt idx="23">
                  <c:v>34.061745035948185</c:v>
                </c:pt>
                <c:pt idx="24">
                  <c:v>33.893969765668004</c:v>
                </c:pt>
                <c:pt idx="25">
                  <c:v>33.676436197316001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40.137794052012381</c:v>
                </c:pt>
                <c:pt idx="1">
                  <c:v>36.798121512055289</c:v>
                </c:pt>
                <c:pt idx="2">
                  <c:v>37.887188163664405</c:v>
                </c:pt>
                <c:pt idx="3">
                  <c:v>38.709409915623986</c:v>
                </c:pt>
                <c:pt idx="4">
                  <c:v>40.576526824462782</c:v>
                </c:pt>
                <c:pt idx="5">
                  <c:v>41.816373099858581</c:v>
                </c:pt>
                <c:pt idx="6">
                  <c:v>40.47785508189034</c:v>
                </c:pt>
                <c:pt idx="7">
                  <c:v>41.755977079511815</c:v>
                </c:pt>
                <c:pt idx="8">
                  <c:v>42.842454228233223</c:v>
                </c:pt>
                <c:pt idx="9">
                  <c:v>41.200467609606513</c:v>
                </c:pt>
                <c:pt idx="10">
                  <c:v>41.797768343458365</c:v>
                </c:pt>
                <c:pt idx="11">
                  <c:v>42.838201727409839</c:v>
                </c:pt>
                <c:pt idx="12">
                  <c:v>43.142727992818351</c:v>
                </c:pt>
                <c:pt idx="13">
                  <c:v>43.495144625621137</c:v>
                </c:pt>
                <c:pt idx="14">
                  <c:v>43.922667969384094</c:v>
                </c:pt>
                <c:pt idx="15">
                  <c:v>44.227712167519329</c:v>
                </c:pt>
                <c:pt idx="16">
                  <c:v>44.477544426031969</c:v>
                </c:pt>
                <c:pt idx="17">
                  <c:v>44.702208827061433</c:v>
                </c:pt>
                <c:pt idx="18">
                  <c:v>44.934341237309319</c:v>
                </c:pt>
                <c:pt idx="19">
                  <c:v>45.14255842491464</c:v>
                </c:pt>
                <c:pt idx="20">
                  <c:v>45.388413557131152</c:v>
                </c:pt>
                <c:pt idx="21">
                  <c:v>45.647179718640444</c:v>
                </c:pt>
                <c:pt idx="22">
                  <c:v>45.919464002465553</c:v>
                </c:pt>
                <c:pt idx="23">
                  <c:v>46.203540749695193</c:v>
                </c:pt>
                <c:pt idx="24">
                  <c:v>46.488955130518448</c:v>
                </c:pt>
                <c:pt idx="25">
                  <c:v>46.767837805159438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41.370668773055066</c:v>
                </c:pt>
                <c:pt idx="2">
                  <c:v>42.945784158627944</c:v>
                </c:pt>
                <c:pt idx="3">
                  <c:v>40.150522391549764</c:v>
                </c:pt>
                <c:pt idx="4">
                  <c:v>44.163794115688901</c:v>
                </c:pt>
                <c:pt idx="5">
                  <c:v>45.565201277261323</c:v>
                </c:pt>
                <c:pt idx="6">
                  <c:v>45.314252940116106</c:v>
                </c:pt>
                <c:pt idx="7">
                  <c:v>43.405779367869542</c:v>
                </c:pt>
                <c:pt idx="8">
                  <c:v>42.615504212343808</c:v>
                </c:pt>
                <c:pt idx="9">
                  <c:v>43.351016822871067</c:v>
                </c:pt>
                <c:pt idx="10">
                  <c:v>43.341143655392173</c:v>
                </c:pt>
                <c:pt idx="11">
                  <c:v>42.817389805001724</c:v>
                </c:pt>
                <c:pt idx="12">
                  <c:v>42.988665521924261</c:v>
                </c:pt>
                <c:pt idx="13">
                  <c:v>43.269136410712534</c:v>
                </c:pt>
                <c:pt idx="14">
                  <c:v>43.615602678822157</c:v>
                </c:pt>
                <c:pt idx="15">
                  <c:v>43.874521979575874</c:v>
                </c:pt>
                <c:pt idx="16">
                  <c:v>44.088510156444642</c:v>
                </c:pt>
                <c:pt idx="17">
                  <c:v>44.26315056053658</c:v>
                </c:pt>
                <c:pt idx="18">
                  <c:v>44.422873298519455</c:v>
                </c:pt>
                <c:pt idx="19">
                  <c:v>44.587866769472967</c:v>
                </c:pt>
                <c:pt idx="20">
                  <c:v>44.746910407508992</c:v>
                </c:pt>
                <c:pt idx="21">
                  <c:v>44.889789459446433</c:v>
                </c:pt>
                <c:pt idx="22">
                  <c:v>44.993940527948467</c:v>
                </c:pt>
                <c:pt idx="23">
                  <c:v>45.11215914607947</c:v>
                </c:pt>
                <c:pt idx="24">
                  <c:v>45.213681834818416</c:v>
                </c:pt>
                <c:pt idx="25">
                  <c:v>45.278728587126629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26.032349229230242</c:v>
                </c:pt>
                <c:pt idx="1">
                  <c:v>24.775593967877803</c:v>
                </c:pt>
                <c:pt idx="2">
                  <c:v>24.284671831545072</c:v>
                </c:pt>
                <c:pt idx="3">
                  <c:v>26.674274487625055</c:v>
                </c:pt>
                <c:pt idx="4">
                  <c:v>24.90805016728968</c:v>
                </c:pt>
                <c:pt idx="5">
                  <c:v>25.133515065220202</c:v>
                </c:pt>
                <c:pt idx="6">
                  <c:v>25.631739155218156</c:v>
                </c:pt>
                <c:pt idx="7">
                  <c:v>26.448615083031591</c:v>
                </c:pt>
                <c:pt idx="8">
                  <c:v>28.902349937527003</c:v>
                </c:pt>
                <c:pt idx="9">
                  <c:v>26.268510990387668</c:v>
                </c:pt>
                <c:pt idx="10">
                  <c:v>23.124812931765053</c:v>
                </c:pt>
                <c:pt idx="11">
                  <c:v>25.429788882634014</c:v>
                </c:pt>
                <c:pt idx="12">
                  <c:v>25.361186567840001</c:v>
                </c:pt>
                <c:pt idx="13">
                  <c:v>25.343627713939242</c:v>
                </c:pt>
                <c:pt idx="14">
                  <c:v>25.368521240981451</c:v>
                </c:pt>
                <c:pt idx="15">
                  <c:v>25.312976299037004</c:v>
                </c:pt>
                <c:pt idx="16">
                  <c:v>25.235916482875844</c:v>
                </c:pt>
                <c:pt idx="17">
                  <c:v>25.137424864051518</c:v>
                </c:pt>
                <c:pt idx="18">
                  <c:v>25.016798292534148</c:v>
                </c:pt>
                <c:pt idx="19">
                  <c:v>24.907450239345344</c:v>
                </c:pt>
                <c:pt idx="20">
                  <c:v>24.812428972827501</c:v>
                </c:pt>
                <c:pt idx="21">
                  <c:v>24.742535944683908</c:v>
                </c:pt>
                <c:pt idx="22">
                  <c:v>24.685138875956739</c:v>
                </c:pt>
                <c:pt idx="23">
                  <c:v>24.619814375866717</c:v>
                </c:pt>
                <c:pt idx="24">
                  <c:v>24.55589830669436</c:v>
                </c:pt>
                <c:pt idx="25">
                  <c:v>24.503410664602669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51.510469408397626</c:v>
                </c:pt>
                <c:pt idx="1">
                  <c:v>50.358589943878187</c:v>
                </c:pt>
                <c:pt idx="2">
                  <c:v>48.046811482305486</c:v>
                </c:pt>
                <c:pt idx="3">
                  <c:v>50.982893804720689</c:v>
                </c:pt>
                <c:pt idx="4">
                  <c:v>50.89485409770144</c:v>
                </c:pt>
                <c:pt idx="5">
                  <c:v>53.163155257007077</c:v>
                </c:pt>
                <c:pt idx="6">
                  <c:v>52.045742446135272</c:v>
                </c:pt>
                <c:pt idx="7">
                  <c:v>57.203145979423269</c:v>
                </c:pt>
                <c:pt idx="8">
                  <c:v>54.531614904265567</c:v>
                </c:pt>
                <c:pt idx="9">
                  <c:v>53.052734133102192</c:v>
                </c:pt>
                <c:pt idx="10">
                  <c:v>49.293241831864435</c:v>
                </c:pt>
                <c:pt idx="11">
                  <c:v>49.053553154583291</c:v>
                </c:pt>
                <c:pt idx="12">
                  <c:v>48.659877631222642</c:v>
                </c:pt>
                <c:pt idx="13">
                  <c:v>48.635978281943054</c:v>
                </c:pt>
                <c:pt idx="14">
                  <c:v>48.82846598960036</c:v>
                </c:pt>
                <c:pt idx="15">
                  <c:v>49.011602114349614</c:v>
                </c:pt>
                <c:pt idx="16">
                  <c:v>49.18350200346201</c:v>
                </c:pt>
                <c:pt idx="17">
                  <c:v>49.32496178784848</c:v>
                </c:pt>
                <c:pt idx="18">
                  <c:v>49.483564254473535</c:v>
                </c:pt>
                <c:pt idx="19">
                  <c:v>49.630131625071883</c:v>
                </c:pt>
                <c:pt idx="20">
                  <c:v>49.773312413334686</c:v>
                </c:pt>
                <c:pt idx="21">
                  <c:v>49.902310808960387</c:v>
                </c:pt>
                <c:pt idx="22">
                  <c:v>50.052025091969021</c:v>
                </c:pt>
                <c:pt idx="23">
                  <c:v>50.179739767751798</c:v>
                </c:pt>
                <c:pt idx="24">
                  <c:v>50.283231108553835</c:v>
                </c:pt>
                <c:pt idx="25">
                  <c:v>50.36145498951457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28.384276376917928</c:v>
                </c:pt>
                <c:pt idx="2">
                  <c:v>28.370860777004488</c:v>
                </c:pt>
                <c:pt idx="3">
                  <c:v>29.795286095802908</c:v>
                </c:pt>
                <c:pt idx="4">
                  <c:v>28.914486912764961</c:v>
                </c:pt>
                <c:pt idx="5">
                  <c:v>30.745709137772351</c:v>
                </c:pt>
                <c:pt idx="6">
                  <c:v>28.765738513297016</c:v>
                </c:pt>
                <c:pt idx="7">
                  <c:v>30.48496286866613</c:v>
                </c:pt>
                <c:pt idx="8">
                  <c:v>32.665102271387354</c:v>
                </c:pt>
                <c:pt idx="9">
                  <c:v>36.156272802076856</c:v>
                </c:pt>
                <c:pt idx="10">
                  <c:v>35.600817061504827</c:v>
                </c:pt>
                <c:pt idx="11">
                  <c:v>34.806739171166747</c:v>
                </c:pt>
                <c:pt idx="12">
                  <c:v>35.173843385014365</c:v>
                </c:pt>
                <c:pt idx="13">
                  <c:v>35.714515113473929</c:v>
                </c:pt>
                <c:pt idx="14">
                  <c:v>36.372997710823569</c:v>
                </c:pt>
                <c:pt idx="15">
                  <c:v>36.981432493389065</c:v>
                </c:pt>
                <c:pt idx="16">
                  <c:v>37.554341109057482</c:v>
                </c:pt>
                <c:pt idx="17">
                  <c:v>38.146316060274643</c:v>
                </c:pt>
                <c:pt idx="18">
                  <c:v>38.753434122513376</c:v>
                </c:pt>
                <c:pt idx="19">
                  <c:v>39.358993978334283</c:v>
                </c:pt>
                <c:pt idx="20">
                  <c:v>39.981498912149647</c:v>
                </c:pt>
                <c:pt idx="21">
                  <c:v>40.643995867905474</c:v>
                </c:pt>
                <c:pt idx="22">
                  <c:v>41.339807117762547</c:v>
                </c:pt>
                <c:pt idx="23">
                  <c:v>41.975134892915804</c:v>
                </c:pt>
                <c:pt idx="24">
                  <c:v>42.607224390145205</c:v>
                </c:pt>
                <c:pt idx="25">
                  <c:v>43.08425853348578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80.072752217906825</c:v>
                </c:pt>
                <c:pt idx="1">
                  <c:v>74.553982695864207</c:v>
                </c:pt>
                <c:pt idx="2">
                  <c:v>77.133576035618233</c:v>
                </c:pt>
                <c:pt idx="3">
                  <c:v>75.611640304690326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80.937283148618079</c:v>
                </c:pt>
                <c:pt idx="7">
                  <c:v>81.731085203388616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92.765318439409626</c:v>
                </c:pt>
                <c:pt idx="11">
                  <c:v>95.869976121347889</c:v>
                </c:pt>
                <c:pt idx="12">
                  <c:v>97.300117182621506</c:v>
                </c:pt>
                <c:pt idx="13">
                  <c:v>98.640413264976246</c:v>
                </c:pt>
                <c:pt idx="14">
                  <c:v>100.15711006417465</c:v>
                </c:pt>
                <c:pt idx="15">
                  <c:v>101.41761254364452</c:v>
                </c:pt>
                <c:pt idx="16">
                  <c:v>102.61279131031871</c:v>
                </c:pt>
                <c:pt idx="17">
                  <c:v>103.80775758733336</c:v>
                </c:pt>
                <c:pt idx="18">
                  <c:v>105.00549384357838</c:v>
                </c:pt>
                <c:pt idx="19">
                  <c:v>106.21199895545908</c:v>
                </c:pt>
                <c:pt idx="20">
                  <c:v>107.47181059482105</c:v>
                </c:pt>
                <c:pt idx="21">
                  <c:v>108.78168060910858</c:v>
                </c:pt>
                <c:pt idx="22">
                  <c:v>110.07542507135733</c:v>
                </c:pt>
                <c:pt idx="23">
                  <c:v>111.37179115241828</c:v>
                </c:pt>
                <c:pt idx="24">
                  <c:v>112.65714209269306</c:v>
                </c:pt>
                <c:pt idx="25">
                  <c:v>113.90329149056313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46.241109163914643</c:v>
                </c:pt>
                <c:pt idx="1">
                  <c:v>44.252277071656721</c:v>
                </c:pt>
                <c:pt idx="2">
                  <c:v>44.721855275566803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45.636474997268913</c:v>
                </c:pt>
                <c:pt idx="6">
                  <c:v>44.683672441363377</c:v>
                </c:pt>
                <c:pt idx="7">
                  <c:v>45.963692056120522</c:v>
                </c:pt>
                <c:pt idx="8">
                  <c:v>48.182451538009602</c:v>
                </c:pt>
                <c:pt idx="9">
                  <c:v>47.825194050067751</c:v>
                </c:pt>
                <c:pt idx="10">
                  <c:v>50.224222687068028</c:v>
                </c:pt>
                <c:pt idx="11">
                  <c:v>47.524588374331827</c:v>
                </c:pt>
                <c:pt idx="12">
                  <c:v>47.819444203688846</c:v>
                </c:pt>
                <c:pt idx="13">
                  <c:v>48.281032196379797</c:v>
                </c:pt>
                <c:pt idx="14">
                  <c:v>48.844322126669127</c:v>
                </c:pt>
                <c:pt idx="15">
                  <c:v>49.325424138091137</c:v>
                </c:pt>
                <c:pt idx="16">
                  <c:v>49.76852857318849</c:v>
                </c:pt>
                <c:pt idx="17">
                  <c:v>50.212158073126496</c:v>
                </c:pt>
                <c:pt idx="18">
                  <c:v>50.665038094184382</c:v>
                </c:pt>
                <c:pt idx="19">
                  <c:v>51.097526637987997</c:v>
                </c:pt>
                <c:pt idx="20">
                  <c:v>51.570009164041309</c:v>
                </c:pt>
                <c:pt idx="21">
                  <c:v>52.042613984268755</c:v>
                </c:pt>
                <c:pt idx="22">
                  <c:v>52.5136654855459</c:v>
                </c:pt>
                <c:pt idx="23">
                  <c:v>52.99293391509849</c:v>
                </c:pt>
                <c:pt idx="24">
                  <c:v>53.473472929794809</c:v>
                </c:pt>
                <c:pt idx="25">
                  <c:v>54.024983171025347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52.070350720212815</c:v>
                </c:pt>
                <c:pt idx="1">
                  <c:v>49.338110612149734</c:v>
                </c:pt>
                <c:pt idx="2">
                  <c:v>48.518192433302289</c:v>
                </c:pt>
                <c:pt idx="3">
                  <c:v>46.300474172035003</c:v>
                </c:pt>
                <c:pt idx="4">
                  <c:v>47.950804284975462</c:v>
                </c:pt>
                <c:pt idx="5">
                  <c:v>49.759946487493281</c:v>
                </c:pt>
                <c:pt idx="6">
                  <c:v>47.566185378863864</c:v>
                </c:pt>
                <c:pt idx="7">
                  <c:v>47.147402442371622</c:v>
                </c:pt>
                <c:pt idx="8">
                  <c:v>48.085343880812339</c:v>
                </c:pt>
                <c:pt idx="9">
                  <c:v>45.65447434785878</c:v>
                </c:pt>
                <c:pt idx="10">
                  <c:v>47.494795328313195</c:v>
                </c:pt>
                <c:pt idx="11">
                  <c:v>45.77266308124404</c:v>
                </c:pt>
                <c:pt idx="12">
                  <c:v>45.647091293058452</c:v>
                </c:pt>
                <c:pt idx="13">
                  <c:v>45.533467318343455</c:v>
                </c:pt>
                <c:pt idx="14">
                  <c:v>45.502186855843846</c:v>
                </c:pt>
                <c:pt idx="15">
                  <c:v>45.412318577691039</c:v>
                </c:pt>
                <c:pt idx="16">
                  <c:v>45.228088965665947</c:v>
                </c:pt>
                <c:pt idx="17">
                  <c:v>45.010848125970945</c:v>
                </c:pt>
                <c:pt idx="18">
                  <c:v>44.752269546422561</c:v>
                </c:pt>
                <c:pt idx="19">
                  <c:v>44.523656947608799</c:v>
                </c:pt>
                <c:pt idx="20">
                  <c:v>44.271150600584875</c:v>
                </c:pt>
                <c:pt idx="21">
                  <c:v>43.885821737953407</c:v>
                </c:pt>
                <c:pt idx="22">
                  <c:v>43.475564095447481</c:v>
                </c:pt>
                <c:pt idx="23">
                  <c:v>43.165140964226069</c:v>
                </c:pt>
                <c:pt idx="24">
                  <c:v>42.867424441114331</c:v>
                </c:pt>
                <c:pt idx="25">
                  <c:v>42.773598561206313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44.881980140202479</c:v>
                </c:pt>
                <c:pt idx="1">
                  <c:v>46.150379046545048</c:v>
                </c:pt>
                <c:pt idx="2">
                  <c:v>38.945059842365367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42.149852585469752</c:v>
                </c:pt>
                <c:pt idx="6">
                  <c:v>38.735530894497614</c:v>
                </c:pt>
                <c:pt idx="7">
                  <c:v>40.97633991961704</c:v>
                </c:pt>
                <c:pt idx="8">
                  <c:v>41.351393371203763</c:v>
                </c:pt>
                <c:pt idx="9">
                  <c:v>41.270591165410096</c:v>
                </c:pt>
                <c:pt idx="10">
                  <c:v>35.8758797212245</c:v>
                </c:pt>
                <c:pt idx="11">
                  <c:v>35.849099682280666</c:v>
                </c:pt>
                <c:pt idx="12">
                  <c:v>35.649046221811595</c:v>
                </c:pt>
                <c:pt idx="13">
                  <c:v>35.438685074610667</c:v>
                </c:pt>
                <c:pt idx="14">
                  <c:v>35.351125363700419</c:v>
                </c:pt>
                <c:pt idx="15">
                  <c:v>35.265399686702196</c:v>
                </c:pt>
                <c:pt idx="16">
                  <c:v>35.137776972954946</c:v>
                </c:pt>
                <c:pt idx="17">
                  <c:v>34.973174113796411</c:v>
                </c:pt>
                <c:pt idx="18">
                  <c:v>34.823187310464945</c:v>
                </c:pt>
                <c:pt idx="19">
                  <c:v>34.667816421804972</c:v>
                </c:pt>
                <c:pt idx="20">
                  <c:v>34.52246537760054</c:v>
                </c:pt>
                <c:pt idx="21">
                  <c:v>34.382071869032629</c:v>
                </c:pt>
                <c:pt idx="22">
                  <c:v>34.234969731546691</c:v>
                </c:pt>
                <c:pt idx="23">
                  <c:v>34.061745035948185</c:v>
                </c:pt>
                <c:pt idx="24">
                  <c:v>33.893969765668004</c:v>
                </c:pt>
                <c:pt idx="25">
                  <c:v>33.676436197316001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40.137794052012381</c:v>
                </c:pt>
                <c:pt idx="1">
                  <c:v>36.798121512055289</c:v>
                </c:pt>
                <c:pt idx="2">
                  <c:v>37.887188163664405</c:v>
                </c:pt>
                <c:pt idx="3">
                  <c:v>38.709409915623986</c:v>
                </c:pt>
                <c:pt idx="4">
                  <c:v>40.576526824462782</c:v>
                </c:pt>
                <c:pt idx="5">
                  <c:v>41.816373099858581</c:v>
                </c:pt>
                <c:pt idx="6">
                  <c:v>40.47785508189034</c:v>
                </c:pt>
                <c:pt idx="7">
                  <c:v>41.755977079511815</c:v>
                </c:pt>
                <c:pt idx="8">
                  <c:v>42.842454228233223</c:v>
                </c:pt>
                <c:pt idx="9">
                  <c:v>41.200467609606513</c:v>
                </c:pt>
                <c:pt idx="10">
                  <c:v>41.797768343458365</c:v>
                </c:pt>
                <c:pt idx="11">
                  <c:v>42.838201727409839</c:v>
                </c:pt>
                <c:pt idx="12">
                  <c:v>43.142727992818351</c:v>
                </c:pt>
                <c:pt idx="13">
                  <c:v>43.495144625621137</c:v>
                </c:pt>
                <c:pt idx="14">
                  <c:v>43.922667969384094</c:v>
                </c:pt>
                <c:pt idx="15">
                  <c:v>44.227712167519329</c:v>
                </c:pt>
                <c:pt idx="16">
                  <c:v>44.477544426031969</c:v>
                </c:pt>
                <c:pt idx="17">
                  <c:v>44.702208827061433</c:v>
                </c:pt>
                <c:pt idx="18">
                  <c:v>44.934341237309319</c:v>
                </c:pt>
                <c:pt idx="19">
                  <c:v>45.14255842491464</c:v>
                </c:pt>
                <c:pt idx="20">
                  <c:v>45.388413557131152</c:v>
                </c:pt>
                <c:pt idx="21">
                  <c:v>45.647179718640444</c:v>
                </c:pt>
                <c:pt idx="22">
                  <c:v>45.919464002465553</c:v>
                </c:pt>
                <c:pt idx="23">
                  <c:v>46.203540749695193</c:v>
                </c:pt>
                <c:pt idx="24">
                  <c:v>46.488955130518448</c:v>
                </c:pt>
                <c:pt idx="25">
                  <c:v>46.767837805159438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41.370668773055066</c:v>
                </c:pt>
                <c:pt idx="2">
                  <c:v>42.945784158627944</c:v>
                </c:pt>
                <c:pt idx="3">
                  <c:v>40.150522391549764</c:v>
                </c:pt>
                <c:pt idx="4">
                  <c:v>44.163794115688901</c:v>
                </c:pt>
                <c:pt idx="5">
                  <c:v>45.565201277261323</c:v>
                </c:pt>
                <c:pt idx="6">
                  <c:v>45.314252940116106</c:v>
                </c:pt>
                <c:pt idx="7">
                  <c:v>43.405779367869542</c:v>
                </c:pt>
                <c:pt idx="8">
                  <c:v>42.615504212343808</c:v>
                </c:pt>
                <c:pt idx="9">
                  <c:v>43.351016822871067</c:v>
                </c:pt>
                <c:pt idx="10">
                  <c:v>43.341143655392173</c:v>
                </c:pt>
                <c:pt idx="11">
                  <c:v>42.817389805001724</c:v>
                </c:pt>
                <c:pt idx="12">
                  <c:v>42.988665521924261</c:v>
                </c:pt>
                <c:pt idx="13">
                  <c:v>43.269136410712534</c:v>
                </c:pt>
                <c:pt idx="14">
                  <c:v>43.615602678822157</c:v>
                </c:pt>
                <c:pt idx="15">
                  <c:v>43.874521979575874</c:v>
                </c:pt>
                <c:pt idx="16">
                  <c:v>44.088510156444642</c:v>
                </c:pt>
                <c:pt idx="17">
                  <c:v>44.26315056053658</c:v>
                </c:pt>
                <c:pt idx="18">
                  <c:v>44.422873298519455</c:v>
                </c:pt>
                <c:pt idx="19">
                  <c:v>44.587866769472967</c:v>
                </c:pt>
                <c:pt idx="20">
                  <c:v>44.746910407508992</c:v>
                </c:pt>
                <c:pt idx="21">
                  <c:v>44.889789459446433</c:v>
                </c:pt>
                <c:pt idx="22">
                  <c:v>44.993940527948467</c:v>
                </c:pt>
                <c:pt idx="23">
                  <c:v>45.11215914607947</c:v>
                </c:pt>
                <c:pt idx="24">
                  <c:v>45.213681834818416</c:v>
                </c:pt>
                <c:pt idx="25">
                  <c:v>45.278728587126629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26.032349229230242</c:v>
                </c:pt>
                <c:pt idx="1">
                  <c:v>24.775593967877803</c:v>
                </c:pt>
                <c:pt idx="2">
                  <c:v>24.284671831545072</c:v>
                </c:pt>
                <c:pt idx="3">
                  <c:v>26.674274487625055</c:v>
                </c:pt>
                <c:pt idx="4">
                  <c:v>24.90805016728968</c:v>
                </c:pt>
                <c:pt idx="5">
                  <c:v>25.133515065220202</c:v>
                </c:pt>
                <c:pt idx="6">
                  <c:v>25.631739155218156</c:v>
                </c:pt>
                <c:pt idx="7">
                  <c:v>26.448615083031591</c:v>
                </c:pt>
                <c:pt idx="8">
                  <c:v>28.902349937527003</c:v>
                </c:pt>
                <c:pt idx="9">
                  <c:v>26.268510990387668</c:v>
                </c:pt>
                <c:pt idx="10">
                  <c:v>23.124812931765053</c:v>
                </c:pt>
                <c:pt idx="11">
                  <c:v>25.429788882634014</c:v>
                </c:pt>
                <c:pt idx="12">
                  <c:v>25.361186567840001</c:v>
                </c:pt>
                <c:pt idx="13">
                  <c:v>25.343627713939242</c:v>
                </c:pt>
                <c:pt idx="14">
                  <c:v>25.368521240981451</c:v>
                </c:pt>
                <c:pt idx="15">
                  <c:v>25.312976299037004</c:v>
                </c:pt>
                <c:pt idx="16">
                  <c:v>25.235916482875844</c:v>
                </c:pt>
                <c:pt idx="17">
                  <c:v>25.137424864051518</c:v>
                </c:pt>
                <c:pt idx="18">
                  <c:v>25.016798292534148</c:v>
                </c:pt>
                <c:pt idx="19">
                  <c:v>24.907450239345344</c:v>
                </c:pt>
                <c:pt idx="20">
                  <c:v>24.812428972827501</c:v>
                </c:pt>
                <c:pt idx="21">
                  <c:v>24.742535944683908</c:v>
                </c:pt>
                <c:pt idx="22">
                  <c:v>24.685138875956739</c:v>
                </c:pt>
                <c:pt idx="23">
                  <c:v>24.619814375866717</c:v>
                </c:pt>
                <c:pt idx="24">
                  <c:v>24.55589830669436</c:v>
                </c:pt>
                <c:pt idx="25">
                  <c:v>24.503410664602669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51.510469408397626</c:v>
                </c:pt>
                <c:pt idx="1">
                  <c:v>50.358589943878187</c:v>
                </c:pt>
                <c:pt idx="2">
                  <c:v>48.046811482305486</c:v>
                </c:pt>
                <c:pt idx="3">
                  <c:v>50.982893804720689</c:v>
                </c:pt>
                <c:pt idx="4">
                  <c:v>50.89485409770144</c:v>
                </c:pt>
                <c:pt idx="5">
                  <c:v>53.163155257007077</c:v>
                </c:pt>
                <c:pt idx="6">
                  <c:v>52.045742446135272</c:v>
                </c:pt>
                <c:pt idx="7">
                  <c:v>57.203145979423269</c:v>
                </c:pt>
                <c:pt idx="8">
                  <c:v>54.531614904265567</c:v>
                </c:pt>
                <c:pt idx="9">
                  <c:v>53.052734133102192</c:v>
                </c:pt>
                <c:pt idx="10">
                  <c:v>49.293241831864435</c:v>
                </c:pt>
                <c:pt idx="11">
                  <c:v>49.053553154583291</c:v>
                </c:pt>
                <c:pt idx="12">
                  <c:v>48.659877631222642</c:v>
                </c:pt>
                <c:pt idx="13">
                  <c:v>48.635978281943054</c:v>
                </c:pt>
                <c:pt idx="14">
                  <c:v>48.82846598960036</c:v>
                </c:pt>
                <c:pt idx="15">
                  <c:v>49.011602114349614</c:v>
                </c:pt>
                <c:pt idx="16">
                  <c:v>49.18350200346201</c:v>
                </c:pt>
                <c:pt idx="17">
                  <c:v>49.32496178784848</c:v>
                </c:pt>
                <c:pt idx="18">
                  <c:v>49.483564254473535</c:v>
                </c:pt>
                <c:pt idx="19">
                  <c:v>49.630131625071883</c:v>
                </c:pt>
                <c:pt idx="20">
                  <c:v>49.773312413334686</c:v>
                </c:pt>
                <c:pt idx="21">
                  <c:v>49.902310808960387</c:v>
                </c:pt>
                <c:pt idx="22">
                  <c:v>50.052025091969021</c:v>
                </c:pt>
                <c:pt idx="23">
                  <c:v>50.179739767751798</c:v>
                </c:pt>
                <c:pt idx="24">
                  <c:v>50.283231108553835</c:v>
                </c:pt>
                <c:pt idx="25">
                  <c:v>50.36145498951457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43.08425853348578</c:v>
                </c:pt>
                <c:pt idx="1">
                  <c:v>113.90329149056313</c:v>
                </c:pt>
                <c:pt idx="2">
                  <c:v>54.024983171025347</c:v>
                </c:pt>
                <c:pt idx="3">
                  <c:v>42.773598561206313</c:v>
                </c:pt>
                <c:pt idx="4">
                  <c:v>33.676436197316001</c:v>
                </c:pt>
                <c:pt idx="5">
                  <c:v>46.767837805159438</c:v>
                </c:pt>
                <c:pt idx="6">
                  <c:v>45.278728587126629</c:v>
                </c:pt>
                <c:pt idx="7">
                  <c:v>24.503410664602669</c:v>
                </c:pt>
                <c:pt idx="8">
                  <c:v>50.36145498951457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35.600817061504827</c:v>
                </c:pt>
                <c:pt idx="1">
                  <c:v>92.765318439409626</c:v>
                </c:pt>
                <c:pt idx="2">
                  <c:v>50.224222687068028</c:v>
                </c:pt>
                <c:pt idx="3">
                  <c:v>47.494795328313195</c:v>
                </c:pt>
                <c:pt idx="4">
                  <c:v>35.8758797212245</c:v>
                </c:pt>
                <c:pt idx="5">
                  <c:v>41.797768343458365</c:v>
                </c:pt>
                <c:pt idx="6">
                  <c:v>43.341143655392173</c:v>
                </c:pt>
                <c:pt idx="7">
                  <c:v>23.124812931765053</c:v>
                </c:pt>
                <c:pt idx="8">
                  <c:v>49.293241831864435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9.4821135305906115</c:v>
                </c:pt>
                <c:pt idx="1">
                  <c:v>25.068179845361566</c:v>
                </c:pt>
                <c:pt idx="2">
                  <c:v>11.889981198533665</c:v>
                </c:pt>
                <c:pt idx="3">
                  <c:v>9.4137425471541771</c:v>
                </c:pt>
                <c:pt idx="4">
                  <c:v>7.4116116233138349</c:v>
                </c:pt>
                <c:pt idx="5">
                  <c:v>10.292806763846402</c:v>
                </c:pt>
                <c:pt idx="6">
                  <c:v>9.9650791170107968</c:v>
                </c:pt>
                <c:pt idx="7">
                  <c:v>5.3927845045276959</c:v>
                </c:pt>
                <c:pt idx="8">
                  <c:v>11.083700869661243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8.4861238520170321</c:v>
                </c:pt>
                <c:pt idx="1">
                  <c:v>22.112357143056936</c:v>
                </c:pt>
                <c:pt idx="2">
                  <c:v>11.971887424870449</c:v>
                </c:pt>
                <c:pt idx="3">
                  <c:v>11.321277115240152</c:v>
                </c:pt>
                <c:pt idx="4">
                  <c:v>8.5516902066715819</c:v>
                </c:pt>
                <c:pt idx="5">
                  <c:v>9.9632836596900134</c:v>
                </c:pt>
                <c:pt idx="6">
                  <c:v>10.331176172510395</c:v>
                </c:pt>
                <c:pt idx="7">
                  <c:v>5.5122337853834749</c:v>
                </c:pt>
                <c:pt idx="8">
                  <c:v>11.74997064055998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7.401292491218876</c:v>
                </c:pt>
                <c:pt idx="1">
                  <c:v>19.604672995991603</c:v>
                </c:pt>
                <c:pt idx="2">
                  <c:v>10.985887435851058</c:v>
                </c:pt>
                <c:pt idx="3">
                  <c:v>11.978514356296973</c:v>
                </c:pt>
                <c:pt idx="4">
                  <c:v>10.146566665576112</c:v>
                </c:pt>
                <c:pt idx="5">
                  <c:v>10.066289473016672</c:v>
                </c:pt>
                <c:pt idx="6">
                  <c:v>10.968729996211284</c:v>
                </c:pt>
                <c:pt idx="7">
                  <c:v>6.05029129419614</c:v>
                </c:pt>
                <c:pt idx="8">
                  <c:v>12.79775529164128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6.5502437868337968E-2</c:v>
                </c:pt>
                <c:pt idx="1">
                  <c:v>7.1680723812996366E-2</c:v>
                </c:pt>
                <c:pt idx="2">
                  <c:v>7.2586850274026823E-2</c:v>
                </c:pt>
                <c:pt idx="3">
                  <c:v>7.5471227983998926E-2</c:v>
                </c:pt>
                <c:pt idx="4">
                  <c:v>7.2069288722856686E-2</c:v>
                </c:pt>
                <c:pt idx="5">
                  <c:v>7.4012924912188763E-2</c:v>
                </c:pt>
                <c:pt idx="6">
                  <c:v>7.1174487485827387E-2</c:v>
                </c:pt>
                <c:pt idx="7">
                  <c:v>7.3437037916216669E-2</c:v>
                </c:pt>
                <c:pt idx="8">
                  <c:v>7.6757022479262485E-2</c:v>
                </c:pt>
                <c:pt idx="9">
                  <c:v>8.579466196379186E-2</c:v>
                </c:pt>
                <c:pt idx="10">
                  <c:v>8.4861238520170329E-2</c:v>
                </c:pt>
                <c:pt idx="11">
                  <c:v>8.2880687231622729E-2</c:v>
                </c:pt>
                <c:pt idx="12">
                  <c:v>8.3401329213154893E-2</c:v>
                </c:pt>
                <c:pt idx="13">
                  <c:v>8.4162476230756358E-2</c:v>
                </c:pt>
                <c:pt idx="14">
                  <c:v>8.4990986862938156E-2</c:v>
                </c:pt>
                <c:pt idx="15">
                  <c:v>8.5837844001655131E-2</c:v>
                </c:pt>
                <c:pt idx="16">
                  <c:v>8.6673131455726748E-2</c:v>
                </c:pt>
                <c:pt idx="17">
                  <c:v>8.7576314828284846E-2</c:v>
                </c:pt>
                <c:pt idx="18">
                  <c:v>8.8507056236427351E-2</c:v>
                </c:pt>
                <c:pt idx="19">
                  <c:v>8.9426244134284322E-2</c:v>
                </c:pt>
                <c:pt idx="20">
                  <c:v>9.0345911339025503E-2</c:v>
                </c:pt>
                <c:pt idx="21">
                  <c:v>9.135165551383731E-2</c:v>
                </c:pt>
                <c:pt idx="22">
                  <c:v>9.2422828853232955E-2</c:v>
                </c:pt>
                <c:pt idx="23">
                  <c:v>9.3344040661880609E-2</c:v>
                </c:pt>
                <c:pt idx="24">
                  <c:v>9.4255221075400589E-2</c:v>
                </c:pt>
                <c:pt idx="25">
                  <c:v>9.4821135305906121E-2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0.19644114994690307</c:v>
                </c:pt>
                <c:pt idx="1">
                  <c:v>0.18827619107904958</c:v>
                </c:pt>
                <c:pt idx="2">
                  <c:v>0.19734626237832595</c:v>
                </c:pt>
                <c:pt idx="3">
                  <c:v>0.19152369691403126</c:v>
                </c:pt>
                <c:pt idx="4">
                  <c:v>0.19220440980764142</c:v>
                </c:pt>
                <c:pt idx="5">
                  <c:v>0.19604672995991604</c:v>
                </c:pt>
                <c:pt idx="6">
                  <c:v>0.20026148968625665</c:v>
                </c:pt>
                <c:pt idx="7">
                  <c:v>0.19688686612060835</c:v>
                </c:pt>
                <c:pt idx="8">
                  <c:v>0.20299786320824664</c:v>
                </c:pt>
                <c:pt idx="9">
                  <c:v>0.2056074538915755</c:v>
                </c:pt>
                <c:pt idx="10">
                  <c:v>0.22112357143056935</c:v>
                </c:pt>
                <c:pt idx="11">
                  <c:v>0.22828250203910802</c:v>
                </c:pt>
                <c:pt idx="12">
                  <c:v>0.23071004828217614</c:v>
                </c:pt>
                <c:pt idx="13">
                  <c:v>0.23244950716616447</c:v>
                </c:pt>
                <c:pt idx="14">
                  <c:v>0.23403217115539132</c:v>
                </c:pt>
                <c:pt idx="15">
                  <c:v>0.23540108150483036</c:v>
                </c:pt>
                <c:pt idx="16">
                  <c:v>0.23682407113603382</c:v>
                </c:pt>
                <c:pt idx="17">
                  <c:v>0.23832185644668324</c:v>
                </c:pt>
                <c:pt idx="18">
                  <c:v>0.23981686679344708</c:v>
                </c:pt>
                <c:pt idx="19">
                  <c:v>0.24132070433023825</c:v>
                </c:pt>
                <c:pt idx="20">
                  <c:v>0.24285329303883757</c:v>
                </c:pt>
                <c:pt idx="21">
                  <c:v>0.24449826846544434</c:v>
                </c:pt>
                <c:pt idx="22">
                  <c:v>0.24609408900569518</c:v>
                </c:pt>
                <c:pt idx="23">
                  <c:v>0.24766788786835645</c:v>
                </c:pt>
                <c:pt idx="24">
                  <c:v>0.24921885867143231</c:v>
                </c:pt>
                <c:pt idx="25">
                  <c:v>0.25068179845361566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0.1134425432793888</c:v>
                </c:pt>
                <c:pt idx="1">
                  <c:v>0.11175325411674451</c:v>
                </c:pt>
                <c:pt idx="2">
                  <c:v>0.11442087141379337</c:v>
                </c:pt>
                <c:pt idx="3">
                  <c:v>0.1114430534110815</c:v>
                </c:pt>
                <c:pt idx="4">
                  <c:v>0.108963631520196</c:v>
                </c:pt>
                <c:pt idx="5">
                  <c:v>0.10985887435851059</c:v>
                </c:pt>
                <c:pt idx="6">
                  <c:v>0.11055991083032723</c:v>
                </c:pt>
                <c:pt idx="7">
                  <c:v>0.11072466812036245</c:v>
                </c:pt>
                <c:pt idx="8">
                  <c:v>0.1132199582625676</c:v>
                </c:pt>
                <c:pt idx="9">
                  <c:v>0.11348366518140175</c:v>
                </c:pt>
                <c:pt idx="10">
                  <c:v>0.11971887424870449</c:v>
                </c:pt>
                <c:pt idx="11">
                  <c:v>0.11316402049312038</c:v>
                </c:pt>
                <c:pt idx="12">
                  <c:v>0.11338553950919959</c:v>
                </c:pt>
                <c:pt idx="13">
                  <c:v>0.11377590348668037</c:v>
                </c:pt>
                <c:pt idx="14">
                  <c:v>0.11413211452080944</c:v>
                </c:pt>
                <c:pt idx="15">
                  <c:v>0.11448956346506654</c:v>
                </c:pt>
                <c:pt idx="16">
                  <c:v>0.11486273203024434</c:v>
                </c:pt>
                <c:pt idx="17">
                  <c:v>0.11527707568593114</c:v>
                </c:pt>
                <c:pt idx="18">
                  <c:v>0.11571138087134469</c:v>
                </c:pt>
                <c:pt idx="19">
                  <c:v>0.11609696869544316</c:v>
                </c:pt>
                <c:pt idx="20">
                  <c:v>0.11653238629008432</c:v>
                </c:pt>
                <c:pt idx="21">
                  <c:v>0.11697124859922221</c:v>
                </c:pt>
                <c:pt idx="22">
                  <c:v>0.1174040677983991</c:v>
                </c:pt>
                <c:pt idx="23">
                  <c:v>0.11784535274949516</c:v>
                </c:pt>
                <c:pt idx="24">
                  <c:v>0.11829341349522443</c:v>
                </c:pt>
                <c:pt idx="25">
                  <c:v>0.11889981198533665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0.12774332454292336</c:v>
                </c:pt>
                <c:pt idx="1">
                  <c:v>0.12459685190778808</c:v>
                </c:pt>
                <c:pt idx="2">
                  <c:v>0.12413380043008969</c:v>
                </c:pt>
                <c:pt idx="3">
                  <c:v>0.1172787410320298</c:v>
                </c:pt>
                <c:pt idx="4">
                  <c:v>0.11951726374855563</c:v>
                </c:pt>
                <c:pt idx="5">
                  <c:v>0.11978514356296972</c:v>
                </c:pt>
                <c:pt idx="6">
                  <c:v>0.11769205454021418</c:v>
                </c:pt>
                <c:pt idx="7">
                  <c:v>0.11357617838433888</c:v>
                </c:pt>
                <c:pt idx="8">
                  <c:v>0.11299177300955746</c:v>
                </c:pt>
                <c:pt idx="9">
                  <c:v>0.10833279788684853</c:v>
                </c:pt>
                <c:pt idx="10">
                  <c:v>0.11321277115240151</c:v>
                </c:pt>
                <c:pt idx="11">
                  <c:v>0.10899239236227096</c:v>
                </c:pt>
                <c:pt idx="12">
                  <c:v>0.10823463466540791</c:v>
                </c:pt>
                <c:pt idx="13">
                  <c:v>0.10730117289029731</c:v>
                </c:pt>
                <c:pt idx="14">
                  <c:v>0.10632271214063806</c:v>
                </c:pt>
                <c:pt idx="15">
                  <c:v>0.10540682864359423</c:v>
                </c:pt>
                <c:pt idx="16">
                  <c:v>0.10438367402129752</c:v>
                </c:pt>
                <c:pt idx="17">
                  <c:v>0.10333590797967519</c:v>
                </c:pt>
                <c:pt idx="18">
                  <c:v>0.10220750049998642</c:v>
                </c:pt>
                <c:pt idx="19">
                  <c:v>0.10116070085886107</c:v>
                </c:pt>
                <c:pt idx="20">
                  <c:v>0.10003920702987065</c:v>
                </c:pt>
                <c:pt idx="21">
                  <c:v>9.8638000121265945E-2</c:v>
                </c:pt>
                <c:pt idx="22">
                  <c:v>9.719771087090591E-2</c:v>
                </c:pt>
                <c:pt idx="23">
                  <c:v>9.5990368669917989E-2</c:v>
                </c:pt>
                <c:pt idx="24">
                  <c:v>9.4830832692420111E-2</c:v>
                </c:pt>
                <c:pt idx="25">
                  <c:v>9.4137425471541775E-2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0.11010821467260311</c:v>
                </c:pt>
                <c:pt idx="1">
                  <c:v>0.1165466588040493</c:v>
                </c:pt>
                <c:pt idx="2">
                  <c:v>9.9640939691970298E-2</c:v>
                </c:pt>
                <c:pt idx="3">
                  <c:v>0.10782668196203329</c:v>
                </c:pt>
                <c:pt idx="4">
                  <c:v>0.10709180552592402</c:v>
                </c:pt>
                <c:pt idx="5">
                  <c:v>0.10146566665576112</c:v>
                </c:pt>
                <c:pt idx="6">
                  <c:v>9.5842543991452922E-2</c:v>
                </c:pt>
                <c:pt idx="7">
                  <c:v>9.871033930100917E-2</c:v>
                </c:pt>
                <c:pt idx="8">
                  <c:v>9.7168219593255431E-2</c:v>
                </c:pt>
                <c:pt idx="9">
                  <c:v>9.7930349111616022E-2</c:v>
                </c:pt>
                <c:pt idx="10">
                  <c:v>8.5516902066715819E-2</c:v>
                </c:pt>
                <c:pt idx="11">
                  <c:v>8.5362722537469252E-2</c:v>
                </c:pt>
                <c:pt idx="12">
                  <c:v>8.452809115955158E-2</c:v>
                </c:pt>
                <c:pt idx="13">
                  <c:v>8.3512473311332713E-2</c:v>
                </c:pt>
                <c:pt idx="14">
                  <c:v>8.2603228231647244E-2</c:v>
                </c:pt>
                <c:pt idx="15">
                  <c:v>8.1854749069125363E-2</c:v>
                </c:pt>
                <c:pt idx="16">
                  <c:v>8.1095848647559102E-2</c:v>
                </c:pt>
                <c:pt idx="17">
                  <c:v>8.0291415346496892E-2</c:v>
                </c:pt>
                <c:pt idx="18">
                  <c:v>7.9530959446725613E-2</c:v>
                </c:pt>
                <c:pt idx="19">
                  <c:v>7.876757766332744E-2</c:v>
                </c:pt>
                <c:pt idx="20">
                  <c:v>7.8010171731242417E-2</c:v>
                </c:pt>
                <c:pt idx="21">
                  <c:v>7.7277322717967403E-2</c:v>
                </c:pt>
                <c:pt idx="22">
                  <c:v>7.6538643232682849E-2</c:v>
                </c:pt>
                <c:pt idx="23">
                  <c:v>7.5746294127735106E-2</c:v>
                </c:pt>
                <c:pt idx="24">
                  <c:v>7.4979857503341435E-2</c:v>
                </c:pt>
                <c:pt idx="25">
                  <c:v>7.4116116233138352E-2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9.8469381924729246E-2</c:v>
                </c:pt>
                <c:pt idx="1">
                  <c:v>9.2928773308017257E-2</c:v>
                </c:pt>
                <c:pt idx="2">
                  <c:v>9.6934374891044728E-2</c:v>
                </c:pt>
                <c:pt idx="3">
                  <c:v>9.8050634300828346E-2</c:v>
                </c:pt>
                <c:pt idx="4">
                  <c:v>0.10113689500718544</c:v>
                </c:pt>
                <c:pt idx="5">
                  <c:v>0.10066289473016672</c:v>
                </c:pt>
                <c:pt idx="6">
                  <c:v>0.10015354163938449</c:v>
                </c:pt>
                <c:pt idx="7">
                  <c:v>0.10058845356733595</c:v>
                </c:pt>
                <c:pt idx="8">
                  <c:v>0.10067194019299802</c:v>
                </c:pt>
                <c:pt idx="9">
                  <c:v>9.7763954007817552E-2</c:v>
                </c:pt>
                <c:pt idx="10">
                  <c:v>9.9632836596900129E-2</c:v>
                </c:pt>
                <c:pt idx="11">
                  <c:v>0.10200494741764692</c:v>
                </c:pt>
                <c:pt idx="12">
                  <c:v>0.10229649404806342</c:v>
                </c:pt>
                <c:pt idx="13">
                  <c:v>0.10249779575828823</c:v>
                </c:pt>
                <c:pt idx="14">
                  <c:v>0.1026319283895667</c:v>
                </c:pt>
                <c:pt idx="15">
                  <c:v>0.10265723098379947</c:v>
                </c:pt>
                <c:pt idx="16">
                  <c:v>0.10265146294726581</c:v>
                </c:pt>
                <c:pt idx="17">
                  <c:v>0.10262733385768208</c:v>
                </c:pt>
                <c:pt idx="18">
                  <c:v>0.10262332505203596</c:v>
                </c:pt>
                <c:pt idx="19">
                  <c:v>0.10256688605340866</c:v>
                </c:pt>
                <c:pt idx="20">
                  <c:v>0.10256387825933858</c:v>
                </c:pt>
                <c:pt idx="21">
                  <c:v>0.10259683743665224</c:v>
                </c:pt>
                <c:pt idx="22">
                  <c:v>0.10266150372792948</c:v>
                </c:pt>
                <c:pt idx="23">
                  <c:v>0.1027471429803621</c:v>
                </c:pt>
                <c:pt idx="24">
                  <c:v>0.10284234202322001</c:v>
                </c:pt>
                <c:pt idx="25">
                  <c:v>0.10292806763846402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9.8058441751803477E-2</c:v>
                </c:pt>
                <c:pt idx="1">
                  <c:v>0.10447613470575701</c:v>
                </c:pt>
                <c:pt idx="2">
                  <c:v>0.10987679327479809</c:v>
                </c:pt>
                <c:pt idx="3">
                  <c:v>0.10170096099584539</c:v>
                </c:pt>
                <c:pt idx="4">
                  <c:v>0.11007815005754916</c:v>
                </c:pt>
                <c:pt idx="5">
                  <c:v>0.10968729996211284</c:v>
                </c:pt>
                <c:pt idx="6">
                  <c:v>0.11212014345903365</c:v>
                </c:pt>
                <c:pt idx="7">
                  <c:v>0.10456276030099833</c:v>
                </c:pt>
                <c:pt idx="8">
                  <c:v>0.1001386491190389</c:v>
                </c:pt>
                <c:pt idx="9">
                  <c:v>0.10286695906031657</c:v>
                </c:pt>
                <c:pt idx="10">
                  <c:v>0.10331176172510395</c:v>
                </c:pt>
                <c:pt idx="11">
                  <c:v>0.1019553907377375</c:v>
                </c:pt>
                <c:pt idx="12">
                  <c:v>0.10193119376757419</c:v>
                </c:pt>
                <c:pt idx="13">
                  <c:v>0.10196519967082168</c:v>
                </c:pt>
                <c:pt idx="14">
                  <c:v>0.10191442409465817</c:v>
                </c:pt>
                <c:pt idx="15">
                  <c:v>0.10183743893650588</c:v>
                </c:pt>
                <c:pt idx="16">
                  <c:v>0.10175359555316599</c:v>
                </c:pt>
                <c:pt idx="17">
                  <c:v>0.1016193438615738</c:v>
                </c:pt>
                <c:pt idx="18">
                  <c:v>0.10145520866063451</c:v>
                </c:pt>
                <c:pt idx="19">
                  <c:v>0.10130658983176025</c:v>
                </c:pt>
                <c:pt idx="20">
                  <c:v>0.10111427811286039</c:v>
                </c:pt>
                <c:pt idx="21">
                  <c:v>0.10089452316931755</c:v>
                </c:pt>
                <c:pt idx="22">
                  <c:v>0.10059232383453351</c:v>
                </c:pt>
                <c:pt idx="23">
                  <c:v>0.100320135442556</c:v>
                </c:pt>
                <c:pt idx="24">
                  <c:v>0.10002119682687713</c:v>
                </c:pt>
                <c:pt idx="25">
                  <c:v>9.9650791170107972E-2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6.3864728971633242E-2</c:v>
                </c:pt>
                <c:pt idx="1">
                  <c:v>6.2567475208160486E-2</c:v>
                </c:pt>
                <c:pt idx="2">
                  <c:v>6.2132335428433806E-2</c:v>
                </c:pt>
                <c:pt idx="3">
                  <c:v>6.7565729850363687E-2</c:v>
                </c:pt>
                <c:pt idx="4">
                  <c:v>6.2083254821212422E-2</c:v>
                </c:pt>
                <c:pt idx="5">
                  <c:v>6.0502912941961404E-2</c:v>
                </c:pt>
                <c:pt idx="6">
                  <c:v>6.3420095990227007E-2</c:v>
                </c:pt>
                <c:pt idx="7">
                  <c:v>6.3713639969048677E-2</c:v>
                </c:pt>
                <c:pt idx="8">
                  <c:v>6.7915241943127355E-2</c:v>
                </c:pt>
                <c:pt idx="9">
                  <c:v>6.233214449535314E-2</c:v>
                </c:pt>
                <c:pt idx="10">
                  <c:v>5.5122337853834746E-2</c:v>
                </c:pt>
                <c:pt idx="11">
                  <c:v>6.0552594955338844E-2</c:v>
                </c:pt>
                <c:pt idx="12">
                  <c:v>6.0134363112613887E-2</c:v>
                </c:pt>
                <c:pt idx="13">
                  <c:v>5.972312540989376E-2</c:v>
                </c:pt>
                <c:pt idx="14">
                  <c:v>5.9277370335710032E-2</c:v>
                </c:pt>
                <c:pt idx="15">
                  <c:v>5.8754114275123108E-2</c:v>
                </c:pt>
                <c:pt idx="16">
                  <c:v>5.824295786136173E-2</c:v>
                </c:pt>
                <c:pt idx="17">
                  <c:v>5.7710501595699334E-2</c:v>
                </c:pt>
                <c:pt idx="18">
                  <c:v>5.7134631380871249E-2</c:v>
                </c:pt>
                <c:pt idx="19">
                  <c:v>5.6591378506582968E-2</c:v>
                </c:pt>
                <c:pt idx="20">
                  <c:v>5.6068470894765E-2</c:v>
                </c:pt>
                <c:pt idx="21">
                  <c:v>5.5611451873567502E-2</c:v>
                </c:pt>
                <c:pt idx="22">
                  <c:v>5.5188219893037523E-2</c:v>
                </c:pt>
                <c:pt idx="23">
                  <c:v>5.4749388180684824E-2</c:v>
                </c:pt>
                <c:pt idx="24">
                  <c:v>5.4322281179570726E-2</c:v>
                </c:pt>
                <c:pt idx="25">
                  <c:v>5.3927845045276958E-2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0.12636977704167784</c:v>
                </c:pt>
                <c:pt idx="1">
                  <c:v>0.12717393705743743</c:v>
                </c:pt>
                <c:pt idx="2">
                  <c:v>0.12292777221751722</c:v>
                </c:pt>
                <c:pt idx="3">
                  <c:v>0.12913927354978783</c:v>
                </c:pt>
                <c:pt idx="4">
                  <c:v>0.12685530078887922</c:v>
                </c:pt>
                <c:pt idx="5">
                  <c:v>0.1279775529164128</c:v>
                </c:pt>
                <c:pt idx="6">
                  <c:v>0.12877573237727644</c:v>
                </c:pt>
                <c:pt idx="7">
                  <c:v>0.13780005632008144</c:v>
                </c:pt>
                <c:pt idx="8">
                  <c:v>0.12813933219194612</c:v>
                </c:pt>
                <c:pt idx="9">
                  <c:v>0.12588801440127903</c:v>
                </c:pt>
                <c:pt idx="10">
                  <c:v>0.1174997064055998</c:v>
                </c:pt>
                <c:pt idx="11">
                  <c:v>0.11680474222568539</c:v>
                </c:pt>
                <c:pt idx="12">
                  <c:v>0.11537830624225866</c:v>
                </c:pt>
                <c:pt idx="13">
                  <c:v>0.11461234607576504</c:v>
                </c:pt>
                <c:pt idx="14">
                  <c:v>0.11409506426864099</c:v>
                </c:pt>
                <c:pt idx="15">
                  <c:v>0.11376114912029978</c:v>
                </c:pt>
                <c:pt idx="16">
                  <c:v>0.11351252634734484</c:v>
                </c:pt>
                <c:pt idx="17">
                  <c:v>0.11324025039797349</c:v>
                </c:pt>
                <c:pt idx="18">
                  <c:v>0.11301307105852716</c:v>
                </c:pt>
                <c:pt idx="19">
                  <c:v>0.11276294992609398</c:v>
                </c:pt>
                <c:pt idx="20">
                  <c:v>0.1124724033039755</c:v>
                </c:pt>
                <c:pt idx="21">
                  <c:v>0.1121606921027254</c:v>
                </c:pt>
                <c:pt idx="22">
                  <c:v>0.11190061278358347</c:v>
                </c:pt>
                <c:pt idx="23">
                  <c:v>0.11158938931901163</c:v>
                </c:pt>
                <c:pt idx="24">
                  <c:v>0.11123599653251315</c:v>
                </c:pt>
                <c:pt idx="25">
                  <c:v>0.11083700869661244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5.4105636643045045</c:v>
                </c:pt>
                <c:pt idx="1">
                  <c:v>5.2089659859700674</c:v>
                </c:pt>
                <c:pt idx="2">
                  <c:v>2.188719052798838</c:v>
                </c:pt>
                <c:pt idx="3">
                  <c:v>-4.1054721396345002</c:v>
                </c:pt>
                <c:pt idx="4">
                  <c:v>-0.87926142005965602</c:v>
                </c:pt>
                <c:pt idx="5">
                  <c:v>-0.61590549025206798</c:v>
                </c:pt>
                <c:pt idx="6">
                  <c:v>-2.2141844543902565</c:v>
                </c:pt>
                <c:pt idx="7">
                  <c:v>1.1349959251674662</c:v>
                </c:pt>
                <c:pt idx="8">
                  <c:v>-0.11042112390488512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-0.55545574057202884</c:v>
                </c:pt>
                <c:pt idx="1">
                  <c:v>6.1165803607907918</c:v>
                </c:pt>
                <c:pt idx="2">
                  <c:v>2.3990286370002778</c:v>
                </c:pt>
                <c:pt idx="3">
                  <c:v>1.8403209804544147</c:v>
                </c:pt>
                <c:pt idx="4">
                  <c:v>-5.3947114441855959</c:v>
                </c:pt>
                <c:pt idx="5">
                  <c:v>0.59730073385185278</c:v>
                </c:pt>
                <c:pt idx="6">
                  <c:v>-9.873167478893663E-3</c:v>
                </c:pt>
                <c:pt idx="7">
                  <c:v>-3.1436980586226149</c:v>
                </c:pt>
                <c:pt idx="8">
                  <c:v>-3.7594923012377564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1.3806154318842374</c:v>
                </c:pt>
                <c:pt idx="1">
                  <c:v>8.6522941042348975</c:v>
                </c:pt>
                <c:pt idx="2">
                  <c:v>-0.89879854897689171</c:v>
                </c:pt>
                <c:pt idx="3">
                  <c:v>-2.0824767506221562</c:v>
                </c:pt>
                <c:pt idx="4">
                  <c:v>-0.61048003452230404</c:v>
                </c:pt>
                <c:pt idx="5">
                  <c:v>2.4299438240609632</c:v>
                </c:pt>
                <c:pt idx="6">
                  <c:v>0.53337832418370112</c:v>
                </c:pt>
                <c:pt idx="7">
                  <c:v>2.1881633672719509</c:v>
                </c:pt>
                <c:pt idx="8">
                  <c:v>-0.28163971751482109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6.1028260400967156</c:v>
                </c:pt>
                <c:pt idx="1">
                  <c:v>12.485678946918611</c:v>
                </c:pt>
                <c:pt idx="2">
                  <c:v>4.6995590329342107</c:v>
                </c:pt>
                <c:pt idx="3">
                  <c:v>-2.6387200164847258</c:v>
                </c:pt>
                <c:pt idx="4">
                  <c:v>-1.5889634893861952</c:v>
                </c:pt>
                <c:pt idx="5">
                  <c:v>2.5401256376401093</c:v>
                </c:pt>
                <c:pt idx="6">
                  <c:v>1.4042066075507549</c:v>
                </c:pt>
                <c:pt idx="7">
                  <c:v>-0.80956563443433538</c:v>
                </c:pt>
                <c:pt idx="8">
                  <c:v>1.3498528751649559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7.483441471980953</c:v>
                </c:pt>
                <c:pt idx="1">
                  <c:v>21.137973051153509</c:v>
                </c:pt>
                <c:pt idx="2">
                  <c:v>3.800760483957319</c:v>
                </c:pt>
                <c:pt idx="3">
                  <c:v>-4.721196767106882</c:v>
                </c:pt>
                <c:pt idx="4">
                  <c:v>-2.1994435239084993</c:v>
                </c:pt>
                <c:pt idx="5">
                  <c:v>4.9700694617010726</c:v>
                </c:pt>
                <c:pt idx="6">
                  <c:v>1.937584931734456</c:v>
                </c:pt>
                <c:pt idx="7">
                  <c:v>1.3785977328376156</c:v>
                </c:pt>
                <c:pt idx="8">
                  <c:v>1.0682131576501348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3.9303319478275078</c:v>
                </c:pt>
                <c:pt idx="1">
                  <c:v>13.892747059885558</c:v>
                </c:pt>
                <c:pt idx="2">
                  <c:v>4.5656867706285027</c:v>
                </c:pt>
                <c:pt idx="3">
                  <c:v>-5.9989079078497163</c:v>
                </c:pt>
                <c:pt idx="4">
                  <c:v>0.78583154541651545</c:v>
                </c:pt>
                <c:pt idx="5">
                  <c:v>3.1639451795741707</c:v>
                </c:pt>
                <c:pt idx="6">
                  <c:v>3.6037051701779177E-2</c:v>
                </c:pt>
                <c:pt idx="7">
                  <c:v>0.48614285573012506</c:v>
                </c:pt>
                <c:pt idx="8">
                  <c:v>0.99290214994612569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3.5531095241535056</c:v>
                </c:pt>
                <c:pt idx="1">
                  <c:v>7.2452259912678585</c:v>
                </c:pt>
                <c:pt idx="2">
                  <c:v>-0.76492628667115525</c:v>
                </c:pt>
                <c:pt idx="3">
                  <c:v>1.2777111407428983</c:v>
                </c:pt>
                <c:pt idx="4">
                  <c:v>-2.9852750693249845</c:v>
                </c:pt>
                <c:pt idx="5">
                  <c:v>1.8061242821269339</c:v>
                </c:pt>
                <c:pt idx="6">
                  <c:v>1.9015478800326342</c:v>
                </c:pt>
                <c:pt idx="7">
                  <c:v>0.89245487710743632</c:v>
                </c:pt>
                <c:pt idx="8">
                  <c:v>7.5311007704019772E-2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0.89179397561497886</c:v>
                </c:pt>
                <c:pt idx="1">
                  <c:v>-0.64841232176547425</c:v>
                </c:pt>
                <c:pt idx="2">
                  <c:v>3.7693297405285264E-2</c:v>
                </c:pt>
                <c:pt idx="3">
                  <c:v>0.49055336420014894</c:v>
                </c:pt>
                <c:pt idx="4">
                  <c:v>0.50650275495169517</c:v>
                </c:pt>
                <c:pt idx="5">
                  <c:v>0.6120339512202575</c:v>
                </c:pt>
                <c:pt idx="6">
                  <c:v>-0.31445859781013086</c:v>
                </c:pt>
                <c:pt idx="7">
                  <c:v>0.60519244600735078</c:v>
                </c:pt>
                <c:pt idx="8">
                  <c:v>1.1040154839532774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1.5587775876775627</c:v>
                </c:pt>
                <c:pt idx="1">
                  <c:v>5.7330758078341439</c:v>
                </c:pt>
                <c:pt idx="2">
                  <c:v>1.2245386055607597</c:v>
                </c:pt>
                <c:pt idx="3">
                  <c:v>-2.5862961943951746</c:v>
                </c:pt>
                <c:pt idx="4">
                  <c:v>0.43088145583405657</c:v>
                </c:pt>
                <c:pt idx="5">
                  <c:v>1.6161357840047081</c:v>
                </c:pt>
                <c:pt idx="6">
                  <c:v>0.95755167214628756</c:v>
                </c:pt>
                <c:pt idx="7">
                  <c:v>1.0377949566901674</c:v>
                </c:pt>
                <c:pt idx="8">
                  <c:v>-1.3139670081184462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5.0328699086884683</c:v>
                </c:pt>
                <c:pt idx="1">
                  <c:v>16.053309565084774</c:v>
                </c:pt>
                <c:pt idx="2">
                  <c:v>2.5385285809912688</c:v>
                </c:pt>
                <c:pt idx="3">
                  <c:v>-2.6254539369117751</c:v>
                </c:pt>
                <c:pt idx="4">
                  <c:v>-3.1368277346942328</c:v>
                </c:pt>
                <c:pt idx="5">
                  <c:v>2.7418997264761096</c:v>
                </c:pt>
                <c:pt idx="6">
                  <c:v>1.2944918573982527</c:v>
                </c:pt>
                <c:pt idx="7">
                  <c:v>-0.26438966985995904</c:v>
                </c:pt>
                <c:pt idx="8">
                  <c:v>1.2781646818153298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0.14192913686006703</c:v>
                </c:pt>
                <c:pt idx="1">
                  <c:v>-0.26483877062736783</c:v>
                </c:pt>
                <c:pt idx="2">
                  <c:v>2.8447109342620625E-2</c:v>
                </c:pt>
                <c:pt idx="3">
                  <c:v>0.25372879186331065</c:v>
                </c:pt>
                <c:pt idx="4">
                  <c:v>0.55171659442848453</c:v>
                </c:pt>
                <c:pt idx="5">
                  <c:v>0.36587889305543353</c:v>
                </c:pt>
                <c:pt idx="6">
                  <c:v>-0.20468875707899781</c:v>
                </c:pt>
                <c:pt idx="7">
                  <c:v>0.10612477279618115</c:v>
                </c:pt>
                <c:pt idx="8">
                  <c:v>0.57404652096418185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0.78963365296024435</c:v>
                </c:pt>
                <c:pt idx="1">
                  <c:v>4.6141936403166675</c:v>
                </c:pt>
                <c:pt idx="2">
                  <c:v>1.3704735683645151</c:v>
                </c:pt>
                <c:pt idx="3">
                  <c:v>-2.6232936738798056</c:v>
                </c:pt>
                <c:pt idx="4">
                  <c:v>0.12382070155692304</c:v>
                </c:pt>
                <c:pt idx="5">
                  <c:v>1.0284663253105748</c:v>
                </c:pt>
                <c:pt idx="6">
                  <c:v>0.29480498850050552</c:v>
                </c:pt>
                <c:pt idx="7">
                  <c:v>0.31403766948242096</c:v>
                </c:pt>
                <c:pt idx="8">
                  <c:v>-1.6570039349395103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2.9987691580071898</c:v>
                </c:pt>
                <c:pt idx="1">
                  <c:v>9.5433921901963075</c:v>
                </c:pt>
                <c:pt idx="2">
                  <c:v>3.1667660929213657</c:v>
                </c:pt>
                <c:pt idx="3">
                  <c:v>-3.6293430258332169</c:v>
                </c:pt>
                <c:pt idx="4">
                  <c:v>0.11029424943110744</c:v>
                </c:pt>
                <c:pt idx="5">
                  <c:v>1.7695999612081525</c:v>
                </c:pt>
                <c:pt idx="6">
                  <c:v>-5.407917971972509E-2</c:v>
                </c:pt>
                <c:pt idx="7">
                  <c:v>6.5980413451520947E-2</c:v>
                </c:pt>
                <c:pt idx="8">
                  <c:v>2.0758595639214557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0.7498648387549145</c:v>
                </c:pt>
                <c:pt idx="1">
                  <c:v>-0.38357355113810687</c:v>
                </c:pt>
                <c:pt idx="2">
                  <c:v>9.2461880626633075E-3</c:v>
                </c:pt>
                <c:pt idx="3">
                  <c:v>0.23682457233683879</c:v>
                </c:pt>
                <c:pt idx="4">
                  <c:v>-4.5213839476785367E-2</c:v>
                </c:pt>
                <c:pt idx="5">
                  <c:v>0.2461550581648228</c:v>
                </c:pt>
                <c:pt idx="6">
                  <c:v>-0.10976984073113216</c:v>
                </c:pt>
                <c:pt idx="7">
                  <c:v>0.49906767321117051</c:v>
                </c:pt>
                <c:pt idx="8">
                  <c:v>0.52996896298909513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0.76914393471731857</c:v>
                </c:pt>
                <c:pt idx="1">
                  <c:v>1.1188821675174787</c:v>
                </c:pt>
                <c:pt idx="2">
                  <c:v>-0.14593496280375318</c:v>
                </c:pt>
                <c:pt idx="3">
                  <c:v>3.6997479484624396E-2</c:v>
                </c:pt>
                <c:pt idx="4">
                  <c:v>0.30706075427713464</c:v>
                </c:pt>
                <c:pt idx="5">
                  <c:v>0.58766945869413378</c:v>
                </c:pt>
                <c:pt idx="6">
                  <c:v>0.66274668364578648</c:v>
                </c:pt>
                <c:pt idx="7">
                  <c:v>0.72375728720774646</c:v>
                </c:pt>
                <c:pt idx="8">
                  <c:v>0.34303692682108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2.0341007506812794</c:v>
                </c:pt>
                <c:pt idx="1">
                  <c:v>6.5099173748885093</c:v>
                </c:pt>
                <c:pt idx="2">
                  <c:v>-0.62823751193008448</c:v>
                </c:pt>
                <c:pt idx="3">
                  <c:v>1.0038890889214418</c:v>
                </c:pt>
                <c:pt idx="4">
                  <c:v>-3.2471219841253323</c:v>
                </c:pt>
                <c:pt idx="5">
                  <c:v>0.97229976526796946</c:v>
                </c:pt>
                <c:pt idx="6">
                  <c:v>1.348571037117984</c:v>
                </c:pt>
                <c:pt idx="7">
                  <c:v>-0.33037008331148954</c:v>
                </c:pt>
                <c:pt idx="8">
                  <c:v>-0.79769488210613204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27.721547518623574</c:v>
                </c:pt>
                <c:pt idx="1">
                  <c:v>24.259990065334421</c:v>
                </c:pt>
                <c:pt idx="2">
                  <c:v>24.484215607104794</c:v>
                </c:pt>
                <c:pt idx="3">
                  <c:v>24.711451537534082</c:v>
                </c:pt>
                <c:pt idx="4">
                  <c:v>23.326101657466115</c:v>
                </c:pt>
                <c:pt idx="5">
                  <c:v>25.455802160743399</c:v>
                </c:pt>
                <c:pt idx="6">
                  <c:v>19.96843589065276</c:v>
                </c:pt>
                <c:pt idx="7">
                  <c:v>23.16371825237206</c:v>
                </c:pt>
                <c:pt idx="8">
                  <c:v>22.505386138373343</c:v>
                </c:pt>
                <c:pt idx="9">
                  <c:v>21.637193995223562</c:v>
                </c:pt>
                <c:pt idx="10">
                  <c:v>16.14923980713133</c:v>
                </c:pt>
                <c:pt idx="11">
                  <c:v>16.436099667677571</c:v>
                </c:pt>
                <c:pt idx="12">
                  <c:v>16.268585576757189</c:v>
                </c:pt>
                <c:pt idx="13">
                  <c:v>15.355609739089745</c:v>
                </c:pt>
                <c:pt idx="14">
                  <c:v>14.468250240289832</c:v>
                </c:pt>
                <c:pt idx="15">
                  <c:v>14.048044114003622</c:v>
                </c:pt>
                <c:pt idx="16">
                  <c:v>13.665183030848853</c:v>
                </c:pt>
                <c:pt idx="17">
                  <c:v>13.279947131871197</c:v>
                </c:pt>
                <c:pt idx="18">
                  <c:v>12.887954961674437</c:v>
                </c:pt>
                <c:pt idx="19">
                  <c:v>12.49712647526043</c:v>
                </c:pt>
                <c:pt idx="20">
                  <c:v>12.117087043645242</c:v>
                </c:pt>
                <c:pt idx="21">
                  <c:v>11.738089907289377</c:v>
                </c:pt>
                <c:pt idx="22">
                  <c:v>11.36197115069702</c:v>
                </c:pt>
                <c:pt idx="23">
                  <c:v>10.99434604055355</c:v>
                </c:pt>
                <c:pt idx="24">
                  <c:v>10.650840941216465</c:v>
                </c:pt>
                <c:pt idx="25">
                  <c:v>10.61732717004065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63.724919322614738</c:v>
                </c:pt>
                <c:pt idx="1">
                  <c:v>58.174728993762344</c:v>
                </c:pt>
                <c:pt idx="2">
                  <c:v>61.201449178604229</c:v>
                </c:pt>
                <c:pt idx="3">
                  <c:v>60.811808122512346</c:v>
                </c:pt>
                <c:pt idx="4">
                  <c:v>61.165382203667924</c:v>
                </c:pt>
                <c:pt idx="5">
                  <c:v>51.912379271080752</c:v>
                </c:pt>
                <c:pt idx="6">
                  <c:v>49.294876611741735</c:v>
                </c:pt>
                <c:pt idx="7">
                  <c:v>59.633347025282845</c:v>
                </c:pt>
                <c:pt idx="8">
                  <c:v>56.193517040833051</c:v>
                </c:pt>
                <c:pt idx="9">
                  <c:v>56.268344038980871</c:v>
                </c:pt>
                <c:pt idx="10">
                  <c:v>44.220136174609664</c:v>
                </c:pt>
                <c:pt idx="11">
                  <c:v>49.315898621923125</c:v>
                </c:pt>
                <c:pt idx="12">
                  <c:v>46.267861569715869</c:v>
                </c:pt>
                <c:pt idx="13">
                  <c:v>44.812224024110719</c:v>
                </c:pt>
                <c:pt idx="14">
                  <c:v>43.445084208689323</c:v>
                </c:pt>
                <c:pt idx="15">
                  <c:v>41.945919908721635</c:v>
                </c:pt>
                <c:pt idx="16">
                  <c:v>40.396819943748397</c:v>
                </c:pt>
                <c:pt idx="17">
                  <c:v>38.830258261352235</c:v>
                </c:pt>
                <c:pt idx="18">
                  <c:v>37.273367935504737</c:v>
                </c:pt>
                <c:pt idx="19">
                  <c:v>35.725749082925518</c:v>
                </c:pt>
                <c:pt idx="20">
                  <c:v>34.198606074961646</c:v>
                </c:pt>
                <c:pt idx="21">
                  <c:v>32.680153242960152</c:v>
                </c:pt>
                <c:pt idx="22">
                  <c:v>31.173659073711729</c:v>
                </c:pt>
                <c:pt idx="23">
                  <c:v>29.681988838371158</c:v>
                </c:pt>
                <c:pt idx="24">
                  <c:v>28.200124526537088</c:v>
                </c:pt>
                <c:pt idx="25">
                  <c:v>26.705682161054416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99.949253850926851</c:v>
                </c:pt>
                <c:pt idx="1">
                  <c:v>98.508310575641673</c:v>
                </c:pt>
                <c:pt idx="2">
                  <c:v>95.51748187886426</c:v>
                </c:pt>
                <c:pt idx="3">
                  <c:v>96.313306908609533</c:v>
                </c:pt>
                <c:pt idx="4">
                  <c:v>94.308070274318368</c:v>
                </c:pt>
                <c:pt idx="5">
                  <c:v>95.863518289681366</c:v>
                </c:pt>
                <c:pt idx="6">
                  <c:v>89.43530804665636</c:v>
                </c:pt>
                <c:pt idx="7">
                  <c:v>90.488622520424059</c:v>
                </c:pt>
                <c:pt idx="8">
                  <c:v>102.1433751572977</c:v>
                </c:pt>
                <c:pt idx="9">
                  <c:v>92.984255960776707</c:v>
                </c:pt>
                <c:pt idx="10">
                  <c:v>92.361203330508246</c:v>
                </c:pt>
                <c:pt idx="11">
                  <c:v>92.28500191088969</c:v>
                </c:pt>
                <c:pt idx="12">
                  <c:v>90.571651639043765</c:v>
                </c:pt>
                <c:pt idx="13">
                  <c:v>90.048778964016179</c:v>
                </c:pt>
                <c:pt idx="14">
                  <c:v>89.739031711567819</c:v>
                </c:pt>
                <c:pt idx="15">
                  <c:v>89.172467703627092</c:v>
                </c:pt>
                <c:pt idx="16">
                  <c:v>88.493564631634229</c:v>
                </c:pt>
                <c:pt idx="17">
                  <c:v>87.760939052025051</c:v>
                </c:pt>
                <c:pt idx="18">
                  <c:v>87.015293721919875</c:v>
                </c:pt>
                <c:pt idx="19">
                  <c:v>86.257495220287225</c:v>
                </c:pt>
                <c:pt idx="20">
                  <c:v>85.515912039187327</c:v>
                </c:pt>
                <c:pt idx="21">
                  <c:v>84.758342326031823</c:v>
                </c:pt>
                <c:pt idx="22">
                  <c:v>83.985929330197592</c:v>
                </c:pt>
                <c:pt idx="23">
                  <c:v>83.201932317377995</c:v>
                </c:pt>
                <c:pt idx="24">
                  <c:v>82.393058945143139</c:v>
                </c:pt>
                <c:pt idx="25">
                  <c:v>81.488172296941542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87.008606215073456</c:v>
                </c:pt>
                <c:pt idx="1">
                  <c:v>90.509516622064027</c:v>
                </c:pt>
                <c:pt idx="2">
                  <c:v>86.479000701858837</c:v>
                </c:pt>
                <c:pt idx="3">
                  <c:v>89.57388131197014</c:v>
                </c:pt>
                <c:pt idx="4">
                  <c:v>93.254041561991116</c:v>
                </c:pt>
                <c:pt idx="5">
                  <c:v>91.830945604974985</c:v>
                </c:pt>
                <c:pt idx="6">
                  <c:v>96.480556929020892</c:v>
                </c:pt>
                <c:pt idx="7">
                  <c:v>90.051799194901108</c:v>
                </c:pt>
                <c:pt idx="8">
                  <c:v>96.153836904865528</c:v>
                </c:pt>
                <c:pt idx="9">
                  <c:v>90.376386258217181</c:v>
                </c:pt>
                <c:pt idx="10">
                  <c:v>100.70075248603939</c:v>
                </c:pt>
                <c:pt idx="11">
                  <c:v>95.02453728812057</c:v>
                </c:pt>
                <c:pt idx="12">
                  <c:v>96.174570353537604</c:v>
                </c:pt>
                <c:pt idx="13">
                  <c:v>96.942719418388876</c:v>
                </c:pt>
                <c:pt idx="14">
                  <c:v>97.94314731289451</c:v>
                </c:pt>
                <c:pt idx="15">
                  <c:v>98.656147491486493</c:v>
                </c:pt>
                <c:pt idx="16">
                  <c:v>99.279867334511181</c:v>
                </c:pt>
                <c:pt idx="17">
                  <c:v>99.917554882472757</c:v>
                </c:pt>
                <c:pt idx="18">
                  <c:v>100.57122676390348</c:v>
                </c:pt>
                <c:pt idx="19">
                  <c:v>101.22747713912493</c:v>
                </c:pt>
                <c:pt idx="20">
                  <c:v>101.92240570438543</c:v>
                </c:pt>
                <c:pt idx="21">
                  <c:v>102.61682162715519</c:v>
                </c:pt>
                <c:pt idx="22">
                  <c:v>103.31594976475489</c:v>
                </c:pt>
                <c:pt idx="23">
                  <c:v>104.02573181507243</c:v>
                </c:pt>
                <c:pt idx="24">
                  <c:v>104.72789690689757</c:v>
                </c:pt>
                <c:pt idx="25">
                  <c:v>105.36622905185186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17.314451672297075</c:v>
                </c:pt>
                <c:pt idx="1">
                  <c:v>17.598625754411991</c:v>
                </c:pt>
                <c:pt idx="2">
                  <c:v>16.447780198750731</c:v>
                </c:pt>
                <c:pt idx="3">
                  <c:v>15.547944085717523</c:v>
                </c:pt>
                <c:pt idx="4">
                  <c:v>16.256043245250829</c:v>
                </c:pt>
                <c:pt idx="5">
                  <c:v>18.979648008087967</c:v>
                </c:pt>
                <c:pt idx="6">
                  <c:v>19.137449888109028</c:v>
                </c:pt>
                <c:pt idx="7">
                  <c:v>18.362216537766788</c:v>
                </c:pt>
                <c:pt idx="8">
                  <c:v>18.677920348723866</c:v>
                </c:pt>
                <c:pt idx="9">
                  <c:v>18.15591420703792</c:v>
                </c:pt>
                <c:pt idx="10">
                  <c:v>19.495281730979258</c:v>
                </c:pt>
                <c:pt idx="11">
                  <c:v>19.95660711419136</c:v>
                </c:pt>
                <c:pt idx="12">
                  <c:v>19.774257483328544</c:v>
                </c:pt>
                <c:pt idx="13">
                  <c:v>20.165861815781831</c:v>
                </c:pt>
                <c:pt idx="14">
                  <c:v>20.618908663918095</c:v>
                </c:pt>
                <c:pt idx="15">
                  <c:v>21.01706064874833</c:v>
                </c:pt>
                <c:pt idx="16">
                  <c:v>21.407041640353068</c:v>
                </c:pt>
                <c:pt idx="17">
                  <c:v>21.804808781052895</c:v>
                </c:pt>
                <c:pt idx="18" formatCode="General">
                  <c:v>22.201498233525161</c:v>
                </c:pt>
                <c:pt idx="19" formatCode="General">
                  <c:v>22.600298506098483</c:v>
                </c:pt>
                <c:pt idx="20" formatCode="General">
                  <c:v>23.018938367020432</c:v>
                </c:pt>
                <c:pt idx="21" formatCode="General">
                  <c:v>23.443262684730378</c:v>
                </c:pt>
                <c:pt idx="22">
                  <c:v>23.874582314320381</c:v>
                </c:pt>
                <c:pt idx="23">
                  <c:v>24.314078841586138</c:v>
                </c:pt>
                <c:pt idx="24">
                  <c:v>24.752569529478794</c:v>
                </c:pt>
                <c:pt idx="25">
                  <c:v>25.191604112176471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</c:v>
                </c:pt>
                <c:pt idx="1">
                  <c:v>22.610968955419846</c:v>
                </c:pt>
                <c:pt idx="2">
                  <c:v>22.483357685573761</c:v>
                </c:pt>
                <c:pt idx="3">
                  <c:v>21.007556171660703</c:v>
                </c:pt>
                <c:pt idx="4">
                  <c:v>21.676720706745712</c:v>
                </c:pt>
                <c:pt idx="5">
                  <c:v>24.589238510942558</c:v>
                </c:pt>
                <c:pt idx="6">
                  <c:v>23.908447689605865</c:v>
                </c:pt>
                <c:pt idx="7">
                  <c:v>22.373859013980962</c:v>
                </c:pt>
                <c:pt idx="8">
                  <c:v>22.084434671003056</c:v>
                </c:pt>
                <c:pt idx="9">
                  <c:v>21.753284169601848</c:v>
                </c:pt>
                <c:pt idx="10">
                  <c:v>24.165173550222132</c:v>
                </c:pt>
                <c:pt idx="11">
                  <c:v>23.643355537071816</c:v>
                </c:pt>
                <c:pt idx="12">
                  <c:v>23.173028187799225</c:v>
                </c:pt>
                <c:pt idx="13">
                  <c:v>23.311797929865357</c:v>
                </c:pt>
                <c:pt idx="14">
                  <c:v>23.533751768936142</c:v>
                </c:pt>
                <c:pt idx="15">
                  <c:v>23.685623961106728</c:v>
                </c:pt>
                <c:pt idx="16">
                  <c:v>23.81568630087164</c:v>
                </c:pt>
                <c:pt idx="17">
                  <c:v>23.95161329193277</c:v>
                </c:pt>
                <c:pt idx="18" formatCode="General">
                  <c:v>24.158253393982434</c:v>
                </c:pt>
                <c:pt idx="19" formatCode="General">
                  <c:v>24.436745571996482</c:v>
                </c:pt>
                <c:pt idx="20" formatCode="General">
                  <c:v>24.731971760660439</c:v>
                </c:pt>
                <c:pt idx="21" formatCode="General">
                  <c:v>25.035832228218606</c:v>
                </c:pt>
                <c:pt idx="22">
                  <c:v>25.362186826060345</c:v>
                </c:pt>
                <c:pt idx="23">
                  <c:v>25.709111429304762</c:v>
                </c:pt>
                <c:pt idx="24">
                  <c:v>26.074058127626071</c:v>
                </c:pt>
                <c:pt idx="25">
                  <c:v>26.422379894633554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56.423094966414595</c:v>
                </c:pt>
                <c:pt idx="1">
                  <c:v>58.72733188098983</c:v>
                </c:pt>
                <c:pt idx="2">
                  <c:v>59.885380249945307</c:v>
                </c:pt>
                <c:pt idx="3">
                  <c:v>56.850312064116501</c:v>
                </c:pt>
                <c:pt idx="4">
                  <c:v>60.225111387553071</c:v>
                </c:pt>
                <c:pt idx="5">
                  <c:v>70.948887932397326</c:v>
                </c:pt>
                <c:pt idx="6">
                  <c:v>71.384084696846969</c:v>
                </c:pt>
                <c:pt idx="7">
                  <c:v>68.532258073464618</c:v>
                </c:pt>
                <c:pt idx="8">
                  <c:v>72.018077080609174</c:v>
                </c:pt>
                <c:pt idx="9">
                  <c:v>71.223907758066872</c:v>
                </c:pt>
                <c:pt idx="10">
                  <c:v>78.940033330693325</c:v>
                </c:pt>
                <c:pt idx="11">
                  <c:v>81.956672137485981</c:v>
                </c:pt>
                <c:pt idx="12">
                  <c:v>82.054423751663563</c:v>
                </c:pt>
                <c:pt idx="13">
                  <c:v>84.482219798530892</c:v>
                </c:pt>
                <c:pt idx="14">
                  <c:v>87.134411254766619</c:v>
                </c:pt>
                <c:pt idx="15">
                  <c:v>89.561832197974965</c:v>
                </c:pt>
                <c:pt idx="16">
                  <c:v>91.925547223113057</c:v>
                </c:pt>
                <c:pt idx="17">
                  <c:v>94.24964196423916</c:v>
                </c:pt>
                <c:pt idx="18" formatCode="General">
                  <c:v>96.542007457383605</c:v>
                </c:pt>
                <c:pt idx="19" formatCode="General">
                  <c:v>98.807738142270622</c:v>
                </c:pt>
                <c:pt idx="20" formatCode="General">
                  <c:v>101.12864565446087</c:v>
                </c:pt>
                <c:pt idx="21" formatCode="General">
                  <c:v>103.47500179698267</c:v>
                </c:pt>
                <c:pt idx="22" formatCode="General">
                  <c:v>105.83942782524369</c:v>
                </c:pt>
                <c:pt idx="23" formatCode="General">
                  <c:v>108.23213654432837</c:v>
                </c:pt>
                <c:pt idx="24" formatCode="General">
                  <c:v>110.64512827001347</c:v>
                </c:pt>
                <c:pt idx="25" formatCode="General">
                  <c:v>113.03108128553625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28.104072712950281</c:v>
                </c:pt>
                <c:pt idx="1">
                  <c:v>22.076236038522449</c:v>
                </c:pt>
                <c:pt idx="2">
                  <c:v>21.11256010026338</c:v>
                </c:pt>
                <c:pt idx="3">
                  <c:v>25.848709361063253</c:v>
                </c:pt>
                <c:pt idx="4">
                  <c:v>26.863210697419834</c:v>
                </c:pt>
                <c:pt idx="5">
                  <c:v>30.984159574692107</c:v>
                </c:pt>
                <c:pt idx="6">
                  <c:v>29.795887672235281</c:v>
                </c:pt>
                <c:pt idx="7">
                  <c:v>36.675507737763901</c:v>
                </c:pt>
                <c:pt idx="8">
                  <c:v>30.665714396352389</c:v>
                </c:pt>
                <c:pt idx="9">
                  <c:v>42.584423812189875</c:v>
                </c:pt>
                <c:pt idx="10">
                  <c:v>37.68789945274105</c:v>
                </c:pt>
                <c:pt idx="11">
                  <c:v>35.809988605222252</c:v>
                </c:pt>
                <c:pt idx="12">
                  <c:v>41.004132385709887</c:v>
                </c:pt>
                <c:pt idx="13">
                  <c:v>42.524041645487827</c:v>
                </c:pt>
                <c:pt idx="14">
                  <c:v>44.105697919698677</c:v>
                </c:pt>
                <c:pt idx="15">
                  <c:v>45.527114916010753</c:v>
                </c:pt>
                <c:pt idx="16">
                  <c:v>46.860332434019988</c:v>
                </c:pt>
                <c:pt idx="17">
                  <c:v>48.12186601662038</c:v>
                </c:pt>
                <c:pt idx="18" formatCode="General">
                  <c:v>49.334012064092306</c:v>
                </c:pt>
                <c:pt idx="19" formatCode="General">
                  <c:v>50.498610610467601</c:v>
                </c:pt>
                <c:pt idx="20" formatCode="General">
                  <c:v>51.628201844997221</c:v>
                </c:pt>
                <c:pt idx="21" formatCode="General">
                  <c:v>52.704209286584934</c:v>
                </c:pt>
                <c:pt idx="22" formatCode="General">
                  <c:v>53.727428411318662</c:v>
                </c:pt>
                <c:pt idx="23" formatCode="General">
                  <c:v>54.700349594993988</c:v>
                </c:pt>
                <c:pt idx="24" formatCode="General">
                  <c:v>55.608778051439501</c:v>
                </c:pt>
                <c:pt idx="25" formatCode="General">
                  <c:v>56.413676451114178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3.5162911138535775</c:v>
                </c:pt>
                <c:pt idx="2">
                  <c:v>3.2427743990348161</c:v>
                </c:pt>
                <c:pt idx="3">
                  <c:v>4.1250304368157957</c:v>
                </c:pt>
                <c:pt idx="4">
                  <c:v>4.1293182655864387</c:v>
                </c:pt>
                <c:pt idx="5">
                  <c:v>4.8454206473993127</c:v>
                </c:pt>
                <c:pt idx="6">
                  <c:v>4.7529525751310562</c:v>
                </c:pt>
                <c:pt idx="7">
                  <c:v>5.8356716440443295</c:v>
                </c:pt>
                <c:pt idx="8">
                  <c:v>5.1227382619416773</c:v>
                </c:pt>
                <c:pt idx="9">
                  <c:v>6.4442897999054045</c:v>
                </c:pt>
                <c:pt idx="10">
                  <c:v>5.798280137075829</c:v>
                </c:pt>
                <c:pt idx="11">
                  <c:v>5.5338391174175738</c:v>
                </c:pt>
                <c:pt idx="12">
                  <c:v>6.4534890524441337</c:v>
                </c:pt>
                <c:pt idx="13">
                  <c:v>6.7087466647281753</c:v>
                </c:pt>
                <c:pt idx="14">
                  <c:v>6.974716919238694</c:v>
                </c:pt>
                <c:pt idx="15">
                  <c:v>7.2147890583206538</c:v>
                </c:pt>
                <c:pt idx="16">
                  <c:v>7.4429574608999447</c:v>
                </c:pt>
                <c:pt idx="17">
                  <c:v>7.6613706184329979</c:v>
                </c:pt>
                <c:pt idx="18" formatCode="General">
                  <c:v>7.8733854680133479</c:v>
                </c:pt>
                <c:pt idx="19" formatCode="General">
                  <c:v>8.0767592515682907</c:v>
                </c:pt>
                <c:pt idx="20" formatCode="General">
                  <c:v>8.2762315106815283</c:v>
                </c:pt>
                <c:pt idx="21" formatCode="General">
                  <c:v>8.4662869000469563</c:v>
                </c:pt>
                <c:pt idx="22" formatCode="General">
                  <c:v>8.6488653036955956</c:v>
                </c:pt>
                <c:pt idx="23" formatCode="General">
                  <c:v>8.8223245784116386</c:v>
                </c:pt>
                <c:pt idx="24" formatCode="General">
                  <c:v>8.9885447016479922</c:v>
                </c:pt>
                <c:pt idx="25" formatCode="General">
                  <c:v>9.1378475766509979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27.721547518623574</c:v>
                </c:pt>
                <c:pt idx="1">
                  <c:v>24.259990065334421</c:v>
                </c:pt>
                <c:pt idx="2">
                  <c:v>24.484215607104794</c:v>
                </c:pt>
                <c:pt idx="3">
                  <c:v>24.711451537534082</c:v>
                </c:pt>
                <c:pt idx="4">
                  <c:v>23.326101657466115</c:v>
                </c:pt>
                <c:pt idx="5">
                  <c:v>25.455802160743399</c:v>
                </c:pt>
                <c:pt idx="6">
                  <c:v>19.96843589065276</c:v>
                </c:pt>
                <c:pt idx="7">
                  <c:v>23.16371825237206</c:v>
                </c:pt>
                <c:pt idx="8">
                  <c:v>22.505386138373343</c:v>
                </c:pt>
                <c:pt idx="9">
                  <c:v>21.637193995223562</c:v>
                </c:pt>
                <c:pt idx="10">
                  <c:v>16.14923980713133</c:v>
                </c:pt>
                <c:pt idx="11">
                  <c:v>16.436099667677571</c:v>
                </c:pt>
                <c:pt idx="12">
                  <c:v>16.268585576757189</c:v>
                </c:pt>
                <c:pt idx="13">
                  <c:v>15.355609739089745</c:v>
                </c:pt>
                <c:pt idx="14">
                  <c:v>14.468250240289832</c:v>
                </c:pt>
                <c:pt idx="15">
                  <c:v>14.048044114003622</c:v>
                </c:pt>
                <c:pt idx="16">
                  <c:v>13.665183030848853</c:v>
                </c:pt>
                <c:pt idx="17">
                  <c:v>13.279947131871197</c:v>
                </c:pt>
                <c:pt idx="18">
                  <c:v>12.887954961674437</c:v>
                </c:pt>
                <c:pt idx="19">
                  <c:v>12.49712647526043</c:v>
                </c:pt>
                <c:pt idx="20">
                  <c:v>12.117087043645242</c:v>
                </c:pt>
                <c:pt idx="21">
                  <c:v>11.738089907289377</c:v>
                </c:pt>
                <c:pt idx="22">
                  <c:v>11.36197115069702</c:v>
                </c:pt>
                <c:pt idx="23">
                  <c:v>10.99434604055355</c:v>
                </c:pt>
                <c:pt idx="24">
                  <c:v>10.650840941216465</c:v>
                </c:pt>
                <c:pt idx="25">
                  <c:v>10.61732717004065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63.724919322614738</c:v>
                </c:pt>
                <c:pt idx="1">
                  <c:v>58.174728993762344</c:v>
                </c:pt>
                <c:pt idx="2">
                  <c:v>61.201449178604229</c:v>
                </c:pt>
                <c:pt idx="3">
                  <c:v>60.811808122512346</c:v>
                </c:pt>
                <c:pt idx="4">
                  <c:v>61.165382203667924</c:v>
                </c:pt>
                <c:pt idx="5">
                  <c:v>51.912379271080752</c:v>
                </c:pt>
                <c:pt idx="6">
                  <c:v>49.294876611741735</c:v>
                </c:pt>
                <c:pt idx="7">
                  <c:v>59.633347025282845</c:v>
                </c:pt>
                <c:pt idx="8">
                  <c:v>56.193517040833051</c:v>
                </c:pt>
                <c:pt idx="9">
                  <c:v>56.268344038980871</c:v>
                </c:pt>
                <c:pt idx="10">
                  <c:v>44.220136174609664</c:v>
                </c:pt>
                <c:pt idx="11">
                  <c:v>49.315898621923125</c:v>
                </c:pt>
                <c:pt idx="12">
                  <c:v>46.267861569715869</c:v>
                </c:pt>
                <c:pt idx="13">
                  <c:v>44.812224024110719</c:v>
                </c:pt>
                <c:pt idx="14">
                  <c:v>43.445084208689323</c:v>
                </c:pt>
                <c:pt idx="15">
                  <c:v>41.945919908721635</c:v>
                </c:pt>
                <c:pt idx="16">
                  <c:v>40.396819943748397</c:v>
                </c:pt>
                <c:pt idx="17">
                  <c:v>38.830258261352235</c:v>
                </c:pt>
                <c:pt idx="18">
                  <c:v>37.273367935504737</c:v>
                </c:pt>
                <c:pt idx="19">
                  <c:v>35.725749082925518</c:v>
                </c:pt>
                <c:pt idx="20">
                  <c:v>34.198606074961646</c:v>
                </c:pt>
                <c:pt idx="21">
                  <c:v>32.680153242960152</c:v>
                </c:pt>
                <c:pt idx="22">
                  <c:v>31.173659073711729</c:v>
                </c:pt>
                <c:pt idx="23">
                  <c:v>29.681988838371158</c:v>
                </c:pt>
                <c:pt idx="24">
                  <c:v>28.200124526537088</c:v>
                </c:pt>
                <c:pt idx="25">
                  <c:v>26.705682161054416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99.949253850926851</c:v>
                </c:pt>
                <c:pt idx="1">
                  <c:v>98.508310575641673</c:v>
                </c:pt>
                <c:pt idx="2">
                  <c:v>95.51748187886426</c:v>
                </c:pt>
                <c:pt idx="3">
                  <c:v>96.313306908609533</c:v>
                </c:pt>
                <c:pt idx="4">
                  <c:v>94.308070274318368</c:v>
                </c:pt>
                <c:pt idx="5">
                  <c:v>95.863518289681366</c:v>
                </c:pt>
                <c:pt idx="6">
                  <c:v>89.43530804665636</c:v>
                </c:pt>
                <c:pt idx="7">
                  <c:v>90.488622520424059</c:v>
                </c:pt>
                <c:pt idx="8">
                  <c:v>102.1433751572977</c:v>
                </c:pt>
                <c:pt idx="9">
                  <c:v>92.984255960776707</c:v>
                </c:pt>
                <c:pt idx="10">
                  <c:v>92.361203330508246</c:v>
                </c:pt>
                <c:pt idx="11">
                  <c:v>92.28500191088969</c:v>
                </c:pt>
                <c:pt idx="12">
                  <c:v>90.571651639043765</c:v>
                </c:pt>
                <c:pt idx="13">
                  <c:v>90.048778964016179</c:v>
                </c:pt>
                <c:pt idx="14">
                  <c:v>89.739031711567819</c:v>
                </c:pt>
                <c:pt idx="15">
                  <c:v>89.172467703627092</c:v>
                </c:pt>
                <c:pt idx="16">
                  <c:v>88.493564631634229</c:v>
                </c:pt>
                <c:pt idx="17">
                  <c:v>87.760939052025051</c:v>
                </c:pt>
                <c:pt idx="18">
                  <c:v>87.015293721919875</c:v>
                </c:pt>
                <c:pt idx="19">
                  <c:v>86.257495220287225</c:v>
                </c:pt>
                <c:pt idx="20">
                  <c:v>85.515912039187327</c:v>
                </c:pt>
                <c:pt idx="21">
                  <c:v>84.758342326031823</c:v>
                </c:pt>
                <c:pt idx="22">
                  <c:v>83.985929330197592</c:v>
                </c:pt>
                <c:pt idx="23">
                  <c:v>83.201932317377995</c:v>
                </c:pt>
                <c:pt idx="24">
                  <c:v>82.393058945143139</c:v>
                </c:pt>
                <c:pt idx="25">
                  <c:v>81.488172296941542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87.008606215073456</c:v>
                </c:pt>
                <c:pt idx="1">
                  <c:v>90.509516622064027</c:v>
                </c:pt>
                <c:pt idx="2">
                  <c:v>86.479000701858837</c:v>
                </c:pt>
                <c:pt idx="3">
                  <c:v>89.57388131197014</c:v>
                </c:pt>
                <c:pt idx="4">
                  <c:v>93.254041561991116</c:v>
                </c:pt>
                <c:pt idx="5">
                  <c:v>91.830945604974985</c:v>
                </c:pt>
                <c:pt idx="6">
                  <c:v>96.480556929020892</c:v>
                </c:pt>
                <c:pt idx="7">
                  <c:v>90.051799194901108</c:v>
                </c:pt>
                <c:pt idx="8">
                  <c:v>96.153836904865528</c:v>
                </c:pt>
                <c:pt idx="9">
                  <c:v>90.376386258217181</c:v>
                </c:pt>
                <c:pt idx="10">
                  <c:v>100.70075248603939</c:v>
                </c:pt>
                <c:pt idx="11">
                  <c:v>95.02453728812057</c:v>
                </c:pt>
                <c:pt idx="12">
                  <c:v>96.174570353537604</c:v>
                </c:pt>
                <c:pt idx="13">
                  <c:v>96.942719418388876</c:v>
                </c:pt>
                <c:pt idx="14">
                  <c:v>97.94314731289451</c:v>
                </c:pt>
                <c:pt idx="15">
                  <c:v>98.656147491486493</c:v>
                </c:pt>
                <c:pt idx="16">
                  <c:v>99.279867334511181</c:v>
                </c:pt>
                <c:pt idx="17">
                  <c:v>99.917554882472757</c:v>
                </c:pt>
                <c:pt idx="18">
                  <c:v>100.57122676390348</c:v>
                </c:pt>
                <c:pt idx="19">
                  <c:v>101.22747713912493</c:v>
                </c:pt>
                <c:pt idx="20">
                  <c:v>101.92240570438543</c:v>
                </c:pt>
                <c:pt idx="21">
                  <c:v>102.61682162715519</c:v>
                </c:pt>
                <c:pt idx="22">
                  <c:v>103.31594976475489</c:v>
                </c:pt>
                <c:pt idx="23">
                  <c:v>104.02573181507243</c:v>
                </c:pt>
                <c:pt idx="24">
                  <c:v>104.72789690689757</c:v>
                </c:pt>
                <c:pt idx="25">
                  <c:v>105.36622905185186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17.314451672297075</c:v>
                </c:pt>
                <c:pt idx="1">
                  <c:v>17.598625754411991</c:v>
                </c:pt>
                <c:pt idx="2">
                  <c:v>16.447780198750731</c:v>
                </c:pt>
                <c:pt idx="3">
                  <c:v>15.547944085717523</c:v>
                </c:pt>
                <c:pt idx="4">
                  <c:v>16.256043245250829</c:v>
                </c:pt>
                <c:pt idx="5">
                  <c:v>18.979648008087967</c:v>
                </c:pt>
                <c:pt idx="6">
                  <c:v>19.137449888109028</c:v>
                </c:pt>
                <c:pt idx="7">
                  <c:v>18.362216537766788</c:v>
                </c:pt>
                <c:pt idx="8">
                  <c:v>18.677920348723866</c:v>
                </c:pt>
                <c:pt idx="9">
                  <c:v>18.15591420703792</c:v>
                </c:pt>
                <c:pt idx="10">
                  <c:v>19.495281730979258</c:v>
                </c:pt>
                <c:pt idx="11">
                  <c:v>19.95660711419136</c:v>
                </c:pt>
                <c:pt idx="12">
                  <c:v>19.774257483328544</c:v>
                </c:pt>
                <c:pt idx="13">
                  <c:v>20.165861815781831</c:v>
                </c:pt>
                <c:pt idx="14">
                  <c:v>20.618908663918095</c:v>
                </c:pt>
                <c:pt idx="15">
                  <c:v>21.01706064874833</c:v>
                </c:pt>
                <c:pt idx="16">
                  <c:v>21.407041640353068</c:v>
                </c:pt>
                <c:pt idx="17">
                  <c:v>21.804808781052895</c:v>
                </c:pt>
                <c:pt idx="18" formatCode="General">
                  <c:v>22.201498233525161</c:v>
                </c:pt>
                <c:pt idx="19" formatCode="General">
                  <c:v>22.600298506098483</c:v>
                </c:pt>
                <c:pt idx="20" formatCode="General">
                  <c:v>23.018938367020432</c:v>
                </c:pt>
                <c:pt idx="21" formatCode="General">
                  <c:v>23.443262684730378</c:v>
                </c:pt>
                <c:pt idx="22">
                  <c:v>23.874582314320381</c:v>
                </c:pt>
                <c:pt idx="23">
                  <c:v>24.314078841586138</c:v>
                </c:pt>
                <c:pt idx="24">
                  <c:v>24.752569529478794</c:v>
                </c:pt>
                <c:pt idx="25">
                  <c:v>25.191604112176471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</c:v>
                </c:pt>
                <c:pt idx="1">
                  <c:v>22.610968955419846</c:v>
                </c:pt>
                <c:pt idx="2">
                  <c:v>22.483357685573761</c:v>
                </c:pt>
                <c:pt idx="3">
                  <c:v>21.007556171660703</c:v>
                </c:pt>
                <c:pt idx="4">
                  <c:v>21.676720706745712</c:v>
                </c:pt>
                <c:pt idx="5">
                  <c:v>24.589238510942558</c:v>
                </c:pt>
                <c:pt idx="6">
                  <c:v>23.908447689605865</c:v>
                </c:pt>
                <c:pt idx="7">
                  <c:v>22.373859013980962</c:v>
                </c:pt>
                <c:pt idx="8">
                  <c:v>22.084434671003056</c:v>
                </c:pt>
                <c:pt idx="9">
                  <c:v>21.753284169601848</c:v>
                </c:pt>
                <c:pt idx="10">
                  <c:v>24.165173550222132</c:v>
                </c:pt>
                <c:pt idx="11">
                  <c:v>23.643355537071816</c:v>
                </c:pt>
                <c:pt idx="12">
                  <c:v>23.173028187799225</c:v>
                </c:pt>
                <c:pt idx="13">
                  <c:v>23.311797929865357</c:v>
                </c:pt>
                <c:pt idx="14">
                  <c:v>23.533751768936142</c:v>
                </c:pt>
                <c:pt idx="15">
                  <c:v>23.685623961106728</c:v>
                </c:pt>
                <c:pt idx="16">
                  <c:v>23.81568630087164</c:v>
                </c:pt>
                <c:pt idx="17">
                  <c:v>23.95161329193277</c:v>
                </c:pt>
                <c:pt idx="18" formatCode="General">
                  <c:v>24.158253393982434</c:v>
                </c:pt>
                <c:pt idx="19" formatCode="General">
                  <c:v>24.436745571996482</c:v>
                </c:pt>
                <c:pt idx="20" formatCode="General">
                  <c:v>24.731971760660439</c:v>
                </c:pt>
                <c:pt idx="21" formatCode="General">
                  <c:v>25.035832228218606</c:v>
                </c:pt>
                <c:pt idx="22">
                  <c:v>25.362186826060345</c:v>
                </c:pt>
                <c:pt idx="23">
                  <c:v>25.709111429304762</c:v>
                </c:pt>
                <c:pt idx="24">
                  <c:v>26.074058127626071</c:v>
                </c:pt>
                <c:pt idx="25">
                  <c:v>26.422379894633554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56.423094966414595</c:v>
                </c:pt>
                <c:pt idx="1">
                  <c:v>58.72733188098983</c:v>
                </c:pt>
                <c:pt idx="2">
                  <c:v>59.885380249945307</c:v>
                </c:pt>
                <c:pt idx="3">
                  <c:v>56.850312064116501</c:v>
                </c:pt>
                <c:pt idx="4">
                  <c:v>60.225111387553071</c:v>
                </c:pt>
                <c:pt idx="5">
                  <c:v>70.948887932397326</c:v>
                </c:pt>
                <c:pt idx="6">
                  <c:v>71.384084696846969</c:v>
                </c:pt>
                <c:pt idx="7">
                  <c:v>68.532258073464618</c:v>
                </c:pt>
                <c:pt idx="8">
                  <c:v>72.018077080609174</c:v>
                </c:pt>
                <c:pt idx="9">
                  <c:v>71.223907758066872</c:v>
                </c:pt>
                <c:pt idx="10">
                  <c:v>78.940033330693325</c:v>
                </c:pt>
                <c:pt idx="11">
                  <c:v>81.956672137485981</c:v>
                </c:pt>
                <c:pt idx="12">
                  <c:v>82.054423751663563</c:v>
                </c:pt>
                <c:pt idx="13">
                  <c:v>84.482219798530892</c:v>
                </c:pt>
                <c:pt idx="14">
                  <c:v>87.134411254766619</c:v>
                </c:pt>
                <c:pt idx="15">
                  <c:v>89.561832197974965</c:v>
                </c:pt>
                <c:pt idx="16">
                  <c:v>91.925547223113057</c:v>
                </c:pt>
                <c:pt idx="17">
                  <c:v>94.24964196423916</c:v>
                </c:pt>
                <c:pt idx="18" formatCode="General">
                  <c:v>96.542007457383605</c:v>
                </c:pt>
                <c:pt idx="19" formatCode="General">
                  <c:v>98.807738142270622</c:v>
                </c:pt>
                <c:pt idx="20" formatCode="General">
                  <c:v>101.12864565446087</c:v>
                </c:pt>
                <c:pt idx="21" formatCode="General">
                  <c:v>103.47500179698267</c:v>
                </c:pt>
                <c:pt idx="22" formatCode="General">
                  <c:v>105.83942782524369</c:v>
                </c:pt>
                <c:pt idx="23" formatCode="General">
                  <c:v>108.23213654432837</c:v>
                </c:pt>
                <c:pt idx="24" formatCode="General">
                  <c:v>110.64512827001347</c:v>
                </c:pt>
                <c:pt idx="25" formatCode="General">
                  <c:v>113.03108128553625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28.104072712950281</c:v>
                </c:pt>
                <c:pt idx="1">
                  <c:v>22.076236038522449</c:v>
                </c:pt>
                <c:pt idx="2">
                  <c:v>21.11256010026338</c:v>
                </c:pt>
                <c:pt idx="3">
                  <c:v>25.848709361063253</c:v>
                </c:pt>
                <c:pt idx="4">
                  <c:v>26.863210697419834</c:v>
                </c:pt>
                <c:pt idx="5">
                  <c:v>30.984159574692107</c:v>
                </c:pt>
                <c:pt idx="6">
                  <c:v>29.795887672235281</c:v>
                </c:pt>
                <c:pt idx="7">
                  <c:v>36.675507737763901</c:v>
                </c:pt>
                <c:pt idx="8">
                  <c:v>30.665714396352389</c:v>
                </c:pt>
                <c:pt idx="9">
                  <c:v>42.584423812189875</c:v>
                </c:pt>
                <c:pt idx="10">
                  <c:v>37.68789945274105</c:v>
                </c:pt>
                <c:pt idx="11">
                  <c:v>35.809988605222252</c:v>
                </c:pt>
                <c:pt idx="12">
                  <c:v>41.004132385709887</c:v>
                </c:pt>
                <c:pt idx="13">
                  <c:v>42.524041645487827</c:v>
                </c:pt>
                <c:pt idx="14">
                  <c:v>44.105697919698677</c:v>
                </c:pt>
                <c:pt idx="15">
                  <c:v>45.527114916010753</c:v>
                </c:pt>
                <c:pt idx="16">
                  <c:v>46.860332434019988</c:v>
                </c:pt>
                <c:pt idx="17">
                  <c:v>48.12186601662038</c:v>
                </c:pt>
                <c:pt idx="18" formatCode="General">
                  <c:v>49.334012064092306</c:v>
                </c:pt>
                <c:pt idx="19" formatCode="General">
                  <c:v>50.498610610467601</c:v>
                </c:pt>
                <c:pt idx="20" formatCode="General">
                  <c:v>51.628201844997221</c:v>
                </c:pt>
                <c:pt idx="21" formatCode="General">
                  <c:v>52.704209286584934</c:v>
                </c:pt>
                <c:pt idx="22" formatCode="General">
                  <c:v>53.727428411318662</c:v>
                </c:pt>
                <c:pt idx="23" formatCode="General">
                  <c:v>54.700349594993988</c:v>
                </c:pt>
                <c:pt idx="24" formatCode="General">
                  <c:v>55.608778051439501</c:v>
                </c:pt>
                <c:pt idx="25" formatCode="General">
                  <c:v>56.413676451114178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3.5162911138535775</c:v>
                </c:pt>
                <c:pt idx="2">
                  <c:v>3.2427743990348161</c:v>
                </c:pt>
                <c:pt idx="3">
                  <c:v>4.1250304368157957</c:v>
                </c:pt>
                <c:pt idx="4">
                  <c:v>4.1293182655864387</c:v>
                </c:pt>
                <c:pt idx="5">
                  <c:v>4.8454206473993127</c:v>
                </c:pt>
                <c:pt idx="6">
                  <c:v>4.7529525751310562</c:v>
                </c:pt>
                <c:pt idx="7">
                  <c:v>5.8356716440443295</c:v>
                </c:pt>
                <c:pt idx="8">
                  <c:v>5.1227382619416773</c:v>
                </c:pt>
                <c:pt idx="9">
                  <c:v>6.4442897999054045</c:v>
                </c:pt>
                <c:pt idx="10">
                  <c:v>5.798280137075829</c:v>
                </c:pt>
                <c:pt idx="11">
                  <c:v>5.5338391174175738</c:v>
                </c:pt>
                <c:pt idx="12">
                  <c:v>6.4534890524441337</c:v>
                </c:pt>
                <c:pt idx="13">
                  <c:v>6.7087466647281753</c:v>
                </c:pt>
                <c:pt idx="14">
                  <c:v>6.974716919238694</c:v>
                </c:pt>
                <c:pt idx="15">
                  <c:v>7.2147890583206538</c:v>
                </c:pt>
                <c:pt idx="16">
                  <c:v>7.4429574608999447</c:v>
                </c:pt>
                <c:pt idx="17">
                  <c:v>7.6613706184329979</c:v>
                </c:pt>
                <c:pt idx="18" formatCode="General">
                  <c:v>7.8733854680133479</c:v>
                </c:pt>
                <c:pt idx="19" formatCode="General">
                  <c:v>8.0767592515682907</c:v>
                </c:pt>
                <c:pt idx="20" formatCode="General">
                  <c:v>8.2762315106815283</c:v>
                </c:pt>
                <c:pt idx="21" formatCode="General">
                  <c:v>8.4662869000469563</c:v>
                </c:pt>
                <c:pt idx="22" formatCode="General">
                  <c:v>8.6488653036955956</c:v>
                </c:pt>
                <c:pt idx="23" formatCode="General">
                  <c:v>8.8223245784116386</c:v>
                </c:pt>
                <c:pt idx="24" formatCode="General">
                  <c:v>8.9885447016479922</c:v>
                </c:pt>
                <c:pt idx="25" formatCode="General">
                  <c:v>9.1378475766509979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17.867606514747898</c:v>
                </c:pt>
                <c:pt idx="1">
                  <c:v>12.878102623024452</c:v>
                </c:pt>
                <c:pt idx="2">
                  <c:v>18.546841998940312</c:v>
                </c:pt>
                <c:pt idx="3">
                  <c:v>26.74366789310934</c:v>
                </c:pt>
                <c:pt idx="4">
                  <c:v>17.300536052192989</c:v>
                </c:pt>
                <c:pt idx="5">
                  <c:v>18.848726148406122</c:v>
                </c:pt>
                <c:pt idx="6">
                  <c:v>7.5247040108647605</c:v>
                </c:pt>
                <c:pt idx="7">
                  <c:v>9.3235582766558149</c:v>
                </c:pt>
                <c:pt idx="8">
                  <c:v>5.2779694294322033</c:v>
                </c:pt>
                <c:pt idx="9">
                  <c:v>5.9475695039814056</c:v>
                </c:pt>
                <c:pt idx="10">
                  <c:v>17.562673776334726</c:v>
                </c:pt>
                <c:pt idx="11">
                  <c:v>40.713076117337629</c:v>
                </c:pt>
                <c:pt idx="12">
                  <c:v>9.0468703701556556</c:v>
                </c:pt>
                <c:pt idx="13">
                  <c:v>5.1880968581767508</c:v>
                </c:pt>
                <c:pt idx="14">
                  <c:v>15.563646965578618</c:v>
                </c:pt>
                <c:pt idx="15">
                  <c:v>12.683580501653596</c:v>
                </c:pt>
                <c:pt idx="16">
                  <c:v>8.7145282600607867</c:v>
                </c:pt>
                <c:pt idx="17">
                  <c:v>31.25174896783329</c:v>
                </c:pt>
                <c:pt idx="18">
                  <c:v>10.072845267511465</c:v>
                </c:pt>
                <c:pt idx="19">
                  <c:v>0.49177886451382863</c:v>
                </c:pt>
                <c:pt idx="20">
                  <c:v>38.192028666192712</c:v>
                </c:pt>
                <c:pt idx="21">
                  <c:v>7.3731726110686129</c:v>
                </c:pt>
                <c:pt idx="22">
                  <c:v>12.650863139275934</c:v>
                </c:pt>
                <c:pt idx="23">
                  <c:v>12.482651925944268</c:v>
                </c:pt>
                <c:pt idx="24">
                  <c:v>6.5728027301422669</c:v>
                </c:pt>
                <c:pt idx="25">
                  <c:v>46.590352526864812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21.270195678527561</c:v>
                </c:pt>
                <c:pt idx="1">
                  <c:v>14.330621382977267</c:v>
                </c:pt>
                <c:pt idx="2">
                  <c:v>20.853078326598567</c:v>
                </c:pt>
                <c:pt idx="3">
                  <c:v>30.074077870492509</c:v>
                </c:pt>
                <c:pt idx="4">
                  <c:v>19.021365111683185</c:v>
                </c:pt>
                <c:pt idx="5">
                  <c:v>22.816797130635369</c:v>
                </c:pt>
                <c:pt idx="6">
                  <c:v>8.8841839523397752</c:v>
                </c:pt>
                <c:pt idx="7">
                  <c:v>10.712081423669339</c:v>
                </c:pt>
                <c:pt idx="8">
                  <c:v>5.8835010267586538</c:v>
                </c:pt>
                <c:pt idx="9">
                  <c:v>5.697366369326831</c:v>
                </c:pt>
                <c:pt idx="10">
                  <c:v>19.047089914973427</c:v>
                </c:pt>
                <c:pt idx="11">
                  <c:v>39.497589248934709</c:v>
                </c:pt>
                <c:pt idx="12">
                  <c:v>7.9972060793784889</c:v>
                </c:pt>
                <c:pt idx="13">
                  <c:v>4.2813548840815283</c:v>
                </c:pt>
                <c:pt idx="14">
                  <c:v>12.750923546213571</c:v>
                </c:pt>
                <c:pt idx="15">
                  <c:v>11.071817169328241</c:v>
                </c:pt>
                <c:pt idx="16">
                  <c:v>7.7717841216011596</c:v>
                </c:pt>
                <c:pt idx="17">
                  <c:v>31.492404055301968</c:v>
                </c:pt>
                <c:pt idx="18">
                  <c:v>9.744650237186594</c:v>
                </c:pt>
                <c:pt idx="19">
                  <c:v>0.56071405096980231</c:v>
                </c:pt>
                <c:pt idx="20">
                  <c:v>35.355617065512476</c:v>
                </c:pt>
                <c:pt idx="21">
                  <c:v>7.9855265898797008</c:v>
                </c:pt>
                <c:pt idx="22">
                  <c:v>9.9272760599774958</c:v>
                </c:pt>
                <c:pt idx="23">
                  <c:v>13.197536871787557</c:v>
                </c:pt>
                <c:pt idx="24">
                  <c:v>5.05487729797429</c:v>
                </c:pt>
                <c:pt idx="25">
                  <c:v>44.238364533890149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22.099029821267351</c:v>
                </c:pt>
                <c:pt idx="1">
                  <c:v>20.985228712218433</c:v>
                </c:pt>
                <c:pt idx="2">
                  <c:v>24.82513672713872</c:v>
                </c:pt>
                <c:pt idx="3">
                  <c:v>37.654158445889337</c:v>
                </c:pt>
                <c:pt idx="4">
                  <c:v>22.393688106395505</c:v>
                </c:pt>
                <c:pt idx="5">
                  <c:v>29.030308211139566</c:v>
                </c:pt>
                <c:pt idx="6">
                  <c:v>8.4048615122084502</c:v>
                </c:pt>
                <c:pt idx="7">
                  <c:v>12.132174520948229</c:v>
                </c:pt>
                <c:pt idx="8">
                  <c:v>7.8996589572203213</c:v>
                </c:pt>
                <c:pt idx="9">
                  <c:v>6.1217395269078159</c:v>
                </c:pt>
                <c:pt idx="10">
                  <c:v>19.466548653740531</c:v>
                </c:pt>
                <c:pt idx="11">
                  <c:v>35.33724741236113</c:v>
                </c:pt>
                <c:pt idx="12">
                  <c:v>7.4363511488451843</c:v>
                </c:pt>
                <c:pt idx="13">
                  <c:v>4.8057857901346708</c:v>
                </c:pt>
                <c:pt idx="14">
                  <c:v>11.259395316937615</c:v>
                </c:pt>
                <c:pt idx="15">
                  <c:v>9.9361250218785102</c:v>
                </c:pt>
                <c:pt idx="16">
                  <c:v>7.6751300683652053</c:v>
                </c:pt>
                <c:pt idx="17">
                  <c:v>35.963239880773145</c:v>
                </c:pt>
                <c:pt idx="18">
                  <c:v>10.309452037368454</c:v>
                </c:pt>
                <c:pt idx="19">
                  <c:v>0.49514588701784262</c:v>
                </c:pt>
                <c:pt idx="20">
                  <c:v>33.012261376962194</c:v>
                </c:pt>
                <c:pt idx="21">
                  <c:v>12.266467210164436</c:v>
                </c:pt>
                <c:pt idx="22">
                  <c:v>11.472936953320861</c:v>
                </c:pt>
                <c:pt idx="23">
                  <c:v>13.030473711281806</c:v>
                </c:pt>
                <c:pt idx="24">
                  <c:v>4.0002683161984942</c:v>
                </c:pt>
                <c:pt idx="25">
                  <c:v>46.361186673316077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3.4025891637796626</c:v>
                </c:pt>
                <c:pt idx="1">
                  <c:v>1.4525187599528149</c:v>
                </c:pt>
                <c:pt idx="2">
                  <c:v>2.3062363276582545</c:v>
                </c:pt>
                <c:pt idx="3">
                  <c:v>3.3304099773831695</c:v>
                </c:pt>
                <c:pt idx="4">
                  <c:v>1.720829059490196</c:v>
                </c:pt>
                <c:pt idx="5">
                  <c:v>3.9680709822292464</c:v>
                </c:pt>
                <c:pt idx="6">
                  <c:v>1.3594799414750147</c:v>
                </c:pt>
                <c:pt idx="7">
                  <c:v>1.3885231470135242</c:v>
                </c:pt>
                <c:pt idx="8">
                  <c:v>0.60553159732645057</c:v>
                </c:pt>
                <c:pt idx="9">
                  <c:v>-0.25020313465457455</c:v>
                </c:pt>
                <c:pt idx="10">
                  <c:v>1.4844161386387</c:v>
                </c:pt>
                <c:pt idx="11">
                  <c:v>-1.2154868684029196</c:v>
                </c:pt>
                <c:pt idx="12">
                  <c:v>-1.0496642907771667</c:v>
                </c:pt>
                <c:pt idx="13">
                  <c:v>-0.9067419740952225</c:v>
                </c:pt>
                <c:pt idx="14">
                  <c:v>-2.8127234193650477</c:v>
                </c:pt>
                <c:pt idx="15">
                  <c:v>-1.6117633323253546</c:v>
                </c:pt>
                <c:pt idx="16">
                  <c:v>-0.94274413845962712</c:v>
                </c:pt>
                <c:pt idx="17">
                  <c:v>0.24065508746867792</c:v>
                </c:pt>
                <c:pt idx="18">
                  <c:v>-0.32819503032487063</c:v>
                </c:pt>
                <c:pt idx="19">
                  <c:v>6.8935186455973685E-2</c:v>
                </c:pt>
                <c:pt idx="20">
                  <c:v>-2.8364116006802362</c:v>
                </c:pt>
                <c:pt idx="21">
                  <c:v>0.61235397881108788</c:v>
                </c:pt>
                <c:pt idx="22">
                  <c:v>-2.7235870792984382</c:v>
                </c:pt>
                <c:pt idx="23">
                  <c:v>0.71488494584328954</c:v>
                </c:pt>
                <c:pt idx="24">
                  <c:v>-1.5179254321679769</c:v>
                </c:pt>
                <c:pt idx="25">
                  <c:v>-2.3519879929746637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0.82883414273979028</c:v>
                </c:pt>
                <c:pt idx="1">
                  <c:v>6.6546073292411663</c:v>
                </c:pt>
                <c:pt idx="2">
                  <c:v>3.9720584005401527</c:v>
                </c:pt>
                <c:pt idx="3">
                  <c:v>7.5800805753968277</c:v>
                </c:pt>
                <c:pt idx="4">
                  <c:v>3.3723229947123201</c:v>
                </c:pt>
                <c:pt idx="5">
                  <c:v>6.2135110805041975</c:v>
                </c:pt>
                <c:pt idx="6">
                  <c:v>-0.47932244013132497</c:v>
                </c:pt>
                <c:pt idx="7">
                  <c:v>1.4200930972788903</c:v>
                </c:pt>
                <c:pt idx="8">
                  <c:v>2.0161579304616675</c:v>
                </c:pt>
                <c:pt idx="9">
                  <c:v>0.42437315758098482</c:v>
                </c:pt>
                <c:pt idx="10">
                  <c:v>0.41945873876710493</c:v>
                </c:pt>
                <c:pt idx="11">
                  <c:v>-4.1603418365735791</c:v>
                </c:pt>
                <c:pt idx="12">
                  <c:v>-0.5608549305333046</c:v>
                </c:pt>
                <c:pt idx="13">
                  <c:v>0.52443090605314246</c:v>
                </c:pt>
                <c:pt idx="14">
                  <c:v>-1.4915282292759553</c:v>
                </c:pt>
                <c:pt idx="15">
                  <c:v>-1.1356921474497312</c:v>
                </c:pt>
                <c:pt idx="16">
                  <c:v>-9.6654053235954329E-2</c:v>
                </c:pt>
                <c:pt idx="17">
                  <c:v>4.4708358254711769</c:v>
                </c:pt>
                <c:pt idx="18">
                  <c:v>0.56480180018185955</c:v>
                </c:pt>
                <c:pt idx="19">
                  <c:v>-6.556816395195969E-2</c:v>
                </c:pt>
                <c:pt idx="20">
                  <c:v>-2.3433556885502824</c:v>
                </c:pt>
                <c:pt idx="21">
                  <c:v>4.2809406202847349</c:v>
                </c:pt>
                <c:pt idx="22">
                  <c:v>1.5456608933433653</c:v>
                </c:pt>
                <c:pt idx="23">
                  <c:v>-0.16706316050575154</c:v>
                </c:pt>
                <c:pt idx="24">
                  <c:v>-1.0546089817757958</c:v>
                </c:pt>
                <c:pt idx="25">
                  <c:v>2.1228221394259279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4.3011979766370301</c:v>
                </c:pt>
                <c:pt idx="1">
                  <c:v>5.070150906165539</c:v>
                </c:pt>
                <c:pt idx="2">
                  <c:v>4.8636211185647413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3.1000945145818455</c:v>
                </c:pt>
                <c:pt idx="1">
                  <c:v>3.4159729458514905</c:v>
                </c:pt>
                <c:pt idx="2">
                  <c:v>4.6184924120258728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1.8113921212452169</c:v>
                </c:pt>
                <c:pt idx="1">
                  <c:v>2.1177122202956178</c:v>
                </c:pt>
                <c:pt idx="2">
                  <c:v>1.8497672648981791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2.244423166668065</c:v>
                </c:pt>
                <c:pt idx="1">
                  <c:v>2.5534259373064638</c:v>
                </c:pt>
                <c:pt idx="2">
                  <c:v>2.6700855508784027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1.2705446256547026</c:v>
                </c:pt>
                <c:pt idx="1">
                  <c:v>1.4024430481549419</c:v>
                </c:pt>
                <c:pt idx="2">
                  <c:v>1.73858076325237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1.4317347930915003</c:v>
                </c:pt>
                <c:pt idx="1">
                  <c:v>1.3580743542176561</c:v>
                </c:pt>
                <c:pt idx="2">
                  <c:v>1.3472908940449537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4.2277927291915738</c:v>
                </c:pt>
                <c:pt idx="1">
                  <c:v>4.5402318648957642</c:v>
                </c:pt>
                <c:pt idx="2">
                  <c:v>4.2842567254597617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9.8006971708282435</c:v>
                </c:pt>
                <c:pt idx="1">
                  <c:v>9.4149927414162633</c:v>
                </c:pt>
                <c:pt idx="2">
                  <c:v>7.7771279633872412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2.1778171854687294</c:v>
                </c:pt>
                <c:pt idx="1">
                  <c:v>1.9062843738238844</c:v>
                </c:pt>
                <c:pt idx="2">
                  <c:v>1.6366145837669381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7.5231094503823384</c:v>
                </c:pt>
                <c:pt idx="1">
                  <c:v>7.5068063957451043</c:v>
                </c:pt>
                <c:pt idx="2">
                  <c:v>7.9148982733988209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2.4247960490867957</c:v>
                </c:pt>
                <c:pt idx="1">
                  <c:v>2.3228205314638672</c:v>
                </c:pt>
                <c:pt idx="2">
                  <c:v>2.2689352906126796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0.11838397354753817</c:v>
                </c:pt>
                <c:pt idx="1">
                  <c:v>0.13365673248103824</c:v>
                </c:pt>
                <c:pt idx="2">
                  <c:v>0.10897319983490313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9.1938154272147248</c:v>
                </c:pt>
                <c:pt idx="1">
                  <c:v>8.4276758245206285</c:v>
                </c:pt>
                <c:pt idx="2">
                  <c:v>7.2654380261551506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1.7749145689965595</c:v>
                </c:pt>
                <c:pt idx="1">
                  <c:v>1.9035003479897634</c:v>
                </c:pt>
                <c:pt idx="2">
                  <c:v>2.6996410908556476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3.0453920558667162</c:v>
                </c:pt>
                <c:pt idx="1">
                  <c:v>2.3663528287171203</c:v>
                </c:pt>
                <c:pt idx="2">
                  <c:v>2.5249985591871154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3.0048992383294242</c:v>
                </c:pt>
                <c:pt idx="1">
                  <c:v>3.1458809566663519</c:v>
                </c:pt>
                <c:pt idx="2">
                  <c:v>2.8677859453405805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4.4647076379818253</c:v>
                </c:pt>
                <c:pt idx="1">
                  <c:v>4.970723145752638</c:v>
                </c:pt>
                <c:pt idx="2">
                  <c:v>5.4635909464755308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6.4378969916731243</c:v>
                </c:pt>
                <c:pt idx="1">
                  <c:v>7.1687216926311832</c:v>
                </c:pt>
                <c:pt idx="2">
                  <c:v>8.2870407298589583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4.1646893556228735</c:v>
                </c:pt>
                <c:pt idx="1">
                  <c:v>4.5340998745424921</c:v>
                </c:pt>
                <c:pt idx="2">
                  <c:v>4.9284704024428141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4.5373790107137797</c:v>
                </c:pt>
                <c:pt idx="1">
                  <c:v>5.4388124301306142</c:v>
                </c:pt>
                <c:pt idx="2">
                  <c:v>6.3890777665842631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1.2489099583969445</c:v>
                </c:pt>
                <c:pt idx="1">
                  <c:v>1.0205414032488533</c:v>
                </c:pt>
                <c:pt idx="2">
                  <c:v>1.0576718276430148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3.7465749417632241</c:v>
                </c:pt>
                <c:pt idx="1">
                  <c:v>3.039422276568243</c:v>
                </c:pt>
                <c:pt idx="2">
                  <c:v>2.478001671956938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3.0532679766143302</c:v>
                </c:pt>
                <c:pt idx="1">
                  <c:v>2.6391757133968583</c:v>
                </c:pt>
                <c:pt idx="2">
                  <c:v>2.1867723553457097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2.0978137888016133</c:v>
                </c:pt>
                <c:pt idx="1">
                  <c:v>1.8525508134576238</c:v>
                </c:pt>
                <c:pt idx="2">
                  <c:v>1.689165768368174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1.5822447052652229</c:v>
                </c:pt>
                <c:pt idx="1">
                  <c:v>1.2049250086943317</c:v>
                </c:pt>
                <c:pt idx="2">
                  <c:v>0.88039111309152707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11.215510586376059</c:v>
                </c:pt>
                <c:pt idx="1">
                  <c:v>10.545045631865644</c:v>
                </c:pt>
                <c:pt idx="2">
                  <c:v>10.203309756569718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1.0682131576501348</c:v>
                </c:pt>
                <c:pt idx="1">
                  <c:v>1.3785977328376156</c:v>
                </c:pt>
                <c:pt idx="2">
                  <c:v>1.937584931734456</c:v>
                </c:pt>
                <c:pt idx="3">
                  <c:v>4.9700694617010726</c:v>
                </c:pt>
                <c:pt idx="4">
                  <c:v>-2.1994435239084993</c:v>
                </c:pt>
                <c:pt idx="5">
                  <c:v>-4.721196767106882</c:v>
                </c:pt>
                <c:pt idx="6">
                  <c:v>3.800760483957319</c:v>
                </c:pt>
                <c:pt idx="7">
                  <c:v>21.137973051153509</c:v>
                </c:pt>
                <c:pt idx="8">
                  <c:v>7.483441471980953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24.761148576382638</c:v>
                </c:pt>
                <c:pt idx="1">
                  <c:v>12.617913215579721</c:v>
                </c:pt>
                <c:pt idx="2">
                  <c:v>23.812958539938407</c:v>
                </c:pt>
                <c:pt idx="3">
                  <c:v>29.774630578614126</c:v>
                </c:pt>
                <c:pt idx="4">
                  <c:v>12.739995571709951</c:v>
                </c:pt>
                <c:pt idx="5">
                  <c:v>18.150986380113494</c:v>
                </c:pt>
                <c:pt idx="6">
                  <c:v>27.896104654347848</c:v>
                </c:pt>
                <c:pt idx="7">
                  <c:v>72.04857201089817</c:v>
                </c:pt>
                <c:pt idx="8">
                  <c:v>28.619128467934733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0.82883414273979028</c:v>
                </c:pt>
                <c:pt idx="1">
                  <c:v>6.6546073292411663</c:v>
                </c:pt>
                <c:pt idx="2">
                  <c:v>3.9720584005401527</c:v>
                </c:pt>
                <c:pt idx="3">
                  <c:v>7.5800805753968277</c:v>
                </c:pt>
                <c:pt idx="4">
                  <c:v>3.3723229947123201</c:v>
                </c:pt>
                <c:pt idx="5">
                  <c:v>6.2135110805041975</c:v>
                </c:pt>
                <c:pt idx="6">
                  <c:v>-0.47932244013132497</c:v>
                </c:pt>
                <c:pt idx="7">
                  <c:v>1.4200930972788903</c:v>
                </c:pt>
                <c:pt idx="8">
                  <c:v>2.0161579304616675</c:v>
                </c:pt>
                <c:pt idx="9">
                  <c:v>0.42437315758098482</c:v>
                </c:pt>
                <c:pt idx="10">
                  <c:v>0.41945873876710493</c:v>
                </c:pt>
                <c:pt idx="11">
                  <c:v>-4.1603418365735791</c:v>
                </c:pt>
                <c:pt idx="12">
                  <c:v>-0.5608549305333046</c:v>
                </c:pt>
                <c:pt idx="13">
                  <c:v>0.52443090605314246</c:v>
                </c:pt>
                <c:pt idx="14">
                  <c:v>-1.4915282292759553</c:v>
                </c:pt>
                <c:pt idx="15">
                  <c:v>-1.1356921474497312</c:v>
                </c:pt>
                <c:pt idx="16">
                  <c:v>-9.6654053235954329E-2</c:v>
                </c:pt>
                <c:pt idx="17">
                  <c:v>4.4708358254711769</c:v>
                </c:pt>
                <c:pt idx="18">
                  <c:v>0.56480180018185955</c:v>
                </c:pt>
                <c:pt idx="19">
                  <c:v>-6.556816395195969E-2</c:v>
                </c:pt>
                <c:pt idx="20">
                  <c:v>-2.3433556885502824</c:v>
                </c:pt>
                <c:pt idx="21">
                  <c:v>4.2809406202847349</c:v>
                </c:pt>
                <c:pt idx="22">
                  <c:v>1.5456608933433653</c:v>
                </c:pt>
                <c:pt idx="23">
                  <c:v>-0.16706316050575154</c:v>
                </c:pt>
                <c:pt idx="24">
                  <c:v>-1.0546089817757958</c:v>
                </c:pt>
                <c:pt idx="25">
                  <c:v>2.1228221394259279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11.575971882712237</c:v>
                </c:pt>
                <c:pt idx="1">
                  <c:v>17.043156585222498</c:v>
                </c:pt>
                <c:pt idx="2">
                  <c:v>12.471442257503966</c:v>
                </c:pt>
                <c:pt idx="3">
                  <c:v>26.497460943618481</c:v>
                </c:pt>
                <c:pt idx="4">
                  <c:v>13.918046692298356</c:v>
                </c:pt>
                <c:pt idx="5">
                  <c:v>19.161622117477354</c:v>
                </c:pt>
                <c:pt idx="6">
                  <c:v>2.8000753317043019</c:v>
                </c:pt>
                <c:pt idx="7">
                  <c:v>8.0609084687778783</c:v>
                </c:pt>
                <c:pt idx="8">
                  <c:v>4.5327176186581895</c:v>
                </c:pt>
                <c:pt idx="9">
                  <c:v>3.2487778343103768</c:v>
                </c:pt>
                <c:pt idx="10">
                  <c:v>9.2536254008971053</c:v>
                </c:pt>
                <c:pt idx="11">
                  <c:v>14.254008601134849</c:v>
                </c:pt>
                <c:pt idx="12">
                  <c:v>3.8969777789786448</c:v>
                </c:pt>
                <c:pt idx="13">
                  <c:v>3.0653295003444105</c:v>
                </c:pt>
                <c:pt idx="14">
                  <c:v>2.9928995846759827</c:v>
                </c:pt>
                <c:pt idx="15">
                  <c:v>3.298296906191859</c:v>
                </c:pt>
                <c:pt idx="16">
                  <c:v>3.3834695804977004</c:v>
                </c:pt>
                <c:pt idx="17">
                  <c:v>23.944541146230009</c:v>
                </c:pt>
                <c:pt idx="18">
                  <c:v>5.6618989853588317</c:v>
                </c:pt>
                <c:pt idx="19">
                  <c:v>0.16819044702528996</c:v>
                </c:pt>
                <c:pt idx="20">
                  <c:v>14.577254147076673</c:v>
                </c:pt>
                <c:pt idx="21">
                  <c:v>9.2357043928617291</c:v>
                </c:pt>
                <c:pt idx="22">
                  <c:v>5.9119706954075193</c:v>
                </c:pt>
                <c:pt idx="23">
                  <c:v>6.7059425201721998</c:v>
                </c:pt>
                <c:pt idx="24">
                  <c:v>0.54672795160393584</c:v>
                </c:pt>
                <c:pt idx="25">
                  <c:v>24.2144206247787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automation/Data/Results/Workbooks/LSIPs/NT_LSIP/NT_LSIP_Database.Main.xlsx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of Tyne</v>
      </c>
      <c r="L1" s="19" t="str">
        <f>CONCATENATE("Industry Table 1.1  Employment by Industry Sector (SIC 2007), ",B$5,"-",F$5,", ",Info!B5)</f>
        <v>Industry Table 1.1  Employment by Industry Sector (SIC 2007), 2015-2035, North of Tyne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6.3900000000000015</v>
      </c>
      <c r="N5" s="11">
        <f t="shared" si="1"/>
        <v>7.7359999999999989</v>
      </c>
      <c r="O5" s="11">
        <f t="shared" si="1"/>
        <v>7.8329999999999966</v>
      </c>
      <c r="P5" s="11">
        <f t="shared" si="1"/>
        <v>7.9230000000000036</v>
      </c>
      <c r="Q5" s="11">
        <f t="shared" si="1"/>
        <v>8.1400000000000041</v>
      </c>
      <c r="R5" s="40">
        <f t="shared" ref="R5:R10" si="2">IF(D$5-B$5 &lt;&gt; 0,(EXP(LN(D7/B7)/(D$5-B$5))-1)*100,0)</f>
        <v>4.1562783804165448</v>
      </c>
      <c r="S5" s="40">
        <f t="shared" si="0"/>
        <v>0.25662606661447374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31.514999999999972</v>
      </c>
      <c r="N6" s="11">
        <f t="shared" si="1"/>
        <v>26.117000000000026</v>
      </c>
      <c r="O6" s="11">
        <f t="shared" si="1"/>
        <v>24.636999999999986</v>
      </c>
      <c r="P6" s="11">
        <f t="shared" si="1"/>
        <v>24.541999999999955</v>
      </c>
      <c r="Q6" s="11">
        <f t="shared" si="1"/>
        <v>22.950000000000014</v>
      </c>
      <c r="R6" s="40">
        <f t="shared" si="2"/>
        <v>-4.8050078453390599</v>
      </c>
      <c r="S6" s="40">
        <f t="shared" si="0"/>
        <v>-0.47175997706322415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6.3900000000000015</v>
      </c>
      <c r="C7" s="11">
        <f t="array" ref="C7:C12">MMULT(aggregation!$B$3:$W$8,'Ind T2'!C5:C26)</f>
        <v>7.7359999999999989</v>
      </c>
      <c r="D7" s="11">
        <f t="array" ref="D7:D12">MMULT(aggregation!$B$3:$W$8,'Ind T2'!D5:D26)</f>
        <v>7.8329999999999966</v>
      </c>
      <c r="E7" s="11">
        <f t="array" ref="E7:E12">MMULT(aggregation!$B$3:$W$8,'Ind T2'!E5:E26)</f>
        <v>7.9230000000000036</v>
      </c>
      <c r="F7" s="11">
        <f t="array" ref="F7:F12">MMULT(aggregation!$B$3:$W$8,'Ind T2'!F5:F26)</f>
        <v>8.1400000000000041</v>
      </c>
      <c r="G7" s="11"/>
      <c r="H7" s="11">
        <f>F7-D7</f>
        <v>0.30700000000000749</v>
      </c>
      <c r="I7" s="11">
        <f t="array" ref="I7:I12">MMULT(aggregation!$B$3:$W$8,'RD T1'!AB7:AB28)</f>
        <v>3.7780922431313111</v>
      </c>
      <c r="J7" s="11">
        <f>SUM(H7:I7)</f>
        <v>4.085092243131319</v>
      </c>
      <c r="K7" s="11"/>
      <c r="L7" t="str">
        <f t="shared" si="1"/>
        <v>Construction</v>
      </c>
      <c r="M7" s="11">
        <f t="shared" si="1"/>
        <v>20.533999999999988</v>
      </c>
      <c r="N7" s="11">
        <f t="shared" si="1"/>
        <v>22.385000000000012</v>
      </c>
      <c r="O7" s="11">
        <f t="shared" si="1"/>
        <v>21.390999999999952</v>
      </c>
      <c r="P7" s="11">
        <f t="shared" si="1"/>
        <v>20.744000000000021</v>
      </c>
      <c r="Q7" s="11">
        <f t="shared" si="1"/>
        <v>20.593000000000046</v>
      </c>
      <c r="R7" s="40">
        <f>IF(D$5-B$5 &lt;&gt; 0,(EXP(LN(D9/B9)/(D$5-B$5))-1)*100,0)</f>
        <v>0.82111730574976338</v>
      </c>
      <c r="S7" s="40">
        <f t="shared" si="0"/>
        <v>-0.25313946430335355</v>
      </c>
    </row>
    <row r="8" spans="1:19" x14ac:dyDescent="0.2">
      <c r="A8" t="str">
        <f>name!C5</f>
        <v>Manufacturing</v>
      </c>
      <c r="B8" s="11">
        <v>31.514999999999972</v>
      </c>
      <c r="C8" s="11">
        <v>26.117000000000026</v>
      </c>
      <c r="D8" s="11">
        <v>24.636999999999986</v>
      </c>
      <c r="E8" s="11">
        <v>24.541999999999955</v>
      </c>
      <c r="F8" s="11">
        <v>22.950000000000014</v>
      </c>
      <c r="G8" s="11"/>
      <c r="H8" s="11">
        <f t="shared" ref="H8:H12" si="3">F8-D8</f>
        <v>-1.6869999999999727</v>
      </c>
      <c r="I8" s="11">
        <v>9.8552135687937614</v>
      </c>
      <c r="J8" s="11">
        <f t="shared" ref="J8:J12" si="4">SUM(H8:I8)</f>
        <v>8.1682135687937887</v>
      </c>
      <c r="K8" s="11"/>
      <c r="L8" t="str">
        <f t="shared" si="1"/>
        <v>Trade, accomod. and transport</v>
      </c>
      <c r="M8" s="11">
        <f t="shared" si="1"/>
        <v>103.16300000000004</v>
      </c>
      <c r="N8" s="11">
        <f t="shared" si="1"/>
        <v>113.94099999999993</v>
      </c>
      <c r="O8" s="11">
        <f t="shared" si="1"/>
        <v>111.73799999999986</v>
      </c>
      <c r="P8" s="11">
        <f t="shared" si="1"/>
        <v>113.99400000000003</v>
      </c>
      <c r="Q8" s="11">
        <f t="shared" si="1"/>
        <v>123.76399999999994</v>
      </c>
      <c r="R8" s="40">
        <f t="shared" si="2"/>
        <v>1.609750771286822</v>
      </c>
      <c r="S8" s="40">
        <f t="shared" si="0"/>
        <v>0.68379179430710924</v>
      </c>
    </row>
    <row r="9" spans="1:19" x14ac:dyDescent="0.2">
      <c r="A9" t="str">
        <f>name!C6</f>
        <v>Construction</v>
      </c>
      <c r="B9" s="11">
        <v>20.533999999999988</v>
      </c>
      <c r="C9" s="11">
        <v>22.385000000000012</v>
      </c>
      <c r="D9" s="11">
        <v>21.390999999999952</v>
      </c>
      <c r="E9" s="11">
        <v>20.744000000000021</v>
      </c>
      <c r="F9" s="11">
        <v>20.593000000000046</v>
      </c>
      <c r="G9" s="11"/>
      <c r="H9" s="11">
        <f t="shared" si="3"/>
        <v>-0.7979999999999059</v>
      </c>
      <c r="I9" s="11">
        <v>8.5747945575783966</v>
      </c>
      <c r="J9" s="11">
        <f t="shared" si="4"/>
        <v>7.7767945575784907</v>
      </c>
      <c r="K9" s="11"/>
      <c r="L9" t="str">
        <f t="shared" si="1"/>
        <v>Business and other services</v>
      </c>
      <c r="M9" s="11">
        <f t="shared" si="1"/>
        <v>124.57900000000012</v>
      </c>
      <c r="N9" s="11">
        <f t="shared" si="1"/>
        <v>124.327</v>
      </c>
      <c r="O9" s="11">
        <f t="shared" si="1"/>
        <v>119.73500000000016</v>
      </c>
      <c r="P9" s="11">
        <f t="shared" si="1"/>
        <v>122.14899999999997</v>
      </c>
      <c r="Q9" s="11">
        <f t="shared" si="1"/>
        <v>128.70199999999988</v>
      </c>
      <c r="R9" s="40">
        <f t="shared" si="2"/>
        <v>-0.79004432120198809</v>
      </c>
      <c r="S9" s="40">
        <f t="shared" si="0"/>
        <v>0.48261878431243854</v>
      </c>
    </row>
    <row r="10" spans="1:19" x14ac:dyDescent="0.2">
      <c r="A10" t="str">
        <f>name!C7</f>
        <v>Trade, accomod. and transport</v>
      </c>
      <c r="B10" s="11">
        <v>103.16300000000004</v>
      </c>
      <c r="C10" s="11">
        <v>113.94099999999993</v>
      </c>
      <c r="D10" s="11">
        <v>111.73799999999986</v>
      </c>
      <c r="E10" s="11">
        <v>113.99400000000003</v>
      </c>
      <c r="F10" s="11">
        <v>123.76399999999994</v>
      </c>
      <c r="G10" s="11"/>
      <c r="H10" s="11">
        <f t="shared" si="3"/>
        <v>12.026000000000082</v>
      </c>
      <c r="I10" s="11">
        <v>57.092887614997252</v>
      </c>
      <c r="J10" s="11">
        <f t="shared" si="4"/>
        <v>69.118887614997334</v>
      </c>
      <c r="K10" s="11"/>
      <c r="L10" t="str">
        <f t="shared" si="1"/>
        <v>Non-marketed services</v>
      </c>
      <c r="M10" s="11">
        <f t="shared" si="1"/>
        <v>129.2290000000001</v>
      </c>
      <c r="N10" s="11">
        <f t="shared" si="1"/>
        <v>126.9219999999999</v>
      </c>
      <c r="O10" s="11">
        <f t="shared" si="1"/>
        <v>134.18400000000011</v>
      </c>
      <c r="P10" s="11">
        <f t="shared" si="1"/>
        <v>141.47699999999983</v>
      </c>
      <c r="Q10" s="11">
        <f t="shared" si="1"/>
        <v>150.22500000000008</v>
      </c>
      <c r="R10" s="40">
        <f t="shared" si="2"/>
        <v>0.75535790319878338</v>
      </c>
      <c r="S10" s="40">
        <f t="shared" si="0"/>
        <v>0.75565529145775745</v>
      </c>
    </row>
    <row r="11" spans="1:19" x14ac:dyDescent="0.2">
      <c r="A11" t="str">
        <f>name!C8</f>
        <v>Business and other services</v>
      </c>
      <c r="B11" s="11">
        <v>124.57900000000012</v>
      </c>
      <c r="C11" s="11">
        <v>124.327</v>
      </c>
      <c r="D11" s="11">
        <v>119.73500000000016</v>
      </c>
      <c r="E11" s="11">
        <v>122.14899999999997</v>
      </c>
      <c r="F11" s="11">
        <v>128.70199999999988</v>
      </c>
      <c r="G11" s="11"/>
      <c r="H11" s="11">
        <f t="shared" si="3"/>
        <v>8.9669999999997287</v>
      </c>
      <c r="I11" s="11">
        <v>58.734289760389707</v>
      </c>
      <c r="J11" s="11">
        <f t="shared" si="4"/>
        <v>67.701289760389443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129.2290000000001</v>
      </c>
      <c r="C12" s="11">
        <v>126.9219999999999</v>
      </c>
      <c r="D12" s="11">
        <v>134.18400000000011</v>
      </c>
      <c r="E12" s="11">
        <v>141.47699999999983</v>
      </c>
      <c r="F12" s="11">
        <v>150.22500000000008</v>
      </c>
      <c r="G12" s="11"/>
      <c r="H12" s="11">
        <f t="shared" si="3"/>
        <v>16.040999999999968</v>
      </c>
      <c r="I12" s="11">
        <v>77.530160250628967</v>
      </c>
      <c r="J12" s="11">
        <f t="shared" si="4"/>
        <v>93.571160250628935</v>
      </c>
      <c r="K12" s="11"/>
      <c r="L12" s="24" t="str">
        <f t="shared" ref="L12:Q12" si="5">A14</f>
        <v>All industries</v>
      </c>
      <c r="M12" s="34">
        <f t="shared" si="5"/>
        <v>415.41000000000025</v>
      </c>
      <c r="N12" s="34">
        <f t="shared" si="5"/>
        <v>421.42799999999988</v>
      </c>
      <c r="O12" s="34">
        <f t="shared" si="5"/>
        <v>419.51800000000003</v>
      </c>
      <c r="P12" s="34">
        <f t="shared" si="5"/>
        <v>430.82899999999984</v>
      </c>
      <c r="Q12" s="34">
        <f t="shared" si="5"/>
        <v>454.37399999999997</v>
      </c>
      <c r="R12" s="43">
        <f>IF(D$5-B$5 &lt;&gt; 0,(EXP(LN(D14/B14)/(D$5-B$5))-1)*100,0)</f>
        <v>0.19700277350473971</v>
      </c>
      <c r="S12" s="43">
        <f>F41</f>
        <v>0.53351290000283047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415.41000000000025</v>
      </c>
      <c r="C14" s="34">
        <f t="shared" ref="C14:F14" si="6">SUM(C7:C12)</f>
        <v>421.42799999999988</v>
      </c>
      <c r="D14" s="34">
        <f t="shared" si="6"/>
        <v>419.51800000000003</v>
      </c>
      <c r="E14" s="34">
        <f t="shared" si="6"/>
        <v>430.82899999999984</v>
      </c>
      <c r="F14" s="34">
        <f t="shared" si="6"/>
        <v>454.37399999999997</v>
      </c>
      <c r="G14" s="34"/>
      <c r="H14" s="34">
        <f>SUM(H7:H12)</f>
        <v>34.855999999999909</v>
      </c>
      <c r="I14" s="34">
        <f>SUM(I7:I12)</f>
        <v>215.5654379955194</v>
      </c>
      <c r="J14" s="34">
        <f t="shared" ref="J14" si="7">SUM(J7:J12)</f>
        <v>250.42143799551931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1.5382393298187327</v>
      </c>
      <c r="C20" s="18">
        <f t="shared" si="8"/>
        <v>1.8356635059844151</v>
      </c>
      <c r="D20" s="18">
        <f t="shared" si="8"/>
        <v>1.8671427686058752</v>
      </c>
      <c r="E20" s="18">
        <f t="shared" si="8"/>
        <v>1.8390126941315481</v>
      </c>
      <c r="F20" s="18">
        <f t="shared" si="8"/>
        <v>1.7914757446508833</v>
      </c>
      <c r="G20" s="351"/>
      <c r="H20" s="40">
        <f>IF(D7&gt;0,(H7/D7)*100,0)</f>
        <v>3.9193157155624618</v>
      </c>
      <c r="I20" s="40">
        <f>IF(D7&gt;0,(I7/D7)*100,0)</f>
        <v>48.233017274751852</v>
      </c>
      <c r="J20" s="40">
        <f>IF(D7&gt;0,(J7/D7)*100,0)</f>
        <v>52.152332990314321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7.586480826171722</v>
      </c>
      <c r="C21" s="18">
        <f t="shared" si="8"/>
        <v>6.1972626403561302</v>
      </c>
      <c r="D21" s="18">
        <f t="shared" si="8"/>
        <v>5.8726919941456588</v>
      </c>
      <c r="E21" s="18">
        <f t="shared" si="8"/>
        <v>5.6964596162282399</v>
      </c>
      <c r="F21" s="18">
        <f t="shared" si="8"/>
        <v>5.0509052014419877</v>
      </c>
      <c r="G21" s="351"/>
      <c r="H21" s="40">
        <f t="shared" ref="H21:H25" si="9">IF(D8&gt;0,(H8/D8)*100,0)</f>
        <v>-6.8474246052683911</v>
      </c>
      <c r="I21" s="40">
        <f t="shared" ref="I21:I25" si="10">IF(D8&gt;0,(I8/D8)*100,0)</f>
        <v>40.00167864916088</v>
      </c>
      <c r="J21" s="40">
        <f t="shared" ref="J21:J27" si="11">IF(D8&gt;0,(J8/D8)*100,0)</f>
        <v>33.154254043892486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4.9430682939746218</v>
      </c>
      <c r="C22" s="18">
        <f t="shared" si="8"/>
        <v>5.3117021175621977</v>
      </c>
      <c r="D22" s="18">
        <f t="shared" si="8"/>
        <v>5.0989468866651606</v>
      </c>
      <c r="E22" s="18">
        <f t="shared" si="8"/>
        <v>4.8149033607301339</v>
      </c>
      <c r="F22" s="18">
        <f t="shared" si="8"/>
        <v>4.532169534348367</v>
      </c>
      <c r="G22" s="351"/>
      <c r="H22" s="40">
        <f t="shared" si="9"/>
        <v>-3.7305408816787797</v>
      </c>
      <c r="I22" s="40">
        <f t="shared" si="10"/>
        <v>40.085992041411885</v>
      </c>
      <c r="J22" s="40">
        <f t="shared" si="11"/>
        <v>36.355451159733107</v>
      </c>
      <c r="K22" s="351"/>
    </row>
    <row r="23" spans="1:12" x14ac:dyDescent="0.2">
      <c r="A23" t="str">
        <f>$A$10</f>
        <v>Trade, accomod. and transport</v>
      </c>
      <c r="B23" s="18">
        <f t="shared" si="8"/>
        <v>24.834019402517988</v>
      </c>
      <c r="C23" s="18">
        <f t="shared" si="8"/>
        <v>27.036884117808963</v>
      </c>
      <c r="D23" s="18">
        <f t="shared" si="8"/>
        <v>26.634852378205427</v>
      </c>
      <c r="E23" s="18">
        <f t="shared" si="8"/>
        <v>26.459221640140306</v>
      </c>
      <c r="F23" s="18">
        <f t="shared" si="8"/>
        <v>27.238354307244684</v>
      </c>
      <c r="G23" s="351"/>
      <c r="H23" s="40">
        <f t="shared" si="9"/>
        <v>10.762676976498682</v>
      </c>
      <c r="I23" s="40">
        <f t="shared" si="10"/>
        <v>51.095319063342217</v>
      </c>
      <c r="J23" s="40">
        <f t="shared" si="11"/>
        <v>61.857996039840899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29.989408054692966</v>
      </c>
      <c r="C24" s="18">
        <f t="shared" si="8"/>
        <v>29.501362035745142</v>
      </c>
      <c r="D24" s="18">
        <f t="shared" si="8"/>
        <v>28.541087629136332</v>
      </c>
      <c r="E24" s="18">
        <f t="shared" si="8"/>
        <v>28.3520840054871</v>
      </c>
      <c r="F24" s="18">
        <f t="shared" si="8"/>
        <v>28.32512423686212</v>
      </c>
      <c r="G24" s="351"/>
      <c r="H24" s="40">
        <f t="shared" si="9"/>
        <v>7.4890382928965771</v>
      </c>
      <c r="I24" s="40">
        <f t="shared" si="10"/>
        <v>49.05356809653788</v>
      </c>
      <c r="J24" s="40">
        <f t="shared" si="11"/>
        <v>56.542606389434468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31.10878409282396</v>
      </c>
      <c r="C25" s="18">
        <f t="shared" si="8"/>
        <v>30.117125582543146</v>
      </c>
      <c r="D25" s="18">
        <f t="shared" si="8"/>
        <v>31.985278343241554</v>
      </c>
      <c r="E25" s="18">
        <f t="shared" si="8"/>
        <v>32.838318683282672</v>
      </c>
      <c r="F25" s="18">
        <f t="shared" si="8"/>
        <v>33.061970975451956</v>
      </c>
      <c r="G25" s="351"/>
      <c r="H25" s="40">
        <f t="shared" si="9"/>
        <v>11.954480414952569</v>
      </c>
      <c r="I25" s="40">
        <f t="shared" si="10"/>
        <v>57.778990230302355</v>
      </c>
      <c r="J25" s="40">
        <f t="shared" si="11"/>
        <v>69.733470645254911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8.3085827068206619</v>
      </c>
      <c r="I27" s="43">
        <f>IF(D14&gt;0,(I14/D14)*100,0)</f>
        <v>51.384073626285257</v>
      </c>
      <c r="J27" s="43">
        <f t="shared" si="11"/>
        <v>59.692656333105923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of Tyne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4.8947858680416623</v>
      </c>
      <c r="C34" s="18">
        <f t="shared" si="12"/>
        <v>1.2538779731126937</v>
      </c>
      <c r="D34" s="18">
        <f t="shared" si="12"/>
        <v>0.22874810213437957</v>
      </c>
      <c r="E34" s="18">
        <f t="shared" si="12"/>
        <v>0.27056795649667009</v>
      </c>
      <c r="F34" s="18">
        <f t="shared" ref="F34:F39" si="13">IF(F$5-D$5 &lt;&gt; 0,(EXP(LN(F7/D7)/(F$5-D$5))-1)*100,0)</f>
        <v>0.25662606661447374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-4.5883306627787164</v>
      </c>
      <c r="C35" s="18">
        <f t="shared" si="12"/>
        <v>-5.6668070605354277</v>
      </c>
      <c r="D35" s="18">
        <f t="shared" si="12"/>
        <v>-7.7239004345874829E-2</v>
      </c>
      <c r="E35" s="18">
        <f t="shared" si="12"/>
        <v>-0.66843595180526849</v>
      </c>
      <c r="F35" s="18">
        <f t="shared" si="13"/>
        <v>-0.47175997706322415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2.181173318165408</v>
      </c>
      <c r="C36" s="18">
        <f t="shared" si="12"/>
        <v>-4.440473531382894</v>
      </c>
      <c r="D36" s="18">
        <f t="shared" si="12"/>
        <v>-0.61238174432607373</v>
      </c>
      <c r="E36" s="18">
        <f t="shared" si="12"/>
        <v>-7.303167900957197E-2</v>
      </c>
      <c r="F36" s="18">
        <f t="shared" si="13"/>
        <v>-0.25313946430335355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2.5153776543114459</v>
      </c>
      <c r="C37" s="18">
        <f t="shared" si="12"/>
        <v>-1.9334567890400112</v>
      </c>
      <c r="D37" s="18">
        <f>IF(E$5-D$5 &lt;&gt; 0,(EXP(LN(E10/D10)/(E$5-D$5))-1)*100,0)</f>
        <v>0.4005795888923247</v>
      </c>
      <c r="E37" s="18">
        <f t="shared" si="12"/>
        <v>0.82569734056912036</v>
      </c>
      <c r="F37" s="18">
        <f t="shared" si="13"/>
        <v>0.68379179430710924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-5.0608726528145187E-2</v>
      </c>
      <c r="C38" s="18">
        <f t="shared" si="12"/>
        <v>-3.6934857271548771</v>
      </c>
      <c r="D38" s="18">
        <f t="shared" si="12"/>
        <v>0.40001078661346945</v>
      </c>
      <c r="E38" s="18">
        <f t="shared" si="12"/>
        <v>0.52394826801642758</v>
      </c>
      <c r="F38" s="18">
        <f t="shared" si="13"/>
        <v>0.48261878431243854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-0.44932001905607644</v>
      </c>
      <c r="C39" s="18">
        <f t="shared" si="12"/>
        <v>5.7216243046912529</v>
      </c>
      <c r="D39" s="18">
        <f t="shared" si="12"/>
        <v>1.0641253115802662</v>
      </c>
      <c r="E39" s="18">
        <f t="shared" si="12"/>
        <v>0.60177353068335826</v>
      </c>
      <c r="F39" s="18">
        <f t="shared" si="13"/>
        <v>0.75565529145775745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0.36022124311556603</v>
      </c>
      <c r="C41" s="18">
        <f>IF(D$5-C$5 &lt;&gt; 0,(EXP(LN(D14/C14)/(D$5-C$5))-1)*100,0)</f>
        <v>-0.4532209535199061</v>
      </c>
      <c r="D41" s="18">
        <f>IF(E$5-D$5 &lt;&gt; 0,(EXP(LN(E14/D14)/(E$5-D$5))-1)*100,0)</f>
        <v>0.53351467628774962</v>
      </c>
      <c r="E41" s="18">
        <f>IF(F$5-E$5 &lt;&gt; 0,(EXP(LN(F14/E14)/(F$5-E$5))-1)*100,0)</f>
        <v>0.533512011860382</v>
      </c>
      <c r="F41" s="18">
        <f>IF(F$5-D$5 &lt;&gt; 0,(EXP(LN(F14/D14)/(F$5-D$5))-1)*100,0)</f>
        <v>0.53351290000283047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1.3459999999999974</v>
      </c>
      <c r="C45" s="27">
        <f>D7-C7</f>
        <v>9.6999999999997755E-2</v>
      </c>
      <c r="D45" s="27">
        <f>E7-D7</f>
        <v>9.0000000000006963E-2</v>
      </c>
      <c r="E45" s="27">
        <f>F7-E7</f>
        <v>0.21700000000000053</v>
      </c>
      <c r="F45" s="27">
        <f>F7-D7</f>
        <v>0.30700000000000749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-5.3979999999999464</v>
      </c>
      <c r="C46" s="27">
        <f>D8-C8</f>
        <v>-1.4800000000000395</v>
      </c>
      <c r="D46" s="27">
        <f t="shared" si="14"/>
        <v>-9.5000000000030838E-2</v>
      </c>
      <c r="E46" s="27">
        <f t="shared" si="14"/>
        <v>-1.5919999999999419</v>
      </c>
      <c r="F46" s="27">
        <f t="shared" ref="F46:F52" si="15">F8-D8</f>
        <v>-1.6869999999999727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1.851000000000024</v>
      </c>
      <c r="C47" s="27">
        <f t="shared" ref="C47:C50" si="16">D9-C9</f>
        <v>-0.99400000000006017</v>
      </c>
      <c r="D47" s="27">
        <f t="shared" si="14"/>
        <v>-0.64699999999993096</v>
      </c>
      <c r="E47" s="27">
        <f t="shared" si="14"/>
        <v>-0.15099999999997493</v>
      </c>
      <c r="F47" s="27">
        <f t="shared" si="15"/>
        <v>-0.7979999999999059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10.777999999999892</v>
      </c>
      <c r="C48" s="27">
        <f t="shared" si="16"/>
        <v>-2.203000000000074</v>
      </c>
      <c r="D48" s="27">
        <f t="shared" si="14"/>
        <v>2.2560000000001708</v>
      </c>
      <c r="E48" s="27">
        <f t="shared" si="14"/>
        <v>9.7699999999999108</v>
      </c>
      <c r="F48" s="27">
        <f t="shared" si="15"/>
        <v>12.026000000000082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-0.25200000000012324</v>
      </c>
      <c r="C49" s="27">
        <f t="shared" si="16"/>
        <v>-4.5919999999998424</v>
      </c>
      <c r="D49" s="27">
        <f t="shared" si="14"/>
        <v>2.4139999999998167</v>
      </c>
      <c r="E49" s="27">
        <f t="shared" si="14"/>
        <v>6.552999999999912</v>
      </c>
      <c r="F49" s="27">
        <f t="shared" si="15"/>
        <v>8.9669999999997287</v>
      </c>
    </row>
    <row r="50" spans="1:6" x14ac:dyDescent="0.2">
      <c r="A50" t="str">
        <f>$A$12</f>
        <v>Non-marketed services</v>
      </c>
      <c r="B50" s="27">
        <f t="shared" si="14"/>
        <v>-2.3070000000002011</v>
      </c>
      <c r="C50" s="27">
        <f t="shared" si="16"/>
        <v>7.2620000000002136</v>
      </c>
      <c r="D50" s="27">
        <f t="shared" si="14"/>
        <v>7.2929999999997221</v>
      </c>
      <c r="E50" s="27">
        <f t="shared" si="14"/>
        <v>8.7480000000002462</v>
      </c>
      <c r="F50" s="27">
        <f t="shared" si="15"/>
        <v>16.040999999999968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6.0179999999996312</v>
      </c>
      <c r="C52" s="29">
        <f>D14-C14</f>
        <v>-1.9099999999998545</v>
      </c>
      <c r="D52" s="29">
        <f t="shared" si="14"/>
        <v>11.310999999999808</v>
      </c>
      <c r="E52" s="29">
        <f t="shared" si="14"/>
        <v>23.54500000000013</v>
      </c>
      <c r="F52" s="29">
        <f t="shared" si="15"/>
        <v>34.855999999999938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of Tyne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3.6600000000000015</v>
      </c>
      <c r="C5" s="11">
        <v>2.8000000000000003</v>
      </c>
      <c r="D5" s="11">
        <v>2.6989999999999958</v>
      </c>
      <c r="E5" s="11">
        <v>2.7960000000000047</v>
      </c>
      <c r="F5" s="11">
        <v>2.8750000000000022</v>
      </c>
      <c r="G5" s="10"/>
    </row>
    <row r="6" spans="1:7" x14ac:dyDescent="0.2">
      <c r="A6" s="10" t="str">
        <f>name!B5</f>
        <v>Mining and quarrying</v>
      </c>
      <c r="B6" s="11">
        <v>0.44500000000000023</v>
      </c>
      <c r="C6" s="11">
        <v>0.34899999999999981</v>
      </c>
      <c r="D6" s="11">
        <v>0.43799999999999922</v>
      </c>
      <c r="E6" s="11">
        <v>0.38400000000000101</v>
      </c>
      <c r="F6" s="11">
        <v>0.33300000000000002</v>
      </c>
    </row>
    <row r="7" spans="1:7" x14ac:dyDescent="0.2">
      <c r="A7" s="10" t="str">
        <f>name!B6</f>
        <v>Food drink and tobacco</v>
      </c>
      <c r="B7" s="11">
        <v>3.7619999999999982</v>
      </c>
      <c r="C7" s="11">
        <v>3.9470000000000067</v>
      </c>
      <c r="D7" s="11">
        <v>3.8539999999999979</v>
      </c>
      <c r="E7" s="11">
        <v>3.8910000000000156</v>
      </c>
      <c r="F7" s="11">
        <v>3.7980000000000027</v>
      </c>
      <c r="G7" s="11"/>
    </row>
    <row r="8" spans="1:7" x14ac:dyDescent="0.2">
      <c r="A8" s="10" t="str">
        <f>name!B7</f>
        <v>Engineering</v>
      </c>
      <c r="B8" s="11">
        <v>5.6099999999999932</v>
      </c>
      <c r="C8" s="11">
        <v>4.3210000000000086</v>
      </c>
      <c r="D8" s="11">
        <v>4.1450000000000058</v>
      </c>
      <c r="E8" s="11">
        <v>4.3949999999999898</v>
      </c>
      <c r="F8" s="11">
        <v>4.3039999999999852</v>
      </c>
      <c r="G8" s="11"/>
    </row>
    <row r="9" spans="1:7" x14ac:dyDescent="0.2">
      <c r="A9" s="10" t="str">
        <f>name!B8</f>
        <v>Rest of manufacturing</v>
      </c>
      <c r="B9" s="11">
        <v>22.142999999999983</v>
      </c>
      <c r="C9" s="11">
        <v>17.849000000000011</v>
      </c>
      <c r="D9" s="11">
        <v>16.637999999999984</v>
      </c>
      <c r="E9" s="11">
        <v>16.25599999999995</v>
      </c>
      <c r="F9" s="11">
        <v>14.848000000000026</v>
      </c>
      <c r="G9" s="11"/>
    </row>
    <row r="10" spans="1:7" x14ac:dyDescent="0.2">
      <c r="A10" s="10" t="str">
        <f>name!B9</f>
        <v>Electricity and gas</v>
      </c>
      <c r="B10" s="11">
        <v>0.5770000000000004</v>
      </c>
      <c r="C10" s="11">
        <v>2.4560000000000026</v>
      </c>
      <c r="D10" s="11">
        <v>2.5359999999999991</v>
      </c>
      <c r="E10" s="11">
        <v>2.474999999999997</v>
      </c>
      <c r="F10" s="11">
        <v>2.5040000000000031</v>
      </c>
      <c r="G10" s="11"/>
    </row>
    <row r="11" spans="1:7" x14ac:dyDescent="0.2">
      <c r="A11" s="10" t="str">
        <f>name!B10</f>
        <v>Water and sewerage</v>
      </c>
      <c r="B11" s="11">
        <v>1.7079999999999993</v>
      </c>
      <c r="C11" s="11">
        <v>2.1309999999999967</v>
      </c>
      <c r="D11" s="11">
        <v>2.1600000000000024</v>
      </c>
      <c r="E11" s="11">
        <v>2.2680000000000002</v>
      </c>
      <c r="F11" s="11">
        <v>2.4279999999999995</v>
      </c>
      <c r="G11" s="11"/>
    </row>
    <row r="12" spans="1:7" x14ac:dyDescent="0.2">
      <c r="A12" s="10" t="str">
        <f>name!B11</f>
        <v>Construction</v>
      </c>
      <c r="B12" s="11">
        <v>20.533999999999988</v>
      </c>
      <c r="C12" s="11">
        <v>22.385000000000012</v>
      </c>
      <c r="D12" s="11">
        <v>21.390999999999952</v>
      </c>
      <c r="E12" s="11">
        <v>20.744000000000021</v>
      </c>
      <c r="F12" s="11">
        <v>20.593000000000046</v>
      </c>
      <c r="G12" s="11"/>
    </row>
    <row r="13" spans="1:7" x14ac:dyDescent="0.2">
      <c r="A13" s="10" t="str">
        <f>name!B12</f>
        <v>Wholesale and retail trade</v>
      </c>
      <c r="B13" s="11">
        <v>55.645000000000032</v>
      </c>
      <c r="C13" s="11">
        <v>55.953999999999979</v>
      </c>
      <c r="D13" s="11">
        <v>55.857999999999862</v>
      </c>
      <c r="E13" s="11">
        <v>55.578000000000017</v>
      </c>
      <c r="F13" s="11">
        <v>55.955000000000084</v>
      </c>
      <c r="G13" s="11"/>
    </row>
    <row r="14" spans="1:7" x14ac:dyDescent="0.2">
      <c r="A14" s="10" t="str">
        <f>name!B13</f>
        <v>Transport and storage</v>
      </c>
      <c r="B14" s="11">
        <v>14.13</v>
      </c>
      <c r="C14" s="11">
        <v>16.448999999999991</v>
      </c>
      <c r="D14" s="11">
        <v>16.472999999999999</v>
      </c>
      <c r="E14" s="11">
        <v>17.637000000000043</v>
      </c>
      <c r="F14" s="11">
        <v>17.868999999999989</v>
      </c>
      <c r="G14" s="11"/>
    </row>
    <row r="15" spans="1:7" x14ac:dyDescent="0.2">
      <c r="A15" s="10" t="str">
        <f>name!B14</f>
        <v>Accommodation and food</v>
      </c>
      <c r="B15" s="11">
        <v>33.388000000000005</v>
      </c>
      <c r="C15" s="11">
        <v>41.537999999999968</v>
      </c>
      <c r="D15" s="11">
        <v>39.406999999999996</v>
      </c>
      <c r="E15" s="11">
        <v>40.778999999999961</v>
      </c>
      <c r="F15" s="11">
        <v>49.93999999999987</v>
      </c>
      <c r="G15" s="11"/>
    </row>
    <row r="16" spans="1:7" x14ac:dyDescent="0.2">
      <c r="A16" s="10" t="str">
        <f>name!B15</f>
        <v>Media</v>
      </c>
      <c r="B16" s="11">
        <v>3.5700000000000052</v>
      </c>
      <c r="C16" s="11">
        <v>4.3989999999999991</v>
      </c>
      <c r="D16" s="11">
        <v>4.2919999999999998</v>
      </c>
      <c r="E16" s="11">
        <v>4.2210000000000001</v>
      </c>
      <c r="F16" s="11">
        <v>4.2810000000000006</v>
      </c>
      <c r="G16" s="11"/>
    </row>
    <row r="17" spans="1:7" x14ac:dyDescent="0.2">
      <c r="A17" s="10" t="str">
        <f>name!B16</f>
        <v>Information technology</v>
      </c>
      <c r="B17" s="11">
        <v>13.404000000000032</v>
      </c>
      <c r="C17" s="11">
        <v>17.957000000000029</v>
      </c>
      <c r="D17" s="11">
        <v>15.239000000000004</v>
      </c>
      <c r="E17" s="11">
        <v>16.788000000000007</v>
      </c>
      <c r="F17" s="11">
        <v>18.719999999999906</v>
      </c>
      <c r="G17" s="11"/>
    </row>
    <row r="18" spans="1:7" x14ac:dyDescent="0.2">
      <c r="A18" s="10" t="str">
        <f>name!B17</f>
        <v>Finance and insurance</v>
      </c>
      <c r="B18" s="11">
        <v>9.900000000000011</v>
      </c>
      <c r="C18" s="11">
        <v>9.3029999999999919</v>
      </c>
      <c r="D18" s="11">
        <v>8.5380000000000109</v>
      </c>
      <c r="E18" s="11">
        <v>8.8769999999999722</v>
      </c>
      <c r="F18" s="11">
        <v>8.918000000000001</v>
      </c>
      <c r="G18" s="11"/>
    </row>
    <row r="19" spans="1:7" x14ac:dyDescent="0.2">
      <c r="A19" s="10" t="str">
        <f>name!B18</f>
        <v>Real estate</v>
      </c>
      <c r="B19" s="11">
        <v>6.5620000000000047</v>
      </c>
      <c r="C19" s="11">
        <v>8.2630000000000123</v>
      </c>
      <c r="D19" s="11">
        <v>7.5430000000000001</v>
      </c>
      <c r="E19" s="11">
        <v>7.5230000000000139</v>
      </c>
      <c r="F19" s="11">
        <v>8.5629999999999793</v>
      </c>
      <c r="G19" s="11"/>
    </row>
    <row r="20" spans="1:7" x14ac:dyDescent="0.2">
      <c r="A20" s="10" t="str">
        <f>name!B19</f>
        <v>Professional services</v>
      </c>
      <c r="B20" s="11">
        <v>29.971999999999998</v>
      </c>
      <c r="C20" s="11">
        <v>27.334000000000028</v>
      </c>
      <c r="D20" s="11">
        <v>28.152000000000069</v>
      </c>
      <c r="E20" s="11">
        <v>28.995999999999988</v>
      </c>
      <c r="F20" s="11">
        <v>30.400000000000059</v>
      </c>
      <c r="G20" s="11"/>
    </row>
    <row r="21" spans="1:7" x14ac:dyDescent="0.2">
      <c r="A21" s="10" t="str">
        <f>name!B20</f>
        <v>Support services</v>
      </c>
      <c r="B21" s="11">
        <v>30.896000000000047</v>
      </c>
      <c r="C21" s="11">
        <v>30.927999999999908</v>
      </c>
      <c r="D21" s="11">
        <v>30.365000000000048</v>
      </c>
      <c r="E21" s="11">
        <v>30.946000000000002</v>
      </c>
      <c r="F21" s="11">
        <v>32.07799999999996</v>
      </c>
      <c r="G21" s="11"/>
    </row>
    <row r="22" spans="1:7" x14ac:dyDescent="0.2">
      <c r="A22" s="10" t="str">
        <f>name!B21</f>
        <v>Public admin. and defence</v>
      </c>
      <c r="B22" s="11">
        <v>24.157000000000043</v>
      </c>
      <c r="C22" s="11">
        <v>23.625999999999987</v>
      </c>
      <c r="D22" s="11">
        <v>24.564000000000028</v>
      </c>
      <c r="E22" s="11">
        <v>24.475999999999967</v>
      </c>
      <c r="F22" s="11">
        <v>24.93399999999999</v>
      </c>
      <c r="G22" s="11"/>
    </row>
    <row r="23" spans="1:7" x14ac:dyDescent="0.2">
      <c r="A23" s="10" t="str">
        <f>name!B22</f>
        <v>Education</v>
      </c>
      <c r="B23" s="11">
        <v>35.96600000000003</v>
      </c>
      <c r="C23" s="11">
        <v>37.969000000000001</v>
      </c>
      <c r="D23" s="11">
        <v>36.793000000000063</v>
      </c>
      <c r="E23" s="11">
        <v>39.112999999999971</v>
      </c>
      <c r="F23" s="11">
        <v>40.447000000000102</v>
      </c>
      <c r="G23" s="11"/>
    </row>
    <row r="24" spans="1:7" x14ac:dyDescent="0.2">
      <c r="A24" s="10" t="str">
        <f>name!B23</f>
        <v>Health and social work</v>
      </c>
      <c r="B24" s="11">
        <v>69.106000000000037</v>
      </c>
      <c r="C24" s="11">
        <v>65.326999999999913</v>
      </c>
      <c r="D24" s="11">
        <v>72.827000000000012</v>
      </c>
      <c r="E24" s="11">
        <v>77.887999999999892</v>
      </c>
      <c r="F24" s="11">
        <v>84.84399999999998</v>
      </c>
      <c r="G24" s="11"/>
    </row>
    <row r="25" spans="1:7" x14ac:dyDescent="0.2">
      <c r="A25" s="10" t="str">
        <f>name!B24</f>
        <v>Arts and entertainment</v>
      </c>
      <c r="B25" s="11">
        <v>13.08400000000001</v>
      </c>
      <c r="C25" s="11">
        <v>13.077000000000016</v>
      </c>
      <c r="D25" s="11">
        <v>12.211000000000004</v>
      </c>
      <c r="E25" s="11">
        <v>12.644999999999996</v>
      </c>
      <c r="F25" s="11">
        <v>13.962000000000009</v>
      </c>
      <c r="G25" s="11"/>
    </row>
    <row r="26" spans="1:7" x14ac:dyDescent="0.2">
      <c r="A26" s="10" t="str">
        <f>name!B25</f>
        <v>Other services</v>
      </c>
      <c r="B26" s="11">
        <v>17.191000000000038</v>
      </c>
      <c r="C26" s="11">
        <v>13.066000000000011</v>
      </c>
      <c r="D26" s="11">
        <v>13.395000000000017</v>
      </c>
      <c r="E26" s="11">
        <v>12.153000000000013</v>
      </c>
      <c r="F26" s="11">
        <v>11.779999999999973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415.41000000000025</v>
      </c>
      <c r="C28" s="11">
        <f t="shared" ref="C28:F28" si="0">SUM(C5:C26)</f>
        <v>421.42799999999988</v>
      </c>
      <c r="D28" s="11">
        <f t="shared" si="0"/>
        <v>419.51800000000009</v>
      </c>
      <c r="E28" s="11">
        <f t="shared" si="0"/>
        <v>430.82899999999984</v>
      </c>
      <c r="F28" s="11">
        <f t="shared" si="0"/>
        <v>454.37399999999997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0.8810572687224667</v>
      </c>
      <c r="C32" s="18">
        <f t="shared" ref="C32:E32" si="1">C5/C$28*100</f>
        <v>0.66440768055278743</v>
      </c>
      <c r="D32" s="18">
        <f t="shared" si="1"/>
        <v>0.64335737679908733</v>
      </c>
      <c r="E32" s="18">
        <f t="shared" si="1"/>
        <v>0.64898138240462133</v>
      </c>
      <c r="F32" s="18">
        <f>F5/F$28*100</f>
        <v>0.63273866902595721</v>
      </c>
    </row>
    <row r="33" spans="1:6" x14ac:dyDescent="0.2">
      <c r="A33" t="str">
        <f>$A$6</f>
        <v>Mining and quarrying</v>
      </c>
      <c r="B33" s="18">
        <f t="shared" ref="B33:F53" si="2">B6/B$28*100</f>
        <v>0.10712308321898846</v>
      </c>
      <c r="C33" s="18">
        <f t="shared" si="2"/>
        <v>8.2813671611758094E-2</v>
      </c>
      <c r="D33" s="18">
        <f t="shared" si="2"/>
        <v>0.10440553206298638</v>
      </c>
      <c r="E33" s="18">
        <f t="shared" si="2"/>
        <v>8.9130490287330041E-2</v>
      </c>
      <c r="F33" s="18">
        <f t="shared" si="2"/>
        <v>7.3287644099354288E-2</v>
      </c>
    </row>
    <row r="34" spans="1:6" x14ac:dyDescent="0.2">
      <c r="A34" t="str">
        <f>$A$7</f>
        <v>Food drink and tobacco</v>
      </c>
      <c r="B34" s="18">
        <f t="shared" si="2"/>
        <v>0.90561132375243636</v>
      </c>
      <c r="C34" s="18">
        <f t="shared" si="2"/>
        <v>0.93657754112209146</v>
      </c>
      <c r="D34" s="18">
        <f t="shared" si="2"/>
        <v>0.91867333463641532</v>
      </c>
      <c r="E34" s="18">
        <f t="shared" si="2"/>
        <v>0.90314254611458777</v>
      </c>
      <c r="F34" s="18">
        <f t="shared" si="2"/>
        <v>0.83587529216020351</v>
      </c>
    </row>
    <row r="35" spans="1:6" x14ac:dyDescent="0.2">
      <c r="A35" t="str">
        <f>$A$8</f>
        <v>Engineering</v>
      </c>
      <c r="B35" s="18">
        <f t="shared" si="2"/>
        <v>1.3504730266483691</v>
      </c>
      <c r="C35" s="18">
        <f t="shared" si="2"/>
        <v>1.0253234241673572</v>
      </c>
      <c r="D35" s="18">
        <f t="shared" si="2"/>
        <v>0.98803865388374401</v>
      </c>
      <c r="E35" s="18">
        <f t="shared" si="2"/>
        <v>1.0201263146167021</v>
      </c>
      <c r="F35" s="18">
        <f t="shared" si="2"/>
        <v>0.94723729790876809</v>
      </c>
    </row>
    <row r="36" spans="1:6" x14ac:dyDescent="0.2">
      <c r="A36" t="str">
        <f>$A$9</f>
        <v>Rest of manufacturing</v>
      </c>
      <c r="B36" s="18">
        <f t="shared" si="2"/>
        <v>5.3303964757709172</v>
      </c>
      <c r="C36" s="18">
        <f t="shared" si="2"/>
        <v>4.2353616750666818</v>
      </c>
      <c r="D36" s="18">
        <f t="shared" si="2"/>
        <v>3.9659800056254988</v>
      </c>
      <c r="E36" s="18">
        <f t="shared" si="2"/>
        <v>3.7731907554969504</v>
      </c>
      <c r="F36" s="18">
        <f t="shared" si="2"/>
        <v>3.2677926113730162</v>
      </c>
    </row>
    <row r="37" spans="1:6" x14ac:dyDescent="0.2">
      <c r="A37" t="str">
        <f>$A$10</f>
        <v>Electricity and gas</v>
      </c>
      <c r="B37" s="18">
        <f t="shared" si="2"/>
        <v>0.13889891914012664</v>
      </c>
      <c r="C37" s="18">
        <f t="shared" si="2"/>
        <v>0.58278045122773126</v>
      </c>
      <c r="D37" s="18">
        <f t="shared" si="2"/>
        <v>0.60450326326879855</v>
      </c>
      <c r="E37" s="18">
        <f t="shared" si="2"/>
        <v>0.57447386318005467</v>
      </c>
      <c r="F37" s="18">
        <f t="shared" si="2"/>
        <v>0.55108787034469475</v>
      </c>
    </row>
    <row r="38" spans="1:6" x14ac:dyDescent="0.2">
      <c r="A38" t="str">
        <f>$A$11</f>
        <v>Water and sewerage</v>
      </c>
      <c r="B38" s="18">
        <f t="shared" si="2"/>
        <v>0.41116005873715084</v>
      </c>
      <c r="C38" s="18">
        <f t="shared" si="2"/>
        <v>0.50566170259213838</v>
      </c>
      <c r="D38" s="18">
        <f t="shared" si="2"/>
        <v>0.51487659647500272</v>
      </c>
      <c r="E38" s="18">
        <f t="shared" si="2"/>
        <v>0.52642695825954178</v>
      </c>
      <c r="F38" s="18">
        <f t="shared" si="2"/>
        <v>0.5343615611808773</v>
      </c>
    </row>
    <row r="39" spans="1:6" x14ac:dyDescent="0.2">
      <c r="A39" t="str">
        <f>$A$12</f>
        <v>Construction</v>
      </c>
      <c r="B39" s="18">
        <f t="shared" si="2"/>
        <v>4.9430682939746218</v>
      </c>
      <c r="C39" s="18">
        <f t="shared" si="2"/>
        <v>5.3117021175621977</v>
      </c>
      <c r="D39" s="18">
        <f t="shared" si="2"/>
        <v>5.0989468866651597</v>
      </c>
      <c r="E39" s="18">
        <f t="shared" si="2"/>
        <v>4.8149033607301339</v>
      </c>
      <c r="F39" s="18">
        <f t="shared" si="2"/>
        <v>4.532169534348367</v>
      </c>
    </row>
    <row r="40" spans="1:6" x14ac:dyDescent="0.2">
      <c r="A40" t="str">
        <f>$A$13</f>
        <v>Wholesale and retail trade</v>
      </c>
      <c r="B40" s="18">
        <f t="shared" si="2"/>
        <v>13.39519992296767</v>
      </c>
      <c r="C40" s="18">
        <f t="shared" si="2"/>
        <v>13.277238342018089</v>
      </c>
      <c r="D40" s="18">
        <f t="shared" si="2"/>
        <v>13.314804132361388</v>
      </c>
      <c r="E40" s="18">
        <f t="shared" si="2"/>
        <v>12.900245805180255</v>
      </c>
      <c r="F40" s="18">
        <f t="shared" si="2"/>
        <v>12.314745121859985</v>
      </c>
    </row>
    <row r="41" spans="1:6" x14ac:dyDescent="0.2">
      <c r="A41" t="str">
        <f>$A$14</f>
        <v>Transport and storage</v>
      </c>
      <c r="B41" s="18">
        <f t="shared" si="2"/>
        <v>3.4014587997400141</v>
      </c>
      <c r="C41" s="18">
        <f t="shared" si="2"/>
        <v>3.9031578347902838</v>
      </c>
      <c r="D41" s="18">
        <f t="shared" si="2"/>
        <v>3.9266491545058848</v>
      </c>
      <c r="E41" s="18">
        <f t="shared" si="2"/>
        <v>4.0937355656188537</v>
      </c>
      <c r="F41" s="18">
        <f t="shared" si="2"/>
        <v>3.9326634006347172</v>
      </c>
    </row>
    <row r="42" spans="1:6" x14ac:dyDescent="0.2">
      <c r="A42" t="str">
        <f>$A$15</f>
        <v>Accommodation and food</v>
      </c>
      <c r="B42" s="18">
        <f t="shared" si="2"/>
        <v>8.0373606798103037</v>
      </c>
      <c r="C42" s="18">
        <f t="shared" si="2"/>
        <v>9.8564879410005926</v>
      </c>
      <c r="D42" s="18">
        <f t="shared" si="2"/>
        <v>9.3933990913381518</v>
      </c>
      <c r="E42" s="18">
        <f t="shared" si="2"/>
        <v>9.4652402693411943</v>
      </c>
      <c r="F42" s="18">
        <f t="shared" si="2"/>
        <v>10.990945784749979</v>
      </c>
    </row>
    <row r="43" spans="1:6" x14ac:dyDescent="0.2">
      <c r="A43" t="str">
        <f>$A$16</f>
        <v>Media</v>
      </c>
      <c r="B43" s="18">
        <f t="shared" si="2"/>
        <v>0.85939192604896442</v>
      </c>
      <c r="C43" s="18">
        <f t="shared" si="2"/>
        <v>1.043831923839897</v>
      </c>
      <c r="D43" s="18">
        <f t="shared" si="2"/>
        <v>1.0230788666994024</v>
      </c>
      <c r="E43" s="18">
        <f t="shared" si="2"/>
        <v>0.97973906120525822</v>
      </c>
      <c r="F43" s="18">
        <f t="shared" si="2"/>
        <v>0.9421753885565638</v>
      </c>
    </row>
    <row r="44" spans="1:6" x14ac:dyDescent="0.2">
      <c r="A44" t="str">
        <f>$A$17</f>
        <v>Information technology</v>
      </c>
      <c r="B44" s="18">
        <f t="shared" si="2"/>
        <v>3.2266917021737616</v>
      </c>
      <c r="C44" s="18">
        <f t="shared" si="2"/>
        <v>4.2609888284594364</v>
      </c>
      <c r="D44" s="18">
        <f t="shared" si="2"/>
        <v>3.6325020618900741</v>
      </c>
      <c r="E44" s="18">
        <f t="shared" si="2"/>
        <v>3.8966736222492018</v>
      </c>
      <c r="F44" s="18">
        <f t="shared" si="2"/>
        <v>4.1199540466663827</v>
      </c>
    </row>
    <row r="45" spans="1:6" x14ac:dyDescent="0.2">
      <c r="A45" t="str">
        <f>$A$18</f>
        <v>Finance and insurance</v>
      </c>
      <c r="B45" s="18">
        <f t="shared" si="2"/>
        <v>2.3831876940853625</v>
      </c>
      <c r="C45" s="18">
        <f t="shared" si="2"/>
        <v>2.2074945186366342</v>
      </c>
      <c r="D45" s="18">
        <f t="shared" si="2"/>
        <v>2.0351927688442473</v>
      </c>
      <c r="E45" s="18">
        <f t="shared" si="2"/>
        <v>2.0604462559391257</v>
      </c>
      <c r="F45" s="18">
        <f t="shared" si="2"/>
        <v>1.9627003305646893</v>
      </c>
    </row>
    <row r="46" spans="1:6" x14ac:dyDescent="0.2">
      <c r="A46" t="str">
        <f>$A$19</f>
        <v>Real estate</v>
      </c>
      <c r="B46" s="18">
        <f t="shared" si="2"/>
        <v>1.5796442069280954</v>
      </c>
      <c r="C46" s="18">
        <f t="shared" si="2"/>
        <v>1.9607145230027465</v>
      </c>
      <c r="D46" s="18">
        <f t="shared" si="2"/>
        <v>1.7980158181532135</v>
      </c>
      <c r="E46" s="18">
        <f t="shared" si="2"/>
        <v>1.746168433415582</v>
      </c>
      <c r="F46" s="18">
        <f t="shared" si="2"/>
        <v>1.8845708601284361</v>
      </c>
    </row>
    <row r="47" spans="1:6" x14ac:dyDescent="0.2">
      <c r="A47" s="10" t="str">
        <f>$A$20</f>
        <v>Professional services</v>
      </c>
      <c r="B47" s="18">
        <f t="shared" si="2"/>
        <v>7.2150405623360001</v>
      </c>
      <c r="C47" s="18">
        <f t="shared" si="2"/>
        <v>6.4860426929392538</v>
      </c>
      <c r="D47" s="18">
        <f t="shared" si="2"/>
        <v>6.7105583073908779</v>
      </c>
      <c r="E47" s="18">
        <f t="shared" si="2"/>
        <v>6.7302804593005572</v>
      </c>
      <c r="F47" s="18">
        <f t="shared" si="2"/>
        <v>6.6905236655266505</v>
      </c>
    </row>
    <row r="48" spans="1:6" x14ac:dyDescent="0.2">
      <c r="A48" s="10" t="str">
        <f>$A$21</f>
        <v>Support services</v>
      </c>
      <c r="B48" s="18">
        <f t="shared" si="2"/>
        <v>7.437471413783979</v>
      </c>
      <c r="C48" s="18">
        <f t="shared" si="2"/>
        <v>7.3388574086201963</v>
      </c>
      <c r="D48" s="18">
        <f t="shared" si="2"/>
        <v>7.2380684499830856</v>
      </c>
      <c r="E48" s="18">
        <f t="shared" si="2"/>
        <v>7.1828962302909067</v>
      </c>
      <c r="F48" s="18">
        <f t="shared" si="2"/>
        <v>7.0598229652224731</v>
      </c>
    </row>
    <row r="49" spans="1:9" x14ac:dyDescent="0.2">
      <c r="A49" s="10" t="str">
        <f>$A$22</f>
        <v>Public admin. and defence</v>
      </c>
      <c r="B49" s="18">
        <f t="shared" si="2"/>
        <v>5.8152186995979944</v>
      </c>
      <c r="C49" s="18">
        <f t="shared" si="2"/>
        <v>5.60617709312148</v>
      </c>
      <c r="D49" s="18">
        <f t="shared" si="2"/>
        <v>5.8552910721351701</v>
      </c>
      <c r="E49" s="18">
        <f t="shared" si="2"/>
        <v>5.6811403132101086</v>
      </c>
      <c r="F49" s="18">
        <f t="shared" si="2"/>
        <v>5.4875499038237203</v>
      </c>
    </row>
    <row r="50" spans="1:9" x14ac:dyDescent="0.2">
      <c r="A50" s="10" t="str">
        <f>$A$23</f>
        <v>Education</v>
      </c>
      <c r="B50" s="18">
        <f t="shared" si="2"/>
        <v>8.6579523843913258</v>
      </c>
      <c r="C50" s="18">
        <f t="shared" si="2"/>
        <v>9.0096054367531373</v>
      </c>
      <c r="D50" s="18">
        <f t="shared" si="2"/>
        <v>8.7703030620855493</v>
      </c>
      <c r="E50" s="18">
        <f t="shared" si="2"/>
        <v>9.078543923459188</v>
      </c>
      <c r="F50" s="18">
        <f t="shared" si="2"/>
        <v>8.9016977203801506</v>
      </c>
    </row>
    <row r="51" spans="1:9" x14ac:dyDescent="0.2">
      <c r="A51" s="10" t="str">
        <f>$A$24</f>
        <v>Health and social work</v>
      </c>
      <c r="B51" s="18">
        <f t="shared" si="2"/>
        <v>16.635613008834643</v>
      </c>
      <c r="C51" s="18">
        <f t="shared" si="2"/>
        <v>15.501343052668529</v>
      </c>
      <c r="D51" s="18">
        <f t="shared" si="2"/>
        <v>17.359684209020827</v>
      </c>
      <c r="E51" s="18">
        <f t="shared" si="2"/>
        <v>18.078634446613371</v>
      </c>
      <c r="F51" s="18">
        <f t="shared" si="2"/>
        <v>18.672723351248088</v>
      </c>
    </row>
    <row r="52" spans="1:9" x14ac:dyDescent="0.2">
      <c r="A52" s="10" t="str">
        <f>$A$25</f>
        <v>Arts and entertainment</v>
      </c>
      <c r="B52" s="18">
        <f t="shared" si="2"/>
        <v>3.1496593726679669</v>
      </c>
      <c r="C52" s="18">
        <f t="shared" si="2"/>
        <v>3.103021156638861</v>
      </c>
      <c r="D52" s="18">
        <f t="shared" si="2"/>
        <v>2.9107213516464134</v>
      </c>
      <c r="E52" s="18">
        <f t="shared" si="2"/>
        <v>2.935039191883555</v>
      </c>
      <c r="F52" s="18">
        <f t="shared" si="2"/>
        <v>3.0727990598053605</v>
      </c>
    </row>
    <row r="53" spans="1:9" x14ac:dyDescent="0.2">
      <c r="A53" s="10" t="str">
        <f>$A$26</f>
        <v>Other services</v>
      </c>
      <c r="B53" s="18">
        <f t="shared" si="2"/>
        <v>4.1383211766688399</v>
      </c>
      <c r="C53" s="18">
        <f t="shared" si="2"/>
        <v>3.1004109836081168</v>
      </c>
      <c r="D53" s="18">
        <f t="shared" si="2"/>
        <v>3.1929500045290107</v>
      </c>
      <c r="E53" s="18">
        <f t="shared" si="2"/>
        <v>2.8208407512029172</v>
      </c>
      <c r="F53" s="18">
        <f t="shared" si="2"/>
        <v>2.592577920391566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of Tyne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-6.4768262265276766</v>
      </c>
      <c r="C63" s="18">
        <f>IF(AND(D$3-C$3 &lt;&gt; 0,C5&lt;&gt;0,D5&lt;&gt;0),(EXP(LN(D5/C5)/(D$3-C$3))-1)*100,0)</f>
        <v>-3.6071428571430197</v>
      </c>
      <c r="D63" s="18">
        <f t="shared" ref="B63:E78" si="3">IF(AND(E$3-D$3 &lt;&gt; 0,D5&lt;&gt;0,E5&lt;&gt;0),(EXP(LN(E5/D5)/(E$3-D$3))-1)*100,0)</f>
        <v>0.70866906523294748</v>
      </c>
      <c r="E63" s="18">
        <f t="shared" si="3"/>
        <v>0.27901702874708612</v>
      </c>
      <c r="F63" s="18">
        <f>IF(AND(F$3-D$3 &lt;&gt; 0,D5&lt;&gt;0,F5&lt;&gt;0),(EXP(LN(F5/D5)/(F$3-D$3))-1)*100,0)</f>
        <v>0.42203031835355009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-5.8942080226693001</v>
      </c>
      <c r="C64" s="18">
        <f t="shared" ref="C64:C78" si="4">IF(AND(D$3-C$3 &lt;&gt; 0,C6&lt;&gt;0,D6&lt;&gt;0),(EXP(LN(D6/C6)/(D$3-C$3))-1)*100,0)</f>
        <v>25.501432664756287</v>
      </c>
      <c r="D64" s="18">
        <f t="shared" si="3"/>
        <v>-2.5972042115222749</v>
      </c>
      <c r="E64" s="18">
        <f t="shared" si="3"/>
        <v>-1.4148955482369163</v>
      </c>
      <c r="F64" s="18">
        <f t="shared" ref="F64:F84" si="5">IF(AND(F$3-D$3 &lt;&gt; 0,D6&lt;&gt;0,F6&lt;&gt;0),(EXP(LN(F6/D6)/(F$3-D$3))-1)*100,0)</f>
        <v>-1.8105844794238712</v>
      </c>
    </row>
    <row r="65" spans="1:6" x14ac:dyDescent="0.2">
      <c r="A65" t="str">
        <f>$A$7</f>
        <v>Food drink and tobacco</v>
      </c>
      <c r="B65" s="18">
        <f t="shared" si="3"/>
        <v>1.2073570606313755</v>
      </c>
      <c r="C65" s="18">
        <f t="shared" si="4"/>
        <v>-2.356219913858848</v>
      </c>
      <c r="D65" s="18">
        <f t="shared" si="3"/>
        <v>0.19127517824042428</v>
      </c>
      <c r="E65" s="18">
        <f t="shared" si="3"/>
        <v>-0.24162343563187694</v>
      </c>
      <c r="F65" s="18">
        <f t="shared" si="5"/>
        <v>-9.7532123822807737E-2</v>
      </c>
    </row>
    <row r="66" spans="1:6" x14ac:dyDescent="0.2">
      <c r="A66" t="str">
        <f>$A$8</f>
        <v>Engineering</v>
      </c>
      <c r="B66" s="18">
        <f t="shared" si="3"/>
        <v>-6.318173123595594</v>
      </c>
      <c r="C66" s="18">
        <f t="shared" si="4"/>
        <v>-4.0731312196251483</v>
      </c>
      <c r="D66" s="18">
        <f t="shared" si="3"/>
        <v>1.1781813700205479</v>
      </c>
      <c r="E66" s="18">
        <f t="shared" si="3"/>
        <v>-0.2090083554879163</v>
      </c>
      <c r="F66" s="18">
        <f t="shared" si="5"/>
        <v>0.25126203042131756</v>
      </c>
    </row>
    <row r="67" spans="1:6" x14ac:dyDescent="0.2">
      <c r="A67" t="str">
        <f>$A$9</f>
        <v>Rest of manufacturing</v>
      </c>
      <c r="B67" s="18">
        <f t="shared" si="3"/>
        <v>-5.2466971257677404</v>
      </c>
      <c r="C67" s="18">
        <f t="shared" si="4"/>
        <v>-6.7846938203822376</v>
      </c>
      <c r="D67" s="18">
        <f t="shared" si="3"/>
        <v>-0.46346595584668693</v>
      </c>
      <c r="E67" s="18">
        <f t="shared" si="3"/>
        <v>-0.90187742012873828</v>
      </c>
      <c r="F67" s="18">
        <f t="shared" si="5"/>
        <v>-0.75595524152622939</v>
      </c>
    </row>
    <row r="68" spans="1:6" x14ac:dyDescent="0.2">
      <c r="A68" t="str">
        <f>$A$10</f>
        <v>Electricity and gas</v>
      </c>
      <c r="B68" s="18">
        <f t="shared" si="3"/>
        <v>43.63594543326235</v>
      </c>
      <c r="C68" s="18">
        <f t="shared" si="4"/>
        <v>3.257328990227859</v>
      </c>
      <c r="D68" s="18">
        <f t="shared" si="3"/>
        <v>-0.48576911800706224</v>
      </c>
      <c r="E68" s="18">
        <f t="shared" si="3"/>
        <v>0.11655844879310262</v>
      </c>
      <c r="F68" s="18">
        <f t="shared" si="5"/>
        <v>-8.462139813105729E-2</v>
      </c>
    </row>
    <row r="69" spans="1:6" x14ac:dyDescent="0.2">
      <c r="A69" t="str">
        <f>$A$11</f>
        <v>Water and sewerage</v>
      </c>
      <c r="B69" s="18">
        <f t="shared" si="3"/>
        <v>5.6875659243760923</v>
      </c>
      <c r="C69" s="18">
        <f t="shared" si="4"/>
        <v>1.3608634443925682</v>
      </c>
      <c r="D69" s="18">
        <f t="shared" si="3"/>
        <v>0.9805797673485106</v>
      </c>
      <c r="E69" s="18">
        <f t="shared" si="3"/>
        <v>0.68402370164588611</v>
      </c>
      <c r="F69" s="18">
        <f t="shared" si="5"/>
        <v>0.78277882869355331</v>
      </c>
    </row>
    <row r="70" spans="1:6" x14ac:dyDescent="0.2">
      <c r="A70" t="str">
        <f>$A$12</f>
        <v>Construction</v>
      </c>
      <c r="B70" s="18">
        <f t="shared" si="3"/>
        <v>2.181173318165408</v>
      </c>
      <c r="C70" s="18">
        <f t="shared" si="4"/>
        <v>-4.440473531382894</v>
      </c>
      <c r="D70" s="18">
        <f t="shared" si="3"/>
        <v>-0.61238174432607373</v>
      </c>
      <c r="E70" s="18">
        <f t="shared" si="3"/>
        <v>-7.303167900957197E-2</v>
      </c>
      <c r="F70" s="18">
        <f t="shared" si="5"/>
        <v>-0.25313946430335355</v>
      </c>
    </row>
    <row r="71" spans="1:6" x14ac:dyDescent="0.2">
      <c r="A71" t="str">
        <f>$A$13</f>
        <v>Wholesale and retail trade</v>
      </c>
      <c r="B71" s="18">
        <f t="shared" si="3"/>
        <v>0.13853833033066199</v>
      </c>
      <c r="C71" s="18">
        <f t="shared" si="4"/>
        <v>-0.17156950352096301</v>
      </c>
      <c r="D71" s="18">
        <f t="shared" si="3"/>
        <v>-0.10045584092156501</v>
      </c>
      <c r="E71" s="18">
        <f t="shared" si="3"/>
        <v>6.7626424062572355E-2</v>
      </c>
      <c r="F71" s="18">
        <f t="shared" si="5"/>
        <v>1.1567603589912601E-2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3.8722011165754022</v>
      </c>
      <c r="C72" s="18">
        <f t="shared" si="4"/>
        <v>0.14590552617186336</v>
      </c>
      <c r="D72" s="18">
        <f t="shared" si="3"/>
        <v>1.3748917089706048</v>
      </c>
      <c r="E72" s="18">
        <f t="shared" si="3"/>
        <v>0.13076942682954673</v>
      </c>
      <c r="F72" s="18">
        <f t="shared" si="5"/>
        <v>0.54377103647498259</v>
      </c>
    </row>
    <row r="73" spans="1:6" x14ac:dyDescent="0.2">
      <c r="A73" t="str">
        <f>$A$15</f>
        <v>Accommodation and food</v>
      </c>
      <c r="B73" s="18">
        <f t="shared" si="6"/>
        <v>5.6121282175110476</v>
      </c>
      <c r="C73" s="18">
        <f>IF(AND(D$3-C$3 &lt;&gt; 0,C15&lt;&gt;0,D15&lt;&gt;0),(EXP(LN(D15/C15)/(D$3-C$3))-1)*100,0)</f>
        <v>-5.1302421878760995</v>
      </c>
      <c r="D73" s="18">
        <f t="shared" si="3"/>
        <v>0.68682343821011571</v>
      </c>
      <c r="E73" s="18">
        <f t="shared" si="3"/>
        <v>2.0472243711515903</v>
      </c>
      <c r="F73" s="18">
        <f t="shared" si="5"/>
        <v>1.5917272656299053</v>
      </c>
    </row>
    <row r="74" spans="1:6" x14ac:dyDescent="0.2">
      <c r="A74" t="str">
        <f>$A$16</f>
        <v>Media</v>
      </c>
      <c r="B74" s="18">
        <f t="shared" si="6"/>
        <v>5.3589506403631137</v>
      </c>
      <c r="C74" s="18">
        <f>IF(AND(D$3-C$3 &lt;&gt; 0,C16&lt;&gt;0,D16&lt;&gt;0),(EXP(LN(D16/C16)/(D$3-C$3))-1)*100,0)</f>
        <v>-2.4323709934075732</v>
      </c>
      <c r="D74" s="18">
        <f t="shared" si="3"/>
        <v>-0.33305928232419957</v>
      </c>
      <c r="E74" s="18">
        <f t="shared" si="3"/>
        <v>0.14124526091336964</v>
      </c>
      <c r="F74" s="18">
        <f t="shared" si="5"/>
        <v>-1.71065207054788E-2</v>
      </c>
    </row>
    <row r="75" spans="1:6" x14ac:dyDescent="0.2">
      <c r="A75" t="str">
        <f>$A$17</f>
        <v>Information technology</v>
      </c>
      <c r="B75" s="18">
        <f t="shared" si="6"/>
        <v>7.5845334563837685</v>
      </c>
      <c r="C75" s="18">
        <f t="shared" si="4"/>
        <v>-15.136158601102744</v>
      </c>
      <c r="D75" s="18">
        <f t="shared" si="3"/>
        <v>1.9549927972979608</v>
      </c>
      <c r="E75" s="18">
        <f t="shared" si="3"/>
        <v>1.0952355239887135</v>
      </c>
      <c r="F75" s="18">
        <f t="shared" si="5"/>
        <v>1.3810126824435276</v>
      </c>
    </row>
    <row r="76" spans="1:6" x14ac:dyDescent="0.2">
      <c r="A76" t="str">
        <f>$A$18</f>
        <v>Finance and insurance</v>
      </c>
      <c r="B76" s="18">
        <f t="shared" si="6"/>
        <v>-1.5429188458210397</v>
      </c>
      <c r="C76" s="18">
        <f t="shared" si="4"/>
        <v>-8.2231538213477506</v>
      </c>
      <c r="D76" s="18">
        <f t="shared" si="3"/>
        <v>0.78177752148640423</v>
      </c>
      <c r="E76" s="18">
        <f t="shared" si="3"/>
        <v>4.609105985733386E-2</v>
      </c>
      <c r="F76" s="18">
        <f t="shared" si="5"/>
        <v>0.29072122936384392</v>
      </c>
    </row>
    <row r="77" spans="1:6" x14ac:dyDescent="0.2">
      <c r="A77" t="str">
        <f>$A$19</f>
        <v>Real estate</v>
      </c>
      <c r="B77" s="18">
        <f t="shared" si="6"/>
        <v>5.9315633449842364</v>
      </c>
      <c r="C77" s="18">
        <f t="shared" si="4"/>
        <v>-8.7135422969866987</v>
      </c>
      <c r="D77" s="18">
        <f t="shared" si="3"/>
        <v>-5.3085630458693522E-2</v>
      </c>
      <c r="E77" s="18">
        <f t="shared" si="3"/>
        <v>1.3032755763064952</v>
      </c>
      <c r="F77" s="18">
        <f t="shared" si="5"/>
        <v>0.84912219863382266</v>
      </c>
    </row>
    <row r="78" spans="1:6" x14ac:dyDescent="0.2">
      <c r="A78" t="str">
        <f>$A$20</f>
        <v>Professional services</v>
      </c>
      <c r="B78" s="18">
        <f t="shared" si="6"/>
        <v>-2.2769829843861666</v>
      </c>
      <c r="C78" s="18">
        <f t="shared" si="4"/>
        <v>2.9926099363431602</v>
      </c>
      <c r="D78" s="18">
        <f t="shared" si="3"/>
        <v>0.59253839308719414</v>
      </c>
      <c r="E78" s="18">
        <f t="shared" si="3"/>
        <v>0.47396687616598765</v>
      </c>
      <c r="F78" s="18">
        <f t="shared" si="5"/>
        <v>0.51347517767734718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2.5883268635373824E-2</v>
      </c>
      <c r="C79" s="18">
        <f t="shared" ref="C79:C84" si="8">IF(AND(D$3-C$3 &lt;&gt; 0,C21&lt;&gt;0,D21&lt;&gt;0),(EXP(LN(D21/C21)/(D$3-C$3))-1)*100,0)</f>
        <v>-1.8203569580957812</v>
      </c>
      <c r="D79" s="18">
        <f t="shared" ref="D79:D84" si="9">IF(AND(E$3-D$3 &lt;&gt; 0,D21&lt;&gt;0,E21&lt;&gt;0),(EXP(LN(E21/D21)/(E$3-D$3))-1)*100,0)</f>
        <v>0.37978176457027502</v>
      </c>
      <c r="E79" s="18">
        <f t="shared" ref="E79:E84" si="10">IF(AND(F$3-E$3 &lt;&gt; 0,E21&lt;&gt;0,F21&lt;&gt;0),(EXP(LN(F21/E21)/(F$3-E$3))-1)*100,0)</f>
        <v>0.35991300544460092</v>
      </c>
      <c r="F79" s="18">
        <f t="shared" si="5"/>
        <v>0.36653548814360448</v>
      </c>
    </row>
    <row r="80" spans="1:6" x14ac:dyDescent="0.2">
      <c r="A80" s="10" t="str">
        <f>$A$22</f>
        <v>Public admin. and defence</v>
      </c>
      <c r="B80" s="18">
        <f t="shared" si="7"/>
        <v>-0.5541188824026877</v>
      </c>
      <c r="C80" s="18">
        <f t="shared" si="8"/>
        <v>3.9702023194787106</v>
      </c>
      <c r="D80" s="18">
        <f t="shared" si="9"/>
        <v>-7.1752462937191286E-2</v>
      </c>
      <c r="E80" s="18">
        <f t="shared" si="10"/>
        <v>0.18556484208072099</v>
      </c>
      <c r="F80" s="18">
        <f t="shared" si="5"/>
        <v>9.9718869273690558E-2</v>
      </c>
    </row>
    <row r="81" spans="1:6" x14ac:dyDescent="0.2">
      <c r="A81" s="10" t="str">
        <f>$A$23</f>
        <v>Education</v>
      </c>
      <c r="B81" s="18">
        <f t="shared" si="7"/>
        <v>1.3641201009862103</v>
      </c>
      <c r="C81" s="18">
        <f t="shared" si="8"/>
        <v>-3.0972635571122176</v>
      </c>
      <c r="D81" s="18">
        <f t="shared" si="9"/>
        <v>1.2304542149154774</v>
      </c>
      <c r="E81" s="18">
        <f t="shared" si="10"/>
        <v>0.33593883962323989</v>
      </c>
      <c r="F81" s="18">
        <f t="shared" si="5"/>
        <v>0.63322890670527432</v>
      </c>
    </row>
    <row r="82" spans="1:6" x14ac:dyDescent="0.2">
      <c r="A82" s="10" t="str">
        <f>$A$24</f>
        <v>Health and social work</v>
      </c>
      <c r="B82" s="18">
        <f t="shared" si="7"/>
        <v>-1.3960665969229624</v>
      </c>
      <c r="C82" s="18">
        <f t="shared" si="8"/>
        <v>11.480704762196492</v>
      </c>
      <c r="D82" s="18">
        <f t="shared" si="9"/>
        <v>1.3527708911470926</v>
      </c>
      <c r="E82" s="18">
        <f t="shared" si="10"/>
        <v>0.85909299215665147</v>
      </c>
      <c r="F82" s="18">
        <f t="shared" si="5"/>
        <v>1.0233845285088972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-1.3377798886970993E-2</v>
      </c>
      <c r="C83" s="18">
        <f t="shared" si="8"/>
        <v>-6.6223139863883951</v>
      </c>
      <c r="D83" s="18">
        <f t="shared" si="9"/>
        <v>0.70093906387931337</v>
      </c>
      <c r="E83" s="18">
        <f t="shared" si="10"/>
        <v>0.99569915700861156</v>
      </c>
      <c r="F83" s="18">
        <f t="shared" si="5"/>
        <v>0.89735005185438421</v>
      </c>
    </row>
    <row r="84" spans="1:6" x14ac:dyDescent="0.2">
      <c r="A84" s="10" t="str">
        <f>$A$26</f>
        <v>Other services</v>
      </c>
      <c r="B84" s="18">
        <f t="shared" si="7"/>
        <v>-6.6293508118139943</v>
      </c>
      <c r="C84" s="18">
        <f t="shared" si="8"/>
        <v>2.5179856115108423</v>
      </c>
      <c r="D84" s="18">
        <f t="shared" si="9"/>
        <v>-1.9272945485202531</v>
      </c>
      <c r="E84" s="18">
        <f t="shared" si="10"/>
        <v>-0.3112433770713019</v>
      </c>
      <c r="F84" s="18">
        <f t="shared" si="5"/>
        <v>-0.85286446451243725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0.36022124311556603</v>
      </c>
      <c r="C86" s="18">
        <f>IF(AND(D$3-C$3 &lt;&gt; 0,C28&lt;&gt;0,D28&lt;&gt;0),(EXP(LN(D28/C28)/(D$3-C$3))-1)*100,0)</f>
        <v>-0.4532209535198839</v>
      </c>
      <c r="D86" s="18">
        <f>IF(AND(E$3-D$3 &lt;&gt; 0,D28&lt;&gt;0,E28&lt;&gt;0),(EXP(LN(E28/D28)/(E$3-D$3))-1)*100,0)</f>
        <v>0.53351467628774962</v>
      </c>
      <c r="E86" s="18">
        <f>IF(AND(F$3-E$3 &lt;&gt; 0,E28&lt;&gt;0,F28&lt;&gt;0),(EXP(LN(F28/E28)/(F$3-E$3))-1)*100,0)</f>
        <v>0.533512011860382</v>
      </c>
      <c r="F86" s="18">
        <f>IF(AND(F$3-D$3 &lt;&gt; 0,D28&lt;&gt;0,F28&lt;&gt;0),(EXP(LN(F28/D28)/(F$3-D$3))-1)*100,0)</f>
        <v>0.53351290000283047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-0.86000000000000121</v>
      </c>
      <c r="C90" s="27">
        <f>D5-C5</f>
        <v>-0.10100000000000442</v>
      </c>
      <c r="D90" s="27">
        <f t="shared" si="11"/>
        <v>9.7000000000008857E-2</v>
      </c>
      <c r="E90" s="27">
        <f t="shared" si="11"/>
        <v>7.8999999999997517E-2</v>
      </c>
      <c r="F90" s="27">
        <f>F5-D5</f>
        <v>0.17600000000000637</v>
      </c>
    </row>
    <row r="91" spans="1:6" x14ac:dyDescent="0.2">
      <c r="A91" t="str">
        <f>$A$6</f>
        <v>Mining and quarrying</v>
      </c>
      <c r="B91" s="27">
        <f t="shared" si="11"/>
        <v>-9.6000000000000418E-2</v>
      </c>
      <c r="C91" s="27">
        <f t="shared" ref="C91:C105" si="12">D6-C6</f>
        <v>8.8999999999999413E-2</v>
      </c>
      <c r="D91" s="27">
        <f t="shared" si="11"/>
        <v>-5.3999999999998216E-2</v>
      </c>
      <c r="E91" s="27">
        <f t="shared" si="11"/>
        <v>-5.1000000000000989E-2</v>
      </c>
      <c r="F91" s="27">
        <f t="shared" ref="F91:F111" si="13">F6-D6</f>
        <v>-0.10499999999999921</v>
      </c>
    </row>
    <row r="92" spans="1:6" x14ac:dyDescent="0.2">
      <c r="A92" t="str">
        <f>$A$7</f>
        <v>Food drink and tobacco</v>
      </c>
      <c r="B92" s="27">
        <f t="shared" si="11"/>
        <v>0.18500000000000849</v>
      </c>
      <c r="C92" s="27">
        <f t="shared" si="12"/>
        <v>-9.3000000000008853E-2</v>
      </c>
      <c r="D92" s="27">
        <f t="shared" si="11"/>
        <v>3.7000000000017685E-2</v>
      </c>
      <c r="E92" s="27">
        <f t="shared" si="11"/>
        <v>-9.300000000001285E-2</v>
      </c>
      <c r="F92" s="27">
        <f t="shared" si="13"/>
        <v>-5.5999999999995165E-2</v>
      </c>
    </row>
    <row r="93" spans="1:6" x14ac:dyDescent="0.2">
      <c r="A93" t="str">
        <f>$A$8</f>
        <v>Engineering</v>
      </c>
      <c r="B93" s="27">
        <f t="shared" si="11"/>
        <v>-1.2889999999999846</v>
      </c>
      <c r="C93" s="27">
        <f t="shared" si="12"/>
        <v>-0.17600000000000282</v>
      </c>
      <c r="D93" s="27">
        <f t="shared" si="11"/>
        <v>0.24999999999998401</v>
      </c>
      <c r="E93" s="27">
        <f t="shared" si="11"/>
        <v>-9.1000000000004633E-2</v>
      </c>
      <c r="F93" s="27">
        <f t="shared" si="13"/>
        <v>0.15899999999997938</v>
      </c>
    </row>
    <row r="94" spans="1:6" x14ac:dyDescent="0.2">
      <c r="A94" t="str">
        <f>$A$9</f>
        <v>Rest of manufacturing</v>
      </c>
      <c r="B94" s="27">
        <f t="shared" si="11"/>
        <v>-4.2939999999999721</v>
      </c>
      <c r="C94" s="27">
        <f t="shared" si="12"/>
        <v>-1.2110000000000269</v>
      </c>
      <c r="D94" s="27">
        <f t="shared" si="11"/>
        <v>-0.38200000000003342</v>
      </c>
      <c r="E94" s="27">
        <f t="shared" si="11"/>
        <v>-1.4079999999999249</v>
      </c>
      <c r="F94" s="27">
        <f t="shared" si="13"/>
        <v>-1.7899999999999583</v>
      </c>
    </row>
    <row r="95" spans="1:6" x14ac:dyDescent="0.2">
      <c r="A95" t="str">
        <f>$A$10</f>
        <v>Electricity and gas</v>
      </c>
      <c r="B95" s="27">
        <f t="shared" si="11"/>
        <v>1.8790000000000022</v>
      </c>
      <c r="C95" s="27">
        <f t="shared" si="12"/>
        <v>7.9999999999996518E-2</v>
      </c>
      <c r="D95" s="27">
        <f t="shared" si="11"/>
        <v>-6.1000000000002164E-2</v>
      </c>
      <c r="E95" s="27">
        <f t="shared" si="11"/>
        <v>2.9000000000006132E-2</v>
      </c>
      <c r="F95" s="27">
        <f t="shared" si="13"/>
        <v>-3.1999999999996032E-2</v>
      </c>
    </row>
    <row r="96" spans="1:6" x14ac:dyDescent="0.2">
      <c r="A96" t="str">
        <f>$A$11</f>
        <v>Water and sewerage</v>
      </c>
      <c r="B96" s="27">
        <f t="shared" si="11"/>
        <v>0.42299999999999738</v>
      </c>
      <c r="C96" s="27">
        <f t="shared" si="12"/>
        <v>2.9000000000005688E-2</v>
      </c>
      <c r="D96" s="27">
        <f t="shared" si="11"/>
        <v>0.10799999999999788</v>
      </c>
      <c r="E96" s="27">
        <f t="shared" si="11"/>
        <v>0.15999999999999925</v>
      </c>
      <c r="F96" s="27">
        <f t="shared" si="13"/>
        <v>0.26799999999999713</v>
      </c>
    </row>
    <row r="97" spans="1:6" x14ac:dyDescent="0.2">
      <c r="A97" t="str">
        <f>$A$12</f>
        <v>Construction</v>
      </c>
      <c r="B97" s="27">
        <f t="shared" si="11"/>
        <v>1.851000000000024</v>
      </c>
      <c r="C97" s="27">
        <f t="shared" si="12"/>
        <v>-0.99400000000006017</v>
      </c>
      <c r="D97" s="27">
        <f t="shared" si="11"/>
        <v>-0.64699999999993096</v>
      </c>
      <c r="E97" s="27">
        <f t="shared" si="11"/>
        <v>-0.15099999999997493</v>
      </c>
      <c r="F97" s="27">
        <f t="shared" si="13"/>
        <v>-0.7979999999999059</v>
      </c>
    </row>
    <row r="98" spans="1:6" x14ac:dyDescent="0.2">
      <c r="A98" t="str">
        <f>$A$13</f>
        <v>Wholesale and retail trade</v>
      </c>
      <c r="B98" s="27">
        <f t="shared" si="11"/>
        <v>0.30899999999994776</v>
      </c>
      <c r="C98" s="27">
        <f t="shared" si="12"/>
        <v>-9.6000000000117325E-2</v>
      </c>
      <c r="D98" s="27">
        <f t="shared" si="11"/>
        <v>-0.27999999999984482</v>
      </c>
      <c r="E98" s="27">
        <f t="shared" si="11"/>
        <v>0.37700000000006639</v>
      </c>
      <c r="F98" s="27">
        <f t="shared" si="13"/>
        <v>9.7000000000221576E-2</v>
      </c>
    </row>
    <row r="99" spans="1:6" x14ac:dyDescent="0.2">
      <c r="A99" t="str">
        <f>$A$14</f>
        <v>Transport and storage</v>
      </c>
      <c r="B99" s="27">
        <f t="shared" si="11"/>
        <v>2.3189999999999902</v>
      </c>
      <c r="C99" s="27">
        <f t="shared" si="12"/>
        <v>2.4000000000008015E-2</v>
      </c>
      <c r="D99" s="27">
        <f t="shared" si="11"/>
        <v>1.1640000000000441</v>
      </c>
      <c r="E99" s="27">
        <f t="shared" si="11"/>
        <v>0.23199999999994603</v>
      </c>
      <c r="F99" s="27">
        <f t="shared" si="13"/>
        <v>1.3959999999999901</v>
      </c>
    </row>
    <row r="100" spans="1:6" x14ac:dyDescent="0.2">
      <c r="A100" t="str">
        <f>$A$15</f>
        <v>Accommodation and food</v>
      </c>
      <c r="B100" s="27">
        <f t="shared" si="11"/>
        <v>8.1499999999999631</v>
      </c>
      <c r="C100" s="27">
        <f t="shared" si="12"/>
        <v>-2.1309999999999718</v>
      </c>
      <c r="D100" s="27">
        <f t="shared" si="11"/>
        <v>1.3719999999999644</v>
      </c>
      <c r="E100" s="27">
        <f t="shared" si="11"/>
        <v>9.160999999999909</v>
      </c>
      <c r="F100" s="27">
        <f t="shared" si="13"/>
        <v>10.532999999999873</v>
      </c>
    </row>
    <row r="101" spans="1:6" x14ac:dyDescent="0.2">
      <c r="A101" t="str">
        <f>$A$16</f>
        <v>Media</v>
      </c>
      <c r="B101" s="27">
        <f t="shared" si="11"/>
        <v>0.82899999999999396</v>
      </c>
      <c r="C101" s="27">
        <f t="shared" si="12"/>
        <v>-0.10699999999999932</v>
      </c>
      <c r="D101" s="27">
        <f t="shared" si="11"/>
        <v>-7.099999999999973E-2</v>
      </c>
      <c r="E101" s="27">
        <f t="shared" si="11"/>
        <v>6.0000000000000497E-2</v>
      </c>
      <c r="F101" s="27">
        <f t="shared" si="13"/>
        <v>-1.0999999999999233E-2</v>
      </c>
    </row>
    <row r="102" spans="1:6" x14ac:dyDescent="0.2">
      <c r="A102" t="str">
        <f>$A$17</f>
        <v>Information technology</v>
      </c>
      <c r="B102" s="27">
        <f t="shared" si="11"/>
        <v>4.5529999999999973</v>
      </c>
      <c r="C102" s="27">
        <f t="shared" si="12"/>
        <v>-2.7180000000000248</v>
      </c>
      <c r="D102" s="27">
        <f t="shared" si="11"/>
        <v>1.549000000000003</v>
      </c>
      <c r="E102" s="27">
        <f t="shared" si="11"/>
        <v>1.9319999999998991</v>
      </c>
      <c r="F102" s="27">
        <f t="shared" si="13"/>
        <v>3.4809999999999022</v>
      </c>
    </row>
    <row r="103" spans="1:6" x14ac:dyDescent="0.2">
      <c r="A103" t="str">
        <f>$A$18</f>
        <v>Finance and insurance</v>
      </c>
      <c r="B103" s="27">
        <f t="shared" si="11"/>
        <v>-0.59700000000001907</v>
      </c>
      <c r="C103" s="27">
        <f t="shared" si="12"/>
        <v>-0.76499999999998103</v>
      </c>
      <c r="D103" s="27">
        <f t="shared" si="11"/>
        <v>0.33899999999996133</v>
      </c>
      <c r="E103" s="27">
        <f t="shared" si="11"/>
        <v>4.1000000000028791E-2</v>
      </c>
      <c r="F103" s="27">
        <f t="shared" si="13"/>
        <v>0.37999999999999012</v>
      </c>
    </row>
    <row r="104" spans="1:6" x14ac:dyDescent="0.2">
      <c r="A104" t="str">
        <f>$A$19</f>
        <v>Real estate</v>
      </c>
      <c r="B104" s="27">
        <f t="shared" si="11"/>
        <v>1.7010000000000076</v>
      </c>
      <c r="C104" s="27">
        <f t="shared" si="12"/>
        <v>-0.72000000000001219</v>
      </c>
      <c r="D104" s="27">
        <f t="shared" si="11"/>
        <v>-1.9999999999986251E-2</v>
      </c>
      <c r="E104" s="27">
        <f t="shared" si="11"/>
        <v>1.0399999999999654</v>
      </c>
      <c r="F104" s="27">
        <f t="shared" si="13"/>
        <v>1.0199999999999791</v>
      </c>
    </row>
    <row r="105" spans="1:6" x14ac:dyDescent="0.2">
      <c r="A105" t="str">
        <f>$A$20</f>
        <v>Professional services</v>
      </c>
      <c r="B105" s="27">
        <f t="shared" si="11"/>
        <v>-2.6379999999999697</v>
      </c>
      <c r="C105" s="27">
        <f t="shared" si="12"/>
        <v>0.81800000000004047</v>
      </c>
      <c r="D105" s="27">
        <f t="shared" si="11"/>
        <v>0.84399999999991948</v>
      </c>
      <c r="E105" s="27">
        <f t="shared" si="11"/>
        <v>1.404000000000071</v>
      </c>
      <c r="F105" s="27">
        <f t="shared" si="13"/>
        <v>2.2479999999999905</v>
      </c>
    </row>
    <row r="106" spans="1:6" x14ac:dyDescent="0.2">
      <c r="A106" s="10" t="str">
        <f>$A$21</f>
        <v>Support services</v>
      </c>
      <c r="B106" s="27">
        <f t="shared" ref="B106:B111" si="14">C21-B21</f>
        <v>3.1999999999861473E-2</v>
      </c>
      <c r="C106" s="27">
        <f t="shared" ref="C106:C111" si="15">D21-C21</f>
        <v>-0.56299999999986028</v>
      </c>
      <c r="D106" s="27">
        <f t="shared" ref="D106:D111" si="16">E21-D21</f>
        <v>0.58099999999995333</v>
      </c>
      <c r="E106" s="27">
        <f t="shared" ref="E106:E111" si="17">F21-E21</f>
        <v>1.1319999999999588</v>
      </c>
      <c r="F106" s="27">
        <f t="shared" si="13"/>
        <v>1.7129999999999121</v>
      </c>
    </row>
    <row r="107" spans="1:6" x14ac:dyDescent="0.2">
      <c r="A107" s="10" t="str">
        <f>$A$22</f>
        <v>Public admin. and defence</v>
      </c>
      <c r="B107" s="27">
        <f t="shared" si="14"/>
        <v>-0.53100000000005565</v>
      </c>
      <c r="C107" s="27">
        <f t="shared" si="15"/>
        <v>0.93800000000004147</v>
      </c>
      <c r="D107" s="27">
        <f t="shared" si="16"/>
        <v>-8.8000000000061362E-2</v>
      </c>
      <c r="E107" s="27">
        <f t="shared" si="17"/>
        <v>0.45800000000002328</v>
      </c>
      <c r="F107" s="27">
        <f t="shared" si="13"/>
        <v>0.36999999999996191</v>
      </c>
    </row>
    <row r="108" spans="1:6" x14ac:dyDescent="0.2">
      <c r="A108" s="10" t="str">
        <f>$A$23</f>
        <v>Education</v>
      </c>
      <c r="B108" s="27">
        <f t="shared" si="14"/>
        <v>2.0029999999999717</v>
      </c>
      <c r="C108" s="27">
        <f t="shared" si="15"/>
        <v>-1.175999999999938</v>
      </c>
      <c r="D108" s="27">
        <f t="shared" si="16"/>
        <v>2.3199999999999079</v>
      </c>
      <c r="E108" s="27">
        <f t="shared" si="17"/>
        <v>1.3340000000001311</v>
      </c>
      <c r="F108" s="27">
        <f t="shared" si="13"/>
        <v>3.654000000000039</v>
      </c>
    </row>
    <row r="109" spans="1:6" x14ac:dyDescent="0.2">
      <c r="A109" s="10" t="str">
        <f>$A$24</f>
        <v>Health and social work</v>
      </c>
      <c r="B109" s="27">
        <f t="shared" si="14"/>
        <v>-3.7790000000001243</v>
      </c>
      <c r="C109" s="27">
        <f t="shared" si="15"/>
        <v>7.5000000000000995</v>
      </c>
      <c r="D109" s="27">
        <f t="shared" si="16"/>
        <v>5.0609999999998792</v>
      </c>
      <c r="E109" s="27">
        <f t="shared" si="17"/>
        <v>6.9560000000000883</v>
      </c>
      <c r="F109" s="27">
        <f t="shared" si="13"/>
        <v>12.016999999999967</v>
      </c>
    </row>
    <row r="110" spans="1:6" x14ac:dyDescent="0.2">
      <c r="A110" s="10" t="str">
        <f>$A$25</f>
        <v>Arts and entertainment</v>
      </c>
      <c r="B110" s="27">
        <f t="shared" si="14"/>
        <v>-6.9999999999943441E-3</v>
      </c>
      <c r="C110" s="27">
        <f t="shared" si="15"/>
        <v>-0.86600000000001209</v>
      </c>
      <c r="D110" s="27">
        <f t="shared" si="16"/>
        <v>0.43399999999999217</v>
      </c>
      <c r="E110" s="27">
        <f t="shared" si="17"/>
        <v>1.3170000000000126</v>
      </c>
      <c r="F110" s="27">
        <f t="shared" si="13"/>
        <v>1.7510000000000048</v>
      </c>
    </row>
    <row r="111" spans="1:6" x14ac:dyDescent="0.2">
      <c r="A111" s="10" t="str">
        <f>$A$26</f>
        <v>Other services</v>
      </c>
      <c r="B111" s="27">
        <f t="shared" si="14"/>
        <v>-4.1250000000000266</v>
      </c>
      <c r="C111" s="27">
        <f t="shared" si="15"/>
        <v>0.32900000000000595</v>
      </c>
      <c r="D111" s="27">
        <f t="shared" si="16"/>
        <v>-1.2420000000000044</v>
      </c>
      <c r="E111" s="27">
        <f t="shared" si="17"/>
        <v>-0.37300000000004019</v>
      </c>
      <c r="F111" s="27">
        <f t="shared" si="13"/>
        <v>-1.6150000000000446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6.0179999999996312</v>
      </c>
      <c r="C113" s="29">
        <f>D28-C28</f>
        <v>-1.9099999999997976</v>
      </c>
      <c r="D113" s="29">
        <f>E28-D28</f>
        <v>11.310999999999751</v>
      </c>
      <c r="E113" s="29">
        <f>F28-E28</f>
        <v>23.54500000000013</v>
      </c>
      <c r="F113" s="29">
        <f>F28-D28</f>
        <v>34.855999999999881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of Tyne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6.3900000000000015</v>
      </c>
      <c r="C7" s="31">
        <f>'Ind T1'!C7</f>
        <v>7.7359999999999989</v>
      </c>
      <c r="D7" s="31">
        <f>'Ind T1'!D7</f>
        <v>7.8329999999999966</v>
      </c>
      <c r="E7" s="31">
        <f>'Ind T1'!E7</f>
        <v>7.9230000000000036</v>
      </c>
      <c r="F7" s="31">
        <f>'Ind T1'!F7</f>
        <v>8.1400000000000041</v>
      </c>
      <c r="H7" s="31">
        <f>C7-B7</f>
        <v>1.3459999999999974</v>
      </c>
      <c r="I7" s="31">
        <f>D7-C7</f>
        <v>9.6999999999997755E-2</v>
      </c>
      <c r="J7" s="31">
        <f>E7-D7</f>
        <v>9.0000000000006963E-2</v>
      </c>
      <c r="K7" s="31">
        <f>F7-E7</f>
        <v>0.21700000000000053</v>
      </c>
      <c r="L7" s="31">
        <f>F7-D7</f>
        <v>0.30700000000000749</v>
      </c>
    </row>
    <row r="8" spans="1:12" x14ac:dyDescent="0.2">
      <c r="A8" t="str">
        <f>'Ind T2'!A5</f>
        <v>Agriculture</v>
      </c>
      <c r="B8" s="32">
        <f>'Ind T2'!B5</f>
        <v>3.6600000000000015</v>
      </c>
      <c r="C8" s="32">
        <f>'Ind T2'!C5</f>
        <v>2.8000000000000003</v>
      </c>
      <c r="D8" s="32">
        <f>'Ind T2'!D5</f>
        <v>2.6989999999999958</v>
      </c>
      <c r="E8" s="32">
        <f>'Ind T2'!E5</f>
        <v>2.7960000000000047</v>
      </c>
      <c r="F8" s="32">
        <f>'Ind T2'!F5</f>
        <v>2.8750000000000022</v>
      </c>
      <c r="H8" s="11">
        <f t="shared" ref="H8:H40" si="0">C8-B8</f>
        <v>-0.86000000000000121</v>
      </c>
      <c r="I8" s="31">
        <f t="shared" ref="I8:I38" si="1">D8-C8</f>
        <v>-0.10100000000000442</v>
      </c>
      <c r="J8" s="11">
        <f t="shared" ref="J8:J38" si="2">E8-D8</f>
        <v>9.7000000000008857E-2</v>
      </c>
      <c r="K8" s="11">
        <f t="shared" ref="K8:K38" si="3">F8-E8</f>
        <v>7.8999999999997517E-2</v>
      </c>
      <c r="L8" s="31">
        <f t="shared" ref="L8:L40" si="4">F8-D8</f>
        <v>0.17600000000000637</v>
      </c>
    </row>
    <row r="9" spans="1:12" x14ac:dyDescent="0.2">
      <c r="A9" t="str">
        <f>'Ind T2'!A6</f>
        <v>Mining and quarrying</v>
      </c>
      <c r="B9" s="32">
        <f>'Ind T2'!B6</f>
        <v>0.44500000000000023</v>
      </c>
      <c r="C9" s="32">
        <f>'Ind T2'!C6</f>
        <v>0.34899999999999981</v>
      </c>
      <c r="D9" s="32">
        <f>'Ind T2'!D6</f>
        <v>0.43799999999999922</v>
      </c>
      <c r="E9" s="32">
        <f>'Ind T2'!E6</f>
        <v>0.38400000000000101</v>
      </c>
      <c r="F9" s="32">
        <f>'Ind T2'!F6</f>
        <v>0.33300000000000002</v>
      </c>
      <c r="H9" s="11">
        <f t="shared" si="0"/>
        <v>-9.6000000000000418E-2</v>
      </c>
      <c r="I9" s="31">
        <f t="shared" si="1"/>
        <v>8.8999999999999413E-2</v>
      </c>
      <c r="J9" s="11">
        <f t="shared" si="2"/>
        <v>-5.3999999999998216E-2</v>
      </c>
      <c r="K9" s="11">
        <f t="shared" si="3"/>
        <v>-5.1000000000000989E-2</v>
      </c>
      <c r="L9" s="31">
        <f t="shared" si="4"/>
        <v>-0.10499999999999921</v>
      </c>
    </row>
    <row r="10" spans="1:12" x14ac:dyDescent="0.2">
      <c r="A10" t="str">
        <f>'Ind T2'!A10</f>
        <v>Electricity and gas</v>
      </c>
      <c r="B10" s="32">
        <f>'Ind T2'!B10</f>
        <v>0.5770000000000004</v>
      </c>
      <c r="C10" s="32">
        <f>'Ind T2'!C10</f>
        <v>2.4560000000000026</v>
      </c>
      <c r="D10" s="32">
        <f>'Ind T2'!D10</f>
        <v>2.5359999999999991</v>
      </c>
      <c r="E10" s="32">
        <f>'Ind T2'!E10</f>
        <v>2.474999999999997</v>
      </c>
      <c r="F10" s="32">
        <f>'Ind T2'!F10</f>
        <v>2.5040000000000031</v>
      </c>
      <c r="H10" s="11">
        <f t="shared" si="0"/>
        <v>1.8790000000000022</v>
      </c>
      <c r="I10" s="31">
        <f t="shared" si="1"/>
        <v>7.9999999999996518E-2</v>
      </c>
      <c r="J10" s="11">
        <f t="shared" si="2"/>
        <v>-6.1000000000002164E-2</v>
      </c>
      <c r="K10" s="11">
        <f t="shared" si="3"/>
        <v>2.9000000000006132E-2</v>
      </c>
      <c r="L10" s="31">
        <f t="shared" si="4"/>
        <v>-3.1999999999996032E-2</v>
      </c>
    </row>
    <row r="11" spans="1:12" x14ac:dyDescent="0.2">
      <c r="A11" t="str">
        <f>'Ind T2'!A11</f>
        <v>Water and sewerage</v>
      </c>
      <c r="B11" s="32">
        <f>'Ind T2'!B11</f>
        <v>1.7079999999999993</v>
      </c>
      <c r="C11" s="32">
        <f>'Ind T2'!C11</f>
        <v>2.1309999999999967</v>
      </c>
      <c r="D11" s="32">
        <f>'Ind T2'!D11</f>
        <v>2.1600000000000024</v>
      </c>
      <c r="E11" s="32">
        <f>'Ind T2'!E11</f>
        <v>2.2680000000000002</v>
      </c>
      <c r="F11" s="32">
        <f>'Ind T2'!F11</f>
        <v>2.4279999999999995</v>
      </c>
      <c r="H11" s="11">
        <f t="shared" ref="H11" si="5">C11-B11</f>
        <v>0.42299999999999738</v>
      </c>
      <c r="I11" s="31">
        <f t="shared" ref="I11" si="6">D11-C11</f>
        <v>2.9000000000005688E-2</v>
      </c>
      <c r="J11" s="11">
        <f t="shared" ref="J11" si="7">E11-D11</f>
        <v>0.10799999999999788</v>
      </c>
      <c r="K11" s="11">
        <f t="shared" ref="K11" si="8">F11-E11</f>
        <v>0.15999999999999925</v>
      </c>
      <c r="L11" s="31">
        <f t="shared" si="4"/>
        <v>0.26799999999999713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31.514999999999972</v>
      </c>
      <c r="C13" s="31">
        <f>'Ind T1'!C8</f>
        <v>26.117000000000026</v>
      </c>
      <c r="D13" s="31">
        <f>'Ind T1'!D8</f>
        <v>24.636999999999986</v>
      </c>
      <c r="E13" s="31">
        <f>'Ind T1'!E8</f>
        <v>24.541999999999955</v>
      </c>
      <c r="F13" s="31">
        <f>'Ind T1'!F8</f>
        <v>22.950000000000014</v>
      </c>
      <c r="H13" s="31">
        <f t="shared" si="0"/>
        <v>-5.3979999999999464</v>
      </c>
      <c r="I13" s="31">
        <f t="shared" si="1"/>
        <v>-1.4800000000000395</v>
      </c>
      <c r="J13" s="31">
        <f t="shared" si="2"/>
        <v>-9.5000000000030838E-2</v>
      </c>
      <c r="K13" s="31">
        <f t="shared" si="3"/>
        <v>-1.5919999999999419</v>
      </c>
      <c r="L13" s="31">
        <f t="shared" si="4"/>
        <v>-1.6869999999999727</v>
      </c>
    </row>
    <row r="14" spans="1:12" x14ac:dyDescent="0.2">
      <c r="A14" t="str">
        <f>'Ind T2'!A7</f>
        <v>Food drink and tobacco</v>
      </c>
      <c r="B14" s="32">
        <f>'Ind T2'!B7</f>
        <v>3.7619999999999982</v>
      </c>
      <c r="C14" s="32">
        <f>'Ind T2'!C7</f>
        <v>3.9470000000000067</v>
      </c>
      <c r="D14" s="32">
        <f>'Ind T2'!D7</f>
        <v>3.8539999999999979</v>
      </c>
      <c r="E14" s="32">
        <f>'Ind T2'!E7</f>
        <v>3.8910000000000156</v>
      </c>
      <c r="F14" s="32">
        <f>'Ind T2'!F7</f>
        <v>3.7980000000000027</v>
      </c>
      <c r="H14" s="11">
        <f t="shared" si="0"/>
        <v>0.18500000000000849</v>
      </c>
      <c r="I14" s="31">
        <f t="shared" si="1"/>
        <v>-9.3000000000008853E-2</v>
      </c>
      <c r="J14" s="11">
        <f t="shared" si="2"/>
        <v>3.7000000000017685E-2</v>
      </c>
      <c r="K14" s="11">
        <f t="shared" si="3"/>
        <v>-9.300000000001285E-2</v>
      </c>
      <c r="L14" s="31">
        <f t="shared" si="4"/>
        <v>-5.5999999999995165E-2</v>
      </c>
    </row>
    <row r="15" spans="1:12" x14ac:dyDescent="0.2">
      <c r="A15" t="str">
        <f>'Ind T2'!A8</f>
        <v>Engineering</v>
      </c>
      <c r="B15" s="32">
        <f>'Ind T2'!B8</f>
        <v>5.6099999999999932</v>
      </c>
      <c r="C15" s="32">
        <f>'Ind T2'!C8</f>
        <v>4.3210000000000086</v>
      </c>
      <c r="D15" s="32">
        <f>'Ind T2'!D8</f>
        <v>4.1450000000000058</v>
      </c>
      <c r="E15" s="32">
        <f>'Ind T2'!E8</f>
        <v>4.3949999999999898</v>
      </c>
      <c r="F15" s="32">
        <f>'Ind T2'!F8</f>
        <v>4.3039999999999852</v>
      </c>
      <c r="H15" s="11">
        <f t="shared" si="0"/>
        <v>-1.2889999999999846</v>
      </c>
      <c r="I15" s="31">
        <f t="shared" si="1"/>
        <v>-0.17600000000000282</v>
      </c>
      <c r="J15" s="11">
        <f t="shared" si="2"/>
        <v>0.24999999999998401</v>
      </c>
      <c r="K15" s="11">
        <f t="shared" si="3"/>
        <v>-9.1000000000004633E-2</v>
      </c>
      <c r="L15" s="31">
        <f t="shared" si="4"/>
        <v>0.15899999999997938</v>
      </c>
    </row>
    <row r="16" spans="1:12" x14ac:dyDescent="0.2">
      <c r="A16" t="str">
        <f>'Ind T2'!A9</f>
        <v>Rest of manufacturing</v>
      </c>
      <c r="B16" s="32">
        <f>'Ind T2'!B9</f>
        <v>22.142999999999983</v>
      </c>
      <c r="C16" s="32">
        <f>'Ind T2'!C9</f>
        <v>17.849000000000011</v>
      </c>
      <c r="D16" s="32">
        <f>'Ind T2'!D9</f>
        <v>16.637999999999984</v>
      </c>
      <c r="E16" s="32">
        <f>'Ind T2'!E9</f>
        <v>16.25599999999995</v>
      </c>
      <c r="F16" s="32">
        <f>'Ind T2'!F9</f>
        <v>14.848000000000026</v>
      </c>
      <c r="H16" s="11">
        <f t="shared" si="0"/>
        <v>-4.2939999999999721</v>
      </c>
      <c r="I16" s="31">
        <f t="shared" si="1"/>
        <v>-1.2110000000000269</v>
      </c>
      <c r="J16" s="11">
        <f t="shared" si="2"/>
        <v>-0.38200000000003342</v>
      </c>
      <c r="K16" s="11">
        <f t="shared" si="3"/>
        <v>-1.4079999999999249</v>
      </c>
      <c r="L16" s="31">
        <f t="shared" si="4"/>
        <v>-1.7899999999999583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20.533999999999988</v>
      </c>
      <c r="C18" s="31">
        <f>'Ind T1'!C9</f>
        <v>22.385000000000012</v>
      </c>
      <c r="D18" s="31">
        <f>'Ind T1'!D9</f>
        <v>21.390999999999952</v>
      </c>
      <c r="E18" s="31">
        <f>'Ind T1'!E9</f>
        <v>20.744000000000021</v>
      </c>
      <c r="F18" s="31">
        <f>'Ind T1'!F9</f>
        <v>20.593000000000046</v>
      </c>
      <c r="H18" s="31">
        <f t="shared" si="0"/>
        <v>1.851000000000024</v>
      </c>
      <c r="I18" s="31">
        <f t="shared" si="1"/>
        <v>-0.99400000000006017</v>
      </c>
      <c r="J18" s="31">
        <f t="shared" si="2"/>
        <v>-0.64699999999993096</v>
      </c>
      <c r="K18" s="31">
        <f t="shared" si="3"/>
        <v>-0.15099999999997493</v>
      </c>
      <c r="L18" s="31">
        <f t="shared" si="4"/>
        <v>-0.7979999999999059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103.16300000000004</v>
      </c>
      <c r="C20" s="31">
        <f>'Ind T1'!C10</f>
        <v>113.94099999999993</v>
      </c>
      <c r="D20" s="31">
        <f>'Ind T1'!D10</f>
        <v>111.73799999999986</v>
      </c>
      <c r="E20" s="31">
        <f>'Ind T1'!E10</f>
        <v>113.99400000000003</v>
      </c>
      <c r="F20" s="31">
        <f>'Ind T1'!F10</f>
        <v>123.76399999999994</v>
      </c>
      <c r="H20" s="31">
        <f t="shared" si="0"/>
        <v>10.777999999999892</v>
      </c>
      <c r="I20" s="31">
        <f t="shared" si="1"/>
        <v>-2.203000000000074</v>
      </c>
      <c r="J20" s="31">
        <f t="shared" si="2"/>
        <v>2.2560000000001708</v>
      </c>
      <c r="K20" s="31">
        <f t="shared" si="3"/>
        <v>9.7699999999999108</v>
      </c>
      <c r="L20" s="31">
        <f t="shared" si="4"/>
        <v>12.026000000000082</v>
      </c>
    </row>
    <row r="21" spans="1:12" x14ac:dyDescent="0.2">
      <c r="A21" s="10" t="str">
        <f>'Ind T2'!A13</f>
        <v>Wholesale and retail trade</v>
      </c>
      <c r="B21" s="32">
        <f>'Ind T2'!B13</f>
        <v>55.645000000000032</v>
      </c>
      <c r="C21" s="32">
        <f>'Ind T2'!C13</f>
        <v>55.953999999999979</v>
      </c>
      <c r="D21" s="32">
        <f>'Ind T2'!D13</f>
        <v>55.857999999999862</v>
      </c>
      <c r="E21" s="32">
        <f>'Ind T2'!E13</f>
        <v>55.578000000000017</v>
      </c>
      <c r="F21" s="32">
        <f>'Ind T2'!F13</f>
        <v>55.955000000000084</v>
      </c>
      <c r="H21" s="11">
        <f t="shared" si="0"/>
        <v>0.30899999999994776</v>
      </c>
      <c r="I21" s="31">
        <f t="shared" si="1"/>
        <v>-9.6000000000117325E-2</v>
      </c>
      <c r="J21" s="11">
        <f t="shared" si="2"/>
        <v>-0.27999999999984482</v>
      </c>
      <c r="K21" s="11">
        <f t="shared" si="3"/>
        <v>0.37700000000006639</v>
      </c>
      <c r="L21" s="31">
        <f t="shared" si="4"/>
        <v>9.7000000000221576E-2</v>
      </c>
    </row>
    <row r="22" spans="1:12" x14ac:dyDescent="0.2">
      <c r="A22" s="10" t="str">
        <f>'Ind T2'!A14</f>
        <v>Transport and storage</v>
      </c>
      <c r="B22" s="32">
        <f>'Ind T2'!B14</f>
        <v>14.13</v>
      </c>
      <c r="C22" s="32">
        <f>'Ind T2'!C14</f>
        <v>16.448999999999991</v>
      </c>
      <c r="D22" s="32">
        <f>'Ind T2'!D14</f>
        <v>16.472999999999999</v>
      </c>
      <c r="E22" s="32">
        <f>'Ind T2'!E14</f>
        <v>17.637000000000043</v>
      </c>
      <c r="F22" s="32">
        <f>'Ind T2'!F14</f>
        <v>17.868999999999989</v>
      </c>
      <c r="H22" s="11">
        <f t="shared" si="0"/>
        <v>2.3189999999999902</v>
      </c>
      <c r="I22" s="31">
        <f t="shared" si="1"/>
        <v>2.4000000000008015E-2</v>
      </c>
      <c r="J22" s="11">
        <f t="shared" si="2"/>
        <v>1.1640000000000441</v>
      </c>
      <c r="K22" s="11">
        <f t="shared" si="3"/>
        <v>0.23199999999994603</v>
      </c>
      <c r="L22" s="31">
        <f t="shared" si="4"/>
        <v>1.3959999999999901</v>
      </c>
    </row>
    <row r="23" spans="1:12" x14ac:dyDescent="0.2">
      <c r="A23" s="10" t="str">
        <f>'Ind T2'!A15</f>
        <v>Accommodation and food</v>
      </c>
      <c r="B23" s="32">
        <f>'Ind T2'!B15</f>
        <v>33.388000000000005</v>
      </c>
      <c r="C23" s="32">
        <f>'Ind T2'!C15</f>
        <v>41.537999999999968</v>
      </c>
      <c r="D23" s="32">
        <f>'Ind T2'!D15</f>
        <v>39.406999999999996</v>
      </c>
      <c r="E23" s="32">
        <f>'Ind T2'!E15</f>
        <v>40.778999999999961</v>
      </c>
      <c r="F23" s="32">
        <f>'Ind T2'!F15</f>
        <v>49.93999999999987</v>
      </c>
      <c r="H23" s="11">
        <f t="shared" si="0"/>
        <v>8.1499999999999631</v>
      </c>
      <c r="I23" s="31">
        <f t="shared" si="1"/>
        <v>-2.1309999999999718</v>
      </c>
      <c r="J23" s="11">
        <f t="shared" si="2"/>
        <v>1.3719999999999644</v>
      </c>
      <c r="K23" s="11">
        <f t="shared" si="3"/>
        <v>9.160999999999909</v>
      </c>
      <c r="L23" s="31">
        <f t="shared" si="4"/>
        <v>10.532999999999873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124.57900000000012</v>
      </c>
      <c r="C25" s="31">
        <f>'Ind T1'!C11</f>
        <v>124.327</v>
      </c>
      <c r="D25" s="31">
        <f>'Ind T1'!D11</f>
        <v>119.73500000000016</v>
      </c>
      <c r="E25" s="31">
        <f>'Ind T1'!E11</f>
        <v>122.14899999999997</v>
      </c>
      <c r="F25" s="31">
        <f>'Ind T1'!F11</f>
        <v>128.70199999999988</v>
      </c>
      <c r="H25" s="31">
        <f t="shared" si="0"/>
        <v>-0.25200000000012324</v>
      </c>
      <c r="I25" s="31">
        <f t="shared" si="1"/>
        <v>-4.5919999999998424</v>
      </c>
      <c r="J25" s="31">
        <f t="shared" si="2"/>
        <v>2.4139999999998167</v>
      </c>
      <c r="K25" s="31">
        <f t="shared" si="3"/>
        <v>6.552999999999912</v>
      </c>
      <c r="L25" s="31">
        <f t="shared" si="4"/>
        <v>8.9669999999997287</v>
      </c>
    </row>
    <row r="26" spans="1:12" x14ac:dyDescent="0.2">
      <c r="A26" s="10" t="str">
        <f>'Ind T2'!A16</f>
        <v>Media</v>
      </c>
      <c r="B26" s="11">
        <f>'Ind T2'!B16</f>
        <v>3.5700000000000052</v>
      </c>
      <c r="C26" s="11">
        <f>'Ind T2'!C16</f>
        <v>4.3989999999999991</v>
      </c>
      <c r="D26" s="11">
        <f>'Ind T2'!D16</f>
        <v>4.2919999999999998</v>
      </c>
      <c r="E26" s="11">
        <f>'Ind T2'!E16</f>
        <v>4.2210000000000001</v>
      </c>
      <c r="F26" s="11">
        <f>'Ind T2'!F16</f>
        <v>4.2810000000000006</v>
      </c>
      <c r="H26" s="11">
        <f t="shared" si="0"/>
        <v>0.82899999999999396</v>
      </c>
      <c r="I26" s="31">
        <f t="shared" si="1"/>
        <v>-0.10699999999999932</v>
      </c>
      <c r="J26" s="11">
        <f t="shared" si="2"/>
        <v>-7.099999999999973E-2</v>
      </c>
      <c r="K26" s="11">
        <f t="shared" si="3"/>
        <v>6.0000000000000497E-2</v>
      </c>
      <c r="L26" s="31">
        <f t="shared" si="4"/>
        <v>-1.0999999999999233E-2</v>
      </c>
    </row>
    <row r="27" spans="1:12" x14ac:dyDescent="0.2">
      <c r="A27" s="10" t="str">
        <f>'Ind T2'!A17</f>
        <v>Information technology</v>
      </c>
      <c r="B27" s="11">
        <f>'Ind T2'!B17</f>
        <v>13.404000000000032</v>
      </c>
      <c r="C27" s="11">
        <f>'Ind T2'!C17</f>
        <v>17.957000000000029</v>
      </c>
      <c r="D27" s="11">
        <f>'Ind T2'!D17</f>
        <v>15.239000000000004</v>
      </c>
      <c r="E27" s="11">
        <f>'Ind T2'!E17</f>
        <v>16.788000000000007</v>
      </c>
      <c r="F27" s="11">
        <f>'Ind T2'!F17</f>
        <v>18.719999999999906</v>
      </c>
      <c r="H27" s="11">
        <f t="shared" si="0"/>
        <v>4.5529999999999973</v>
      </c>
      <c r="I27" s="31">
        <f t="shared" si="1"/>
        <v>-2.7180000000000248</v>
      </c>
      <c r="J27" s="11">
        <f t="shared" si="2"/>
        <v>1.549000000000003</v>
      </c>
      <c r="K27" s="11">
        <f t="shared" si="3"/>
        <v>1.9319999999998991</v>
      </c>
      <c r="L27" s="31">
        <f t="shared" si="4"/>
        <v>3.4809999999999022</v>
      </c>
    </row>
    <row r="28" spans="1:12" x14ac:dyDescent="0.2">
      <c r="A28" s="10" t="str">
        <f>'Ind T2'!A18</f>
        <v>Finance and insurance</v>
      </c>
      <c r="B28" s="11">
        <f>'Ind T2'!B18</f>
        <v>9.900000000000011</v>
      </c>
      <c r="C28" s="11">
        <f>'Ind T2'!C18</f>
        <v>9.3029999999999919</v>
      </c>
      <c r="D28" s="11">
        <f>'Ind T2'!D18</f>
        <v>8.5380000000000109</v>
      </c>
      <c r="E28" s="11">
        <f>'Ind T2'!E18</f>
        <v>8.8769999999999722</v>
      </c>
      <c r="F28" s="11">
        <f>'Ind T2'!F18</f>
        <v>8.918000000000001</v>
      </c>
      <c r="H28" s="11">
        <f t="shared" si="0"/>
        <v>-0.59700000000001907</v>
      </c>
      <c r="I28" s="31">
        <f t="shared" si="1"/>
        <v>-0.76499999999998103</v>
      </c>
      <c r="J28" s="11">
        <f t="shared" si="2"/>
        <v>0.33899999999996133</v>
      </c>
      <c r="K28" s="11">
        <f t="shared" si="3"/>
        <v>4.1000000000028791E-2</v>
      </c>
      <c r="L28" s="31">
        <f t="shared" si="4"/>
        <v>0.37999999999999012</v>
      </c>
    </row>
    <row r="29" spans="1:12" x14ac:dyDescent="0.2">
      <c r="A29" s="10" t="str">
        <f>'Ind T2'!A19</f>
        <v>Real estate</v>
      </c>
      <c r="B29" s="11">
        <f>'Ind T2'!B19</f>
        <v>6.5620000000000047</v>
      </c>
      <c r="C29" s="11">
        <f>'Ind T2'!C19</f>
        <v>8.2630000000000123</v>
      </c>
      <c r="D29" s="11">
        <f>'Ind T2'!D19</f>
        <v>7.5430000000000001</v>
      </c>
      <c r="E29" s="11">
        <f>'Ind T2'!E19</f>
        <v>7.5230000000000139</v>
      </c>
      <c r="F29" s="11">
        <f>'Ind T2'!F19</f>
        <v>8.5629999999999793</v>
      </c>
      <c r="H29" s="11">
        <f t="shared" ref="H29:H31" si="9">C29-B29</f>
        <v>1.7010000000000076</v>
      </c>
      <c r="I29" s="31">
        <f t="shared" ref="I29:I31" si="10">D29-C29</f>
        <v>-0.72000000000001219</v>
      </c>
      <c r="J29" s="11">
        <f t="shared" ref="J29:J31" si="11">E29-D29</f>
        <v>-1.9999999999986251E-2</v>
      </c>
      <c r="K29" s="11">
        <f t="shared" ref="K29:K31" si="12">F29-E29</f>
        <v>1.0399999999999654</v>
      </c>
      <c r="L29" s="31">
        <f t="shared" si="4"/>
        <v>1.0199999999999791</v>
      </c>
    </row>
    <row r="30" spans="1:12" x14ac:dyDescent="0.2">
      <c r="A30" s="10" t="str">
        <f>'Ind T2'!A20</f>
        <v>Professional services</v>
      </c>
      <c r="B30" s="11">
        <f>'Ind T2'!B20</f>
        <v>29.971999999999998</v>
      </c>
      <c r="C30" s="11">
        <f>'Ind T2'!C20</f>
        <v>27.334000000000028</v>
      </c>
      <c r="D30" s="11">
        <f>'Ind T2'!D20</f>
        <v>28.152000000000069</v>
      </c>
      <c r="E30" s="11">
        <f>'Ind T2'!E20</f>
        <v>28.995999999999988</v>
      </c>
      <c r="F30" s="11">
        <f>'Ind T2'!F20</f>
        <v>30.400000000000059</v>
      </c>
      <c r="H30" s="11">
        <f t="shared" si="9"/>
        <v>-2.6379999999999697</v>
      </c>
      <c r="I30" s="31">
        <f t="shared" si="10"/>
        <v>0.81800000000004047</v>
      </c>
      <c r="J30" s="11">
        <f t="shared" si="11"/>
        <v>0.84399999999991948</v>
      </c>
      <c r="K30" s="11">
        <f t="shared" si="12"/>
        <v>1.404000000000071</v>
      </c>
      <c r="L30" s="31">
        <f t="shared" si="4"/>
        <v>2.2479999999999905</v>
      </c>
    </row>
    <row r="31" spans="1:12" x14ac:dyDescent="0.2">
      <c r="A31" s="10" t="str">
        <f>'Ind T2'!A21</f>
        <v>Support services</v>
      </c>
      <c r="B31" s="11">
        <f>'Ind T2'!B21</f>
        <v>30.896000000000047</v>
      </c>
      <c r="C31" s="11">
        <f>'Ind T2'!C21</f>
        <v>30.927999999999908</v>
      </c>
      <c r="D31" s="11">
        <f>'Ind T2'!D21</f>
        <v>30.365000000000048</v>
      </c>
      <c r="E31" s="11">
        <f>'Ind T2'!E21</f>
        <v>30.946000000000002</v>
      </c>
      <c r="F31" s="11">
        <f>'Ind T2'!F21</f>
        <v>32.07799999999996</v>
      </c>
      <c r="H31" s="11">
        <f t="shared" si="9"/>
        <v>3.1999999999861473E-2</v>
      </c>
      <c r="I31" s="31">
        <f t="shared" si="10"/>
        <v>-0.56299999999986028</v>
      </c>
      <c r="J31" s="11">
        <f t="shared" si="11"/>
        <v>0.58099999999995333</v>
      </c>
      <c r="K31" s="11">
        <f t="shared" si="12"/>
        <v>1.1319999999999588</v>
      </c>
      <c r="L31" s="31">
        <f t="shared" si="4"/>
        <v>1.7129999999999121</v>
      </c>
    </row>
    <row r="32" spans="1:12" x14ac:dyDescent="0.2">
      <c r="A32" s="10" t="str">
        <f>'Ind T2'!A25</f>
        <v>Arts and entertainment</v>
      </c>
      <c r="B32" s="11">
        <f>'Ind T2'!B25</f>
        <v>13.08400000000001</v>
      </c>
      <c r="C32" s="11">
        <f>'Ind T2'!C25</f>
        <v>13.077000000000016</v>
      </c>
      <c r="D32" s="11">
        <f>'Ind T2'!D25</f>
        <v>12.211000000000004</v>
      </c>
      <c r="E32" s="11">
        <f>'Ind T2'!E25</f>
        <v>12.644999999999996</v>
      </c>
      <c r="F32" s="11">
        <f>'Ind T2'!F25</f>
        <v>13.962000000000009</v>
      </c>
      <c r="H32" s="11">
        <f t="shared" ref="H32" si="13">C32-B32</f>
        <v>-6.9999999999943441E-3</v>
      </c>
      <c r="I32" s="31">
        <f t="shared" ref="I32:I33" si="14">D32-C32</f>
        <v>-0.86600000000001209</v>
      </c>
      <c r="J32" s="11">
        <f t="shared" ref="J32:J33" si="15">E32-D32</f>
        <v>0.43399999999999217</v>
      </c>
      <c r="K32" s="11">
        <f t="shared" ref="K32:K33" si="16">F32-E32</f>
        <v>1.3170000000000126</v>
      </c>
      <c r="L32" s="31">
        <f t="shared" si="4"/>
        <v>1.7510000000000048</v>
      </c>
    </row>
    <row r="33" spans="1:12" x14ac:dyDescent="0.2">
      <c r="A33" s="10" t="str">
        <f>'Ind T2'!A26</f>
        <v>Other services</v>
      </c>
      <c r="B33" s="11">
        <f>'Ind T2'!B26</f>
        <v>17.191000000000038</v>
      </c>
      <c r="C33" s="11">
        <f>'Ind T2'!C26</f>
        <v>13.066000000000011</v>
      </c>
      <c r="D33" s="11">
        <f>'Ind T2'!D26</f>
        <v>13.395000000000017</v>
      </c>
      <c r="E33" s="11">
        <f>'Ind T2'!E26</f>
        <v>12.153000000000013</v>
      </c>
      <c r="F33" s="11">
        <f>'Ind T2'!F26</f>
        <v>11.779999999999973</v>
      </c>
      <c r="H33" s="11">
        <f>C33-B33</f>
        <v>-4.1250000000000266</v>
      </c>
      <c r="I33" s="31">
        <f t="shared" si="14"/>
        <v>0.32900000000000595</v>
      </c>
      <c r="J33" s="11">
        <f t="shared" si="15"/>
        <v>-1.2420000000000044</v>
      </c>
      <c r="K33" s="11">
        <f t="shared" si="16"/>
        <v>-0.37300000000004019</v>
      </c>
      <c r="L33" s="31">
        <f t="shared" si="4"/>
        <v>-1.6150000000000446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129.2290000000001</v>
      </c>
      <c r="C35" s="31">
        <f>'Ind T1'!C12</f>
        <v>126.9219999999999</v>
      </c>
      <c r="D35" s="31">
        <f>'Ind T1'!D12</f>
        <v>134.18400000000011</v>
      </c>
      <c r="E35" s="31">
        <f>'Ind T1'!E12</f>
        <v>141.47699999999983</v>
      </c>
      <c r="F35" s="31">
        <f>'Ind T1'!F12</f>
        <v>150.22500000000008</v>
      </c>
      <c r="H35" s="31">
        <f t="shared" si="0"/>
        <v>-2.3070000000002011</v>
      </c>
      <c r="I35" s="31">
        <f t="shared" si="1"/>
        <v>7.2620000000002136</v>
      </c>
      <c r="J35" s="31">
        <f t="shared" si="2"/>
        <v>7.2929999999997221</v>
      </c>
      <c r="K35" s="31">
        <f t="shared" si="3"/>
        <v>8.7480000000002462</v>
      </c>
      <c r="L35" s="31">
        <f t="shared" si="4"/>
        <v>16.040999999999968</v>
      </c>
    </row>
    <row r="36" spans="1:12" x14ac:dyDescent="0.2">
      <c r="A36" s="10" t="str">
        <f>'Ind T2'!A22</f>
        <v>Public admin. and defence</v>
      </c>
      <c r="B36" s="32">
        <f>'Ind T2'!B22</f>
        <v>24.157000000000043</v>
      </c>
      <c r="C36" s="32">
        <f>'Ind T2'!C22</f>
        <v>23.625999999999987</v>
      </c>
      <c r="D36" s="32">
        <f>'Ind T2'!D22</f>
        <v>24.564000000000028</v>
      </c>
      <c r="E36" s="32">
        <f>'Ind T2'!E22</f>
        <v>24.475999999999967</v>
      </c>
      <c r="F36" s="32">
        <f>'Ind T2'!F22</f>
        <v>24.93399999999999</v>
      </c>
      <c r="H36" s="11">
        <f t="shared" si="0"/>
        <v>-0.53100000000005565</v>
      </c>
      <c r="I36" s="31">
        <f t="shared" si="1"/>
        <v>0.93800000000004147</v>
      </c>
      <c r="J36" s="11">
        <f t="shared" si="2"/>
        <v>-8.8000000000061362E-2</v>
      </c>
      <c r="K36" s="11">
        <f t="shared" si="3"/>
        <v>0.45800000000002328</v>
      </c>
      <c r="L36" s="31">
        <f t="shared" si="4"/>
        <v>0.36999999999996191</v>
      </c>
    </row>
    <row r="37" spans="1:12" x14ac:dyDescent="0.2">
      <c r="A37" s="10" t="str">
        <f>'Ind T2'!A23</f>
        <v>Education</v>
      </c>
      <c r="B37" s="32">
        <f>'Ind T2'!B23</f>
        <v>35.96600000000003</v>
      </c>
      <c r="C37" s="32">
        <f>'Ind T2'!C23</f>
        <v>37.969000000000001</v>
      </c>
      <c r="D37" s="32">
        <f>'Ind T2'!D23</f>
        <v>36.793000000000063</v>
      </c>
      <c r="E37" s="32">
        <f>'Ind T2'!E23</f>
        <v>39.112999999999971</v>
      </c>
      <c r="F37" s="32">
        <f>'Ind T2'!F23</f>
        <v>40.447000000000102</v>
      </c>
      <c r="H37" s="11">
        <f t="shared" si="0"/>
        <v>2.0029999999999717</v>
      </c>
      <c r="I37" s="31">
        <f t="shared" si="1"/>
        <v>-1.175999999999938</v>
      </c>
      <c r="J37" s="11">
        <f t="shared" si="2"/>
        <v>2.3199999999999079</v>
      </c>
      <c r="K37" s="11">
        <f t="shared" si="3"/>
        <v>1.3340000000001311</v>
      </c>
      <c r="L37" s="31">
        <f t="shared" si="4"/>
        <v>3.654000000000039</v>
      </c>
    </row>
    <row r="38" spans="1:12" x14ac:dyDescent="0.2">
      <c r="A38" s="10" t="str">
        <f>'Ind T2'!A24</f>
        <v>Health and social work</v>
      </c>
      <c r="B38" s="32">
        <f>'Ind T2'!B24</f>
        <v>69.106000000000037</v>
      </c>
      <c r="C38" s="32">
        <f>'Ind T2'!C24</f>
        <v>65.326999999999913</v>
      </c>
      <c r="D38" s="32">
        <f>'Ind T2'!D24</f>
        <v>72.827000000000012</v>
      </c>
      <c r="E38" s="32">
        <f>'Ind T2'!E24</f>
        <v>77.887999999999892</v>
      </c>
      <c r="F38" s="32">
        <f>'Ind T2'!F24</f>
        <v>84.84399999999998</v>
      </c>
      <c r="H38" s="11">
        <f t="shared" si="0"/>
        <v>-3.7790000000001243</v>
      </c>
      <c r="I38" s="31">
        <f t="shared" si="1"/>
        <v>7.5000000000000995</v>
      </c>
      <c r="J38" s="11">
        <f t="shared" si="2"/>
        <v>5.0609999999998792</v>
      </c>
      <c r="K38" s="11">
        <f t="shared" si="3"/>
        <v>6.9560000000000883</v>
      </c>
      <c r="L38" s="31">
        <f t="shared" si="4"/>
        <v>12.016999999999967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415.41000000000025</v>
      </c>
      <c r="C40" s="33">
        <f>'Ind T1'!C14</f>
        <v>421.42799999999988</v>
      </c>
      <c r="D40" s="33">
        <f>'Ind T1'!D14</f>
        <v>419.51800000000003</v>
      </c>
      <c r="E40" s="33">
        <f>'Ind T1'!E14</f>
        <v>430.82899999999984</v>
      </c>
      <c r="F40" s="33">
        <f>'Ind T1'!F14</f>
        <v>454.37399999999997</v>
      </c>
      <c r="G40" s="24"/>
      <c r="H40" s="34">
        <f t="shared" si="0"/>
        <v>6.0179999999996312</v>
      </c>
      <c r="I40" s="34">
        <f>D40-C40</f>
        <v>-1.9099999999998545</v>
      </c>
      <c r="J40" s="34">
        <f>E40-D40</f>
        <v>11.310999999999808</v>
      </c>
      <c r="K40" s="34">
        <f>F40-E40</f>
        <v>23.54500000000013</v>
      </c>
      <c r="L40" s="205">
        <f t="shared" si="4"/>
        <v>34.855999999999938</v>
      </c>
    </row>
    <row r="44" spans="1:12" ht="15.75" x14ac:dyDescent="0.25">
      <c r="A44" s="19" t="str">
        <f>CONCATENATE(A1," (Continued)")</f>
        <v>Industry Table 4  Employment by Industry Group in Sector (SIC 2007), 2015-2035, North of Tyne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4.8947858680416623</v>
      </c>
      <c r="C50" s="44">
        <f t="shared" ref="B50:E54" si="17">IF(AND(D$5-C$5 &lt;&gt; 0,C7&lt;&gt;0,D7&lt;&gt;0),(EXP(LN(D7/C7)/(D$5-C$5))-1)*100,0)</f>
        <v>1.2538779731126937</v>
      </c>
      <c r="D50" s="44">
        <f t="shared" si="17"/>
        <v>0.22874810213437957</v>
      </c>
      <c r="E50" s="44">
        <f t="shared" si="17"/>
        <v>0.27056795649667009</v>
      </c>
      <c r="F50" s="44">
        <f>IF(AND(F$5-D$5 &lt;&gt; 0,D7&lt;&gt;0,F7&lt;&gt;0),(EXP(LN(F7/D7)/(F$5-D$5))-1)*100,0)</f>
        <v>0.25662606661447374</v>
      </c>
      <c r="H50" s="44">
        <f>(B7/B$40)*100</f>
        <v>1.5382393298187327</v>
      </c>
      <c r="I50" s="44">
        <f>(C7/C$40)*100</f>
        <v>1.8356635059844151</v>
      </c>
      <c r="J50" s="44">
        <f>(D7/D$40)*100</f>
        <v>1.8671427686058752</v>
      </c>
      <c r="K50" s="44">
        <f>(E7/E$40)*100</f>
        <v>1.8390126941315481</v>
      </c>
      <c r="L50" s="44">
        <f>(F7/F$40)*100</f>
        <v>1.7914757446508833</v>
      </c>
    </row>
    <row r="51" spans="1:12" x14ac:dyDescent="0.2">
      <c r="A51" t="str">
        <f>A8</f>
        <v>Agriculture</v>
      </c>
      <c r="B51" s="40">
        <f t="shared" si="17"/>
        <v>-6.4768262265276766</v>
      </c>
      <c r="C51" s="44">
        <f t="shared" si="17"/>
        <v>-3.6071428571430197</v>
      </c>
      <c r="D51" s="40">
        <f t="shared" si="17"/>
        <v>0.70866906523294748</v>
      </c>
      <c r="E51" s="40">
        <f t="shared" si="17"/>
        <v>0.27901702874708612</v>
      </c>
      <c r="F51" s="44">
        <f t="shared" ref="F51:F83" si="18">IF(AND(F$5-D$5 &lt;&gt; 0,D8&lt;&gt;0,F8&lt;&gt;0),(EXP(LN(F8/D8)/(F$5-D$5))-1)*100,0)</f>
        <v>0.42203031835355009</v>
      </c>
      <c r="H51" s="40">
        <f t="shared" ref="H51:L54" si="19">(B8/B$7)*100</f>
        <v>57.276995305164327</v>
      </c>
      <c r="I51" s="40">
        <f t="shared" si="19"/>
        <v>36.194415718717693</v>
      </c>
      <c r="J51" s="40">
        <f t="shared" si="19"/>
        <v>34.456785395123156</v>
      </c>
      <c r="K51" s="40">
        <f t="shared" si="19"/>
        <v>35.289663006437003</v>
      </c>
      <c r="L51" s="40">
        <f t="shared" si="19"/>
        <v>35.319410319410323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-5.8942080226693001</v>
      </c>
      <c r="C52" s="44">
        <f t="shared" si="17"/>
        <v>25.501432664756287</v>
      </c>
      <c r="D52" s="40">
        <f t="shared" si="17"/>
        <v>-2.5972042115222749</v>
      </c>
      <c r="E52" s="40">
        <f t="shared" si="17"/>
        <v>-1.4148955482369163</v>
      </c>
      <c r="F52" s="44">
        <f t="shared" si="18"/>
        <v>-1.8105844794238712</v>
      </c>
      <c r="H52" s="40">
        <f t="shared" si="19"/>
        <v>6.96400625978091</v>
      </c>
      <c r="I52" s="40">
        <f t="shared" si="19"/>
        <v>4.51137538779731</v>
      </c>
      <c r="J52" s="40">
        <f t="shared" si="19"/>
        <v>5.5917273075449945</v>
      </c>
      <c r="K52" s="40">
        <f t="shared" si="19"/>
        <v>4.8466489965922106</v>
      </c>
      <c r="L52" s="40">
        <f t="shared" si="19"/>
        <v>4.0909090909090891</v>
      </c>
    </row>
    <row r="53" spans="1:12" x14ac:dyDescent="0.2">
      <c r="A53" t="str">
        <f>A10</f>
        <v>Electricity and gas</v>
      </c>
      <c r="B53" s="40">
        <f t="shared" si="17"/>
        <v>43.63594543326235</v>
      </c>
      <c r="C53" s="44">
        <f t="shared" si="17"/>
        <v>3.257328990227859</v>
      </c>
      <c r="D53" s="40">
        <f t="shared" si="17"/>
        <v>-0.48576911800706224</v>
      </c>
      <c r="E53" s="40">
        <f t="shared" si="17"/>
        <v>0.11655844879310262</v>
      </c>
      <c r="F53" s="44">
        <f t="shared" si="18"/>
        <v>-8.462139813105729E-2</v>
      </c>
      <c r="H53" s="40">
        <f t="shared" si="19"/>
        <v>9.0297339593114287</v>
      </c>
      <c r="I53" s="40">
        <f t="shared" si="19"/>
        <v>31.747673216132405</v>
      </c>
      <c r="J53" s="40">
        <f t="shared" si="19"/>
        <v>32.375845780671519</v>
      </c>
      <c r="K53" s="40">
        <f t="shared" si="19"/>
        <v>31.238167360848113</v>
      </c>
      <c r="L53" s="40">
        <f t="shared" si="19"/>
        <v>30.761670761670786</v>
      </c>
    </row>
    <row r="54" spans="1:12" x14ac:dyDescent="0.2">
      <c r="A54" t="str">
        <f>A11</f>
        <v>Water and sewerage</v>
      </c>
      <c r="B54" s="40">
        <f t="shared" si="17"/>
        <v>5.6875659243760923</v>
      </c>
      <c r="C54" s="44">
        <f t="shared" si="17"/>
        <v>1.3608634443925682</v>
      </c>
      <c r="D54" s="40">
        <f t="shared" si="17"/>
        <v>0.9805797673485106</v>
      </c>
      <c r="E54" s="40">
        <f t="shared" si="17"/>
        <v>0.68402370164588611</v>
      </c>
      <c r="F54" s="44">
        <f t="shared" si="18"/>
        <v>0.78277882869355331</v>
      </c>
      <c r="H54" s="40">
        <f t="shared" si="19"/>
        <v>26.729264475743332</v>
      </c>
      <c r="I54" s="40">
        <f t="shared" si="19"/>
        <v>27.546535677352598</v>
      </c>
      <c r="J54" s="40">
        <f t="shared" si="19"/>
        <v>27.575641516660326</v>
      </c>
      <c r="K54" s="40">
        <f t="shared" si="19"/>
        <v>28.625520636122669</v>
      </c>
      <c r="L54" s="40">
        <f t="shared" si="19"/>
        <v>29.828009828009804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-4.5883306627787164</v>
      </c>
      <c r="C56" s="44">
        <f t="shared" si="20"/>
        <v>-5.6668070605354277</v>
      </c>
      <c r="D56" s="44">
        <f t="shared" si="20"/>
        <v>-7.7239004345874829E-2</v>
      </c>
      <c r="E56" s="44">
        <f t="shared" si="20"/>
        <v>-0.66843595180526849</v>
      </c>
      <c r="F56" s="44">
        <f t="shared" si="18"/>
        <v>-0.47175997706322415</v>
      </c>
      <c r="H56" s="44">
        <f>(B13/B$40)*100</f>
        <v>7.586480826171722</v>
      </c>
      <c r="I56" s="44">
        <f>(C13/C$40)*100</f>
        <v>6.1972626403561302</v>
      </c>
      <c r="J56" s="44">
        <f>(D13/D$40)*100</f>
        <v>5.8726919941456588</v>
      </c>
      <c r="K56" s="44">
        <f>(E13/E$40)*100</f>
        <v>5.6964596162282399</v>
      </c>
      <c r="L56" s="44">
        <f>(F13/F$40)*100</f>
        <v>5.0509052014419877</v>
      </c>
    </row>
    <row r="57" spans="1:12" x14ac:dyDescent="0.2">
      <c r="A57" t="str">
        <f>A14</f>
        <v>Food drink and tobacco</v>
      </c>
      <c r="B57" s="40">
        <f t="shared" si="20"/>
        <v>1.2073570606313755</v>
      </c>
      <c r="C57" s="44">
        <f t="shared" si="20"/>
        <v>-2.356219913858848</v>
      </c>
      <c r="D57" s="40">
        <f t="shared" si="20"/>
        <v>0.19127517824042428</v>
      </c>
      <c r="E57" s="40">
        <f t="shared" si="20"/>
        <v>-0.24162343563187694</v>
      </c>
      <c r="F57" s="44">
        <f t="shared" si="18"/>
        <v>-9.7532123822807737E-2</v>
      </c>
      <c r="H57" s="40">
        <f t="shared" ref="H57:L59" si="21">(B14/B$13)*100</f>
        <v>11.937172774869115</v>
      </c>
      <c r="I57" s="40">
        <f t="shared" si="21"/>
        <v>15.112761802657285</v>
      </c>
      <c r="J57" s="40">
        <f t="shared" si="21"/>
        <v>15.643138369119617</v>
      </c>
      <c r="K57" s="40">
        <f t="shared" si="21"/>
        <v>15.854453589764578</v>
      </c>
      <c r="L57" s="40">
        <f t="shared" si="21"/>
        <v>16.549019607843142</v>
      </c>
    </row>
    <row r="58" spans="1:12" x14ac:dyDescent="0.2">
      <c r="A58" t="str">
        <f>A15</f>
        <v>Engineering</v>
      </c>
      <c r="B58" s="40">
        <f t="shared" si="20"/>
        <v>-6.318173123595594</v>
      </c>
      <c r="C58" s="44">
        <f t="shared" si="20"/>
        <v>-4.0731312196251483</v>
      </c>
      <c r="D58" s="40">
        <f t="shared" si="20"/>
        <v>1.1781813700205479</v>
      </c>
      <c r="E58" s="40">
        <f t="shared" si="20"/>
        <v>-0.2090083554879163</v>
      </c>
      <c r="F58" s="44">
        <f t="shared" si="18"/>
        <v>0.25126203042131756</v>
      </c>
      <c r="H58" s="40">
        <f t="shared" si="21"/>
        <v>17.801047120418843</v>
      </c>
      <c r="I58" s="40">
        <f t="shared" si="21"/>
        <v>16.544779262549312</v>
      </c>
      <c r="J58" s="40">
        <f t="shared" si="21"/>
        <v>16.824288671510363</v>
      </c>
      <c r="K58" s="40">
        <f t="shared" si="21"/>
        <v>17.908075951430192</v>
      </c>
      <c r="L58" s="40">
        <f t="shared" si="21"/>
        <v>18.753812636165502</v>
      </c>
    </row>
    <row r="59" spans="1:12" x14ac:dyDescent="0.2">
      <c r="A59" t="str">
        <f>A16</f>
        <v>Rest of manufacturing</v>
      </c>
      <c r="B59" s="40">
        <f t="shared" si="20"/>
        <v>-5.2466971257677404</v>
      </c>
      <c r="C59" s="44">
        <f t="shared" si="20"/>
        <v>-6.7846938203822376</v>
      </c>
      <c r="D59" s="40">
        <f t="shared" si="20"/>
        <v>-0.46346595584668693</v>
      </c>
      <c r="E59" s="40">
        <f t="shared" si="20"/>
        <v>-0.90187742012873828</v>
      </c>
      <c r="F59" s="44">
        <f t="shared" si="18"/>
        <v>-0.75595524152622939</v>
      </c>
      <c r="H59" s="40">
        <f t="shared" si="21"/>
        <v>70.261780104712045</v>
      </c>
      <c r="I59" s="40">
        <f t="shared" si="21"/>
        <v>68.342458934793399</v>
      </c>
      <c r="J59" s="40">
        <f t="shared" si="21"/>
        <v>67.532572959370029</v>
      </c>
      <c r="K59" s="40">
        <f t="shared" si="21"/>
        <v>66.237470458805234</v>
      </c>
      <c r="L59" s="40">
        <f t="shared" si="21"/>
        <v>64.697167755991359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2.181173318165408</v>
      </c>
      <c r="C61" s="44">
        <f>IF(AND(D$5-C$5 &lt;&gt; 0,C18&lt;&gt;0,D18&lt;&gt;0),(EXP(LN(D18/C18)/(D$5-C$5))-1)*100,0)</f>
        <v>-4.440473531382894</v>
      </c>
      <c r="D61" s="44">
        <f>IF(AND(E$5-D$5 &lt;&gt; 0,D18&lt;&gt;0,E18&lt;&gt;0),(EXP(LN(E18/D18)/(E$5-D$5))-1)*100,0)</f>
        <v>-0.61238174432607373</v>
      </c>
      <c r="E61" s="44">
        <f>IF(AND(F$5-E$5 &lt;&gt; 0,E18&lt;&gt;0,F18&lt;&gt;0),(EXP(LN(F18/E18)/(F$5-E$5))-1)*100,0)</f>
        <v>-7.303167900957197E-2</v>
      </c>
      <c r="F61" s="44">
        <f t="shared" si="18"/>
        <v>-0.25313946430335355</v>
      </c>
      <c r="H61" s="44">
        <f>(B18/B$40)*100</f>
        <v>4.9430682939746218</v>
      </c>
      <c r="I61" s="44">
        <f>(C18/C$40)*100</f>
        <v>5.3117021175621977</v>
      </c>
      <c r="J61" s="44">
        <f>(D18/D$40)*100</f>
        <v>5.0989468866651606</v>
      </c>
      <c r="K61" s="44">
        <f>(E18/E$40)*100</f>
        <v>4.8149033607301339</v>
      </c>
      <c r="L61" s="44">
        <f>(F18/F$40)*100</f>
        <v>4.532169534348367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2.5153776543114459</v>
      </c>
      <c r="C63" s="44">
        <f t="shared" si="22"/>
        <v>-1.9334567890400112</v>
      </c>
      <c r="D63" s="44">
        <f t="shared" si="22"/>
        <v>0.4005795888923247</v>
      </c>
      <c r="E63" s="44">
        <f t="shared" si="22"/>
        <v>0.82569734056912036</v>
      </c>
      <c r="F63" s="44">
        <f t="shared" si="18"/>
        <v>0.68379179430710924</v>
      </c>
      <c r="H63" s="44">
        <f>(B20/B$40)*100</f>
        <v>24.834019402517988</v>
      </c>
      <c r="I63" s="44">
        <f>(C20/C$40)*100</f>
        <v>27.036884117808963</v>
      </c>
      <c r="J63" s="44">
        <f>(D20/D$40)*100</f>
        <v>26.634852378205427</v>
      </c>
      <c r="K63" s="44">
        <f>(E20/E$40)*100</f>
        <v>26.459221640140306</v>
      </c>
      <c r="L63" s="44">
        <f>(F20/F$40)*100</f>
        <v>27.238354307244684</v>
      </c>
    </row>
    <row r="64" spans="1:12" x14ac:dyDescent="0.2">
      <c r="A64" t="str">
        <f>A21</f>
        <v>Wholesale and retail trade</v>
      </c>
      <c r="B64" s="40">
        <f t="shared" si="22"/>
        <v>0.13853833033066199</v>
      </c>
      <c r="C64" s="44">
        <f t="shared" si="22"/>
        <v>-0.17156950352096301</v>
      </c>
      <c r="D64" s="40">
        <f t="shared" si="22"/>
        <v>-0.10045584092156501</v>
      </c>
      <c r="E64" s="40">
        <f t="shared" si="22"/>
        <v>6.7626424062572355E-2</v>
      </c>
      <c r="F64" s="44">
        <f t="shared" si="18"/>
        <v>1.1567603589912601E-2</v>
      </c>
      <c r="H64" s="40">
        <f t="shared" ref="H64:L66" si="23">(B21/B$20)*100</f>
        <v>53.938912206895893</v>
      </c>
      <c r="I64" s="40">
        <f t="shared" si="23"/>
        <v>49.107871617767103</v>
      </c>
      <c r="J64" s="40">
        <f t="shared" si="23"/>
        <v>49.990155542429555</v>
      </c>
      <c r="K64" s="40">
        <f t="shared" si="23"/>
        <v>48.755197641981155</v>
      </c>
      <c r="L64" s="40">
        <f t="shared" si="23"/>
        <v>45.211046831065666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3.8722011165754022</v>
      </c>
      <c r="C65" s="44">
        <f t="shared" si="22"/>
        <v>0.14590552617186336</v>
      </c>
      <c r="D65" s="40">
        <f t="shared" si="22"/>
        <v>1.3748917089706048</v>
      </c>
      <c r="E65" s="40">
        <f t="shared" si="22"/>
        <v>0.13076942682954673</v>
      </c>
      <c r="F65" s="44">
        <f t="shared" si="18"/>
        <v>0.54377103647498259</v>
      </c>
      <c r="H65" s="40">
        <f t="shared" si="23"/>
        <v>13.696771129183908</v>
      </c>
      <c r="I65" s="40">
        <f t="shared" si="23"/>
        <v>14.436418848351341</v>
      </c>
      <c r="J65" s="40">
        <f t="shared" si="23"/>
        <v>14.742522686999965</v>
      </c>
      <c r="K65" s="40">
        <f t="shared" si="23"/>
        <v>15.471866940365317</v>
      </c>
      <c r="L65" s="40">
        <f t="shared" si="23"/>
        <v>14.43796257393103</v>
      </c>
    </row>
    <row r="66" spans="1:12" x14ac:dyDescent="0.2">
      <c r="A66" t="str">
        <f>A23</f>
        <v>Accommodation and food</v>
      </c>
      <c r="B66" s="40">
        <f t="shared" si="22"/>
        <v>5.6121282175110476</v>
      </c>
      <c r="C66" s="44">
        <f t="shared" si="22"/>
        <v>-5.1302421878760995</v>
      </c>
      <c r="D66" s="40">
        <f t="shared" si="22"/>
        <v>0.68682343821011571</v>
      </c>
      <c r="E66" s="40">
        <f t="shared" si="22"/>
        <v>2.0472243711515903</v>
      </c>
      <c r="F66" s="44">
        <f t="shared" si="18"/>
        <v>1.5917272656299053</v>
      </c>
      <c r="H66" s="40">
        <f t="shared" si="23"/>
        <v>32.364316663920192</v>
      </c>
      <c r="I66" s="40">
        <f t="shared" si="23"/>
        <v>36.455709533881567</v>
      </c>
      <c r="J66" s="40">
        <f t="shared" si="23"/>
        <v>35.267321770570483</v>
      </c>
      <c r="K66" s="40">
        <f t="shared" si="23"/>
        <v>35.772935417653514</v>
      </c>
      <c r="L66" s="40">
        <f t="shared" si="23"/>
        <v>40.35099059500331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-5.0608726528145187E-2</v>
      </c>
      <c r="C68" s="44">
        <f t="shared" si="24"/>
        <v>-3.6934857271548771</v>
      </c>
      <c r="D68" s="44">
        <f t="shared" si="24"/>
        <v>0.40001078661346945</v>
      </c>
      <c r="E68" s="44">
        <f t="shared" si="24"/>
        <v>0.52394826801642758</v>
      </c>
      <c r="F68" s="44">
        <f t="shared" si="18"/>
        <v>0.48261878431243854</v>
      </c>
      <c r="H68" s="44">
        <f>(B25/B$40)*100</f>
        <v>29.989408054692966</v>
      </c>
      <c r="I68" s="44">
        <f>(C25/C$40)*100</f>
        <v>29.501362035745142</v>
      </c>
      <c r="J68" s="44">
        <f>(D25/D$40)*100</f>
        <v>28.541087629136332</v>
      </c>
      <c r="K68" s="44">
        <f>(E25/E$40)*100</f>
        <v>28.3520840054871</v>
      </c>
      <c r="L68" s="44">
        <f>(F25/F$40)*100</f>
        <v>28.32512423686212</v>
      </c>
    </row>
    <row r="69" spans="1:12" x14ac:dyDescent="0.2">
      <c r="A69" t="str">
        <f>A26</f>
        <v>Media</v>
      </c>
      <c r="B69" s="40">
        <f t="shared" si="24"/>
        <v>5.3589506403631137</v>
      </c>
      <c r="C69" s="44">
        <f t="shared" si="24"/>
        <v>-2.4323709934075732</v>
      </c>
      <c r="D69" s="40">
        <f t="shared" si="24"/>
        <v>-0.33305928232419957</v>
      </c>
      <c r="E69" s="40">
        <f t="shared" si="24"/>
        <v>0.14124526091336964</v>
      </c>
      <c r="F69" s="44">
        <f t="shared" si="18"/>
        <v>-1.71065207054788E-2</v>
      </c>
      <c r="H69" s="40">
        <f t="shared" ref="H69:L71" si="25">(B26/B$25)*100</f>
        <v>2.8656515143001644</v>
      </c>
      <c r="I69" s="40">
        <f t="shared" si="25"/>
        <v>3.5382499376643848</v>
      </c>
      <c r="J69" s="40">
        <f t="shared" si="25"/>
        <v>3.58458261995239</v>
      </c>
      <c r="K69" s="40">
        <f t="shared" si="25"/>
        <v>3.4556156824861448</v>
      </c>
      <c r="L69" s="40">
        <f t="shared" si="25"/>
        <v>3.3262886357632393</v>
      </c>
    </row>
    <row r="70" spans="1:12" x14ac:dyDescent="0.2">
      <c r="A70" t="str">
        <f>A27</f>
        <v>Information technology</v>
      </c>
      <c r="B70" s="40">
        <f t="shared" si="24"/>
        <v>7.5845334563837685</v>
      </c>
      <c r="C70" s="44">
        <f t="shared" si="24"/>
        <v>-15.136158601102744</v>
      </c>
      <c r="D70" s="40">
        <f t="shared" si="24"/>
        <v>1.9549927972979608</v>
      </c>
      <c r="E70" s="40">
        <f t="shared" si="24"/>
        <v>1.0952355239887135</v>
      </c>
      <c r="F70" s="44">
        <f t="shared" si="18"/>
        <v>1.3810126824435276</v>
      </c>
      <c r="H70" s="40">
        <f t="shared" si="25"/>
        <v>10.759437786464829</v>
      </c>
      <c r="I70" s="40">
        <f t="shared" si="25"/>
        <v>14.443363066751413</v>
      </c>
      <c r="J70" s="40">
        <f t="shared" si="25"/>
        <v>12.727272727272714</v>
      </c>
      <c r="K70" s="40">
        <f t="shared" si="25"/>
        <v>13.743870191323721</v>
      </c>
      <c r="L70" s="40">
        <f t="shared" si="25"/>
        <v>14.545228512377371</v>
      </c>
    </row>
    <row r="71" spans="1:12" x14ac:dyDescent="0.2">
      <c r="A71" t="str">
        <f>A28</f>
        <v>Finance and insurance</v>
      </c>
      <c r="B71" s="40">
        <f t="shared" si="24"/>
        <v>-1.5429188458210397</v>
      </c>
      <c r="C71" s="44">
        <f t="shared" si="24"/>
        <v>-8.2231538213477506</v>
      </c>
      <c r="D71" s="40">
        <f t="shared" si="24"/>
        <v>0.78177752148640423</v>
      </c>
      <c r="E71" s="40">
        <f t="shared" si="24"/>
        <v>4.609105985733386E-2</v>
      </c>
      <c r="F71" s="44">
        <f t="shared" si="18"/>
        <v>0.29072122936384392</v>
      </c>
      <c r="H71" s="40">
        <f t="shared" si="25"/>
        <v>7.9467647035214615</v>
      </c>
      <c r="I71" s="40">
        <f t="shared" si="25"/>
        <v>7.4826867856539536</v>
      </c>
      <c r="J71" s="40">
        <f t="shared" si="25"/>
        <v>7.130747066438385</v>
      </c>
      <c r="K71" s="40">
        <f t="shared" si="25"/>
        <v>7.2673538055980602</v>
      </c>
      <c r="L71" s="40">
        <f t="shared" si="25"/>
        <v>6.9291852496464772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5.9315633449842364</v>
      </c>
      <c r="C72" s="44">
        <f t="shared" si="27"/>
        <v>-8.7135422969866987</v>
      </c>
      <c r="D72" s="40">
        <f t="shared" si="27"/>
        <v>-5.3085630458693522E-2</v>
      </c>
      <c r="E72" s="40">
        <f t="shared" si="27"/>
        <v>1.3032755763064952</v>
      </c>
      <c r="F72" s="44">
        <f t="shared" si="18"/>
        <v>0.84912219863382266</v>
      </c>
      <c r="H72" s="40">
        <f t="shared" ref="H72:L72" si="28">(B29/B$25)*100</f>
        <v>5.2673404024755364</v>
      </c>
      <c r="I72" s="40">
        <f t="shared" si="28"/>
        <v>6.6461830495387257</v>
      </c>
      <c r="J72" s="40">
        <f t="shared" si="28"/>
        <v>6.2997452708063566</v>
      </c>
      <c r="K72" s="40">
        <f t="shared" si="28"/>
        <v>6.1588715421329816</v>
      </c>
      <c r="L72" s="40">
        <f t="shared" si="28"/>
        <v>6.6533542602290456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-2.2769829843861666</v>
      </c>
      <c r="C73" s="44">
        <f t="shared" si="29"/>
        <v>2.9926099363431602</v>
      </c>
      <c r="D73" s="40">
        <f t="shared" si="29"/>
        <v>0.59253839308719414</v>
      </c>
      <c r="E73" s="40">
        <f t="shared" si="29"/>
        <v>0.47396687616598765</v>
      </c>
      <c r="F73" s="44">
        <f t="shared" si="18"/>
        <v>0.51347517767734718</v>
      </c>
      <c r="H73" s="40">
        <f t="shared" ref="H73:L73" si="30">(B30/B$25)*100</f>
        <v>24.058629464034844</v>
      </c>
      <c r="I73" s="40">
        <f t="shared" si="30"/>
        <v>21.985570310552035</v>
      </c>
      <c r="J73" s="40">
        <f t="shared" si="30"/>
        <v>23.511922161439873</v>
      </c>
      <c r="K73" s="40">
        <f t="shared" si="30"/>
        <v>23.738221352610331</v>
      </c>
      <c r="L73" s="40">
        <f t="shared" si="30"/>
        <v>23.620456558561706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2.5883268635373824E-2</v>
      </c>
      <c r="C74" s="44">
        <f t="shared" si="31"/>
        <v>-1.8203569580957812</v>
      </c>
      <c r="D74" s="40">
        <f t="shared" si="31"/>
        <v>0.37978176457027502</v>
      </c>
      <c r="E74" s="40">
        <f t="shared" si="31"/>
        <v>0.35991300544460092</v>
      </c>
      <c r="F74" s="44">
        <f t="shared" si="18"/>
        <v>0.36653548814360448</v>
      </c>
      <c r="H74" s="40">
        <f>(B31/B$25)*100</f>
        <v>24.800327503030221</v>
      </c>
      <c r="I74" s="40">
        <f t="shared" ref="I74:L74" si="32">(C31/C$25)*100</f>
        <v>24.876334183242506</v>
      </c>
      <c r="J74" s="40">
        <f t="shared" si="32"/>
        <v>25.360170376247552</v>
      </c>
      <c r="K74" s="40">
        <f t="shared" si="32"/>
        <v>25.334632293346658</v>
      </c>
      <c r="L74" s="40">
        <f t="shared" si="32"/>
        <v>24.924243601498024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-1.3377798886970993E-2</v>
      </c>
      <c r="C75" s="44">
        <f t="shared" si="33"/>
        <v>-6.6223139863883951</v>
      </c>
      <c r="D75" s="40">
        <f t="shared" si="33"/>
        <v>0.70093906387931337</v>
      </c>
      <c r="E75" s="40">
        <f t="shared" si="33"/>
        <v>0.99569915700861156</v>
      </c>
      <c r="F75" s="44">
        <f t="shared" si="18"/>
        <v>0.89735005185438421</v>
      </c>
      <c r="H75" s="40">
        <f t="shared" ref="H75:L75" si="34">(B32/B$25)*100</f>
        <v>10.502572664734824</v>
      </c>
      <c r="I75" s="40">
        <f t="shared" si="34"/>
        <v>10.518230151133718</v>
      </c>
      <c r="J75" s="40">
        <f t="shared" si="34"/>
        <v>10.198354699962406</v>
      </c>
      <c r="K75" s="40">
        <f t="shared" si="34"/>
        <v>10.352110946467018</v>
      </c>
      <c r="L75" s="40">
        <f t="shared" si="34"/>
        <v>10.848316265481516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-6.6293508118139943</v>
      </c>
      <c r="C76" s="44">
        <f t="shared" si="35"/>
        <v>2.5179856115108423</v>
      </c>
      <c r="D76" s="40">
        <f t="shared" si="35"/>
        <v>-1.9272945485202531</v>
      </c>
      <c r="E76" s="40">
        <f t="shared" si="35"/>
        <v>-0.3112433770713019</v>
      </c>
      <c r="F76" s="44">
        <f t="shared" si="18"/>
        <v>-0.85286446451243725</v>
      </c>
      <c r="H76" s="40">
        <f t="shared" ref="H76:L76" si="36">(B33/B$25)*100</f>
        <v>13.79927596143814</v>
      </c>
      <c r="I76" s="40">
        <f t="shared" si="36"/>
        <v>10.509382515463264</v>
      </c>
      <c r="J76" s="40">
        <f t="shared" si="36"/>
        <v>11.18720507788032</v>
      </c>
      <c r="K76" s="40">
        <f t="shared" si="36"/>
        <v>9.9493241860351009</v>
      </c>
      <c r="L76" s="40">
        <f t="shared" si="36"/>
        <v>9.1529269164426221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-0.44932001905607644</v>
      </c>
      <c r="C78" s="44">
        <f t="shared" ref="C78:C83" si="38">IF(AND(D$5-C$5 &lt;&gt; 0,C35&lt;&gt;0,D35&lt;&gt;0),(EXP(LN(D35/C35)/(D$5-C$5))-1)*100,0)</f>
        <v>5.7216243046912529</v>
      </c>
      <c r="D78" s="44">
        <f t="shared" si="37"/>
        <v>1.0641253115802662</v>
      </c>
      <c r="E78" s="44">
        <f t="shared" si="37"/>
        <v>0.60177353068335826</v>
      </c>
      <c r="F78" s="44">
        <f t="shared" si="18"/>
        <v>0.75565529145775745</v>
      </c>
      <c r="H78" s="44">
        <f>(B35/B$40)*100</f>
        <v>31.10878409282396</v>
      </c>
      <c r="I78" s="44">
        <f>(C35/C$40)*100</f>
        <v>30.117125582543146</v>
      </c>
      <c r="J78" s="44">
        <f>(D35/D$40)*100</f>
        <v>31.985278343241554</v>
      </c>
      <c r="K78" s="44">
        <f>(E35/E$40)*100</f>
        <v>32.838318683282672</v>
      </c>
      <c r="L78" s="44">
        <f>(F35/F$40)*100</f>
        <v>33.061970975451956</v>
      </c>
    </row>
    <row r="79" spans="1:12" x14ac:dyDescent="0.2">
      <c r="A79" t="str">
        <f>A36</f>
        <v>Public admin. and defence</v>
      </c>
      <c r="B79" s="40">
        <f t="shared" si="37"/>
        <v>-0.5541188824026877</v>
      </c>
      <c r="C79" s="44">
        <f t="shared" si="38"/>
        <v>3.9702023194787106</v>
      </c>
      <c r="D79" s="40">
        <f t="shared" si="37"/>
        <v>-7.1752462937191286E-2</v>
      </c>
      <c r="E79" s="40">
        <f t="shared" si="37"/>
        <v>0.18556484208072099</v>
      </c>
      <c r="F79" s="44">
        <f t="shared" si="18"/>
        <v>9.9718869273690558E-2</v>
      </c>
      <c r="H79" s="40">
        <f>(B36/B$35)*100</f>
        <v>18.693172585100886</v>
      </c>
      <c r="I79" s="40">
        <f t="shared" ref="I79:L81" si="39">(C36/C$35)*100</f>
        <v>18.614582184333688</v>
      </c>
      <c r="J79" s="40">
        <f t="shared" si="39"/>
        <v>18.306206403147922</v>
      </c>
      <c r="K79" s="40">
        <f t="shared" si="39"/>
        <v>17.300338570933789</v>
      </c>
      <c r="L79" s="40">
        <f t="shared" si="39"/>
        <v>16.597770011649178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1.3641201009862103</v>
      </c>
      <c r="C80" s="44">
        <f t="shared" si="38"/>
        <v>-3.0972635571122176</v>
      </c>
      <c r="D80" s="40">
        <f t="shared" si="40"/>
        <v>1.2304542149154774</v>
      </c>
      <c r="E80" s="40">
        <f t="shared" si="40"/>
        <v>0.33593883962323989</v>
      </c>
      <c r="F80" s="44">
        <f t="shared" si="18"/>
        <v>0.63322890670527432</v>
      </c>
      <c r="H80" s="40">
        <f>(B37/B$35)*100</f>
        <v>27.831214355910827</v>
      </c>
      <c r="I80" s="40">
        <f t="shared" si="39"/>
        <v>29.915223523108708</v>
      </c>
      <c r="J80" s="40">
        <f t="shared" si="39"/>
        <v>27.419811601979394</v>
      </c>
      <c r="K80" s="40">
        <f t="shared" si="39"/>
        <v>27.646189840044684</v>
      </c>
      <c r="L80" s="40">
        <f t="shared" si="39"/>
        <v>26.924280246297272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-1.3960665969229624</v>
      </c>
      <c r="C81" s="44">
        <f t="shared" si="38"/>
        <v>11.480704762196492</v>
      </c>
      <c r="D81" s="40">
        <f t="shared" si="40"/>
        <v>1.3527708911470926</v>
      </c>
      <c r="E81" s="40">
        <f t="shared" si="40"/>
        <v>0.85909299215665147</v>
      </c>
      <c r="F81" s="44">
        <f t="shared" si="18"/>
        <v>1.0233845285088972</v>
      </c>
      <c r="H81" s="40">
        <f>(B38/B$35)*100</f>
        <v>53.475613058988294</v>
      </c>
      <c r="I81" s="40">
        <f t="shared" si="39"/>
        <v>51.470194292557601</v>
      </c>
      <c r="J81" s="40">
        <f t="shared" si="39"/>
        <v>54.273981994872678</v>
      </c>
      <c r="K81" s="40">
        <f t="shared" si="39"/>
        <v>55.053471589021527</v>
      </c>
      <c r="L81" s="40">
        <f t="shared" si="39"/>
        <v>56.477949742053546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0.36022124311556603</v>
      </c>
      <c r="C83" s="206">
        <f t="shared" si="38"/>
        <v>-0.4532209535199061</v>
      </c>
      <c r="D83" s="43">
        <f>IF(AND(E$5-D$5 &lt;&gt; 0,D40&lt;&gt;0,E40&lt;&gt;0),(EXP(LN(E40/D40)/(E$5-D$5))-1)*100,0)</f>
        <v>0.53351467628774962</v>
      </c>
      <c r="E83" s="43">
        <f>IF(AND(F$5-E$5 &lt;&gt; 0,E40&lt;&gt;0,F40&lt;&gt;0),(EXP(LN(F40/E40)/(F$5-E$5))-1)*100,0)</f>
        <v>0.533512011860382</v>
      </c>
      <c r="F83" s="206">
        <f t="shared" si="18"/>
        <v>0.53351290000283047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4.1562783804165448</v>
      </c>
      <c r="C89" s="44">
        <f>IF(AND(F$5-D$5 &lt;&gt; 0,D7&lt;&gt;0,F7&lt;&gt;0),(EXP(LN(F7/D7)/(F$5-D$5))-1)*100,0)</f>
        <v>0.25662606661447374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-5.9098068994654867</v>
      </c>
      <c r="C90" s="44">
        <f t="shared" ref="C90:C122" si="43">IF(AND(F$5-D$5 &lt;&gt; 0,D8&lt;&gt;0,F8&lt;&gt;0),(EXP(LN(F8/D8)/(F$5-D$5))-1)*100,0)</f>
        <v>0.42203031835355009</v>
      </c>
    </row>
    <row r="91" spans="1:12" x14ac:dyDescent="0.2">
      <c r="A91" s="30" t="str">
        <f t="shared" si="41"/>
        <v>Mining and quarrying</v>
      </c>
      <c r="B91" s="44">
        <f t="shared" si="42"/>
        <v>-0.3166051812025561</v>
      </c>
      <c r="C91" s="44">
        <f t="shared" si="43"/>
        <v>-1.8105844794238712</v>
      </c>
    </row>
    <row r="92" spans="1:12" x14ac:dyDescent="0.2">
      <c r="A92" s="30" t="str">
        <f t="shared" si="41"/>
        <v>Electricity and gas</v>
      </c>
      <c r="B92" s="44">
        <f t="shared" si="42"/>
        <v>34.460489268156927</v>
      </c>
      <c r="C92" s="44">
        <f t="shared" si="43"/>
        <v>-8.462139813105729E-2</v>
      </c>
    </row>
    <row r="93" spans="1:12" x14ac:dyDescent="0.2">
      <c r="A93" s="30" t="str">
        <f t="shared" si="41"/>
        <v>Water and sewerage</v>
      </c>
      <c r="B93" s="44">
        <f t="shared" si="42"/>
        <v>4.8076967282888905</v>
      </c>
      <c r="C93" s="44">
        <f t="shared" si="43"/>
        <v>0.78277882869355331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-4.8050078453390599</v>
      </c>
      <c r="C95" s="44">
        <f t="shared" si="43"/>
        <v>-0.47175997706322415</v>
      </c>
    </row>
    <row r="96" spans="1:12" x14ac:dyDescent="0.2">
      <c r="A96" s="30" t="str">
        <f t="shared" si="41"/>
        <v>Food drink and tobacco</v>
      </c>
      <c r="B96" s="44">
        <f t="shared" si="42"/>
        <v>0.48438615734018864</v>
      </c>
      <c r="C96" s="44">
        <f t="shared" si="43"/>
        <v>-9.7532123822807737E-2</v>
      </c>
    </row>
    <row r="97" spans="1:3" x14ac:dyDescent="0.2">
      <c r="A97" s="30" t="str">
        <f t="shared" si="41"/>
        <v>Engineering</v>
      </c>
      <c r="B97" s="44">
        <f t="shared" si="42"/>
        <v>-5.8734079865417126</v>
      </c>
      <c r="C97" s="44">
        <f t="shared" si="43"/>
        <v>0.25126203042131756</v>
      </c>
    </row>
    <row r="98" spans="1:3" x14ac:dyDescent="0.2">
      <c r="A98" s="30" t="str">
        <f t="shared" si="41"/>
        <v>Rest of manufacturing</v>
      </c>
      <c r="B98" s="44">
        <f t="shared" si="42"/>
        <v>-5.5563132688582151</v>
      </c>
      <c r="C98" s="44">
        <f t="shared" si="43"/>
        <v>-0.75595524152622939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0.82111730574976338</v>
      </c>
      <c r="C100" s="44">
        <f t="shared" si="43"/>
        <v>-0.25313946430335355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1.609750771286822</v>
      </c>
      <c r="C102" s="44">
        <f t="shared" si="43"/>
        <v>0.68379179430710924</v>
      </c>
    </row>
    <row r="103" spans="1:3" x14ac:dyDescent="0.2">
      <c r="A103" s="30" t="str">
        <f t="shared" si="41"/>
        <v>Wholesale and retail trade</v>
      </c>
      <c r="B103" s="44">
        <f t="shared" si="42"/>
        <v>7.643979343991969E-2</v>
      </c>
      <c r="C103" s="44">
        <f t="shared" si="43"/>
        <v>1.1567603589912601E-2</v>
      </c>
    </row>
    <row r="104" spans="1:3" x14ac:dyDescent="0.2">
      <c r="A104" s="30" t="str">
        <f t="shared" si="41"/>
        <v>Transport and storage</v>
      </c>
      <c r="B104" s="44">
        <f t="shared" si="42"/>
        <v>3.1160117472524451</v>
      </c>
      <c r="C104" s="44">
        <f t="shared" si="43"/>
        <v>0.54377103647498259</v>
      </c>
    </row>
    <row r="105" spans="1:3" x14ac:dyDescent="0.2">
      <c r="A105" s="30" t="str">
        <f t="shared" si="41"/>
        <v>Accommodation and food</v>
      </c>
      <c r="B105" s="44">
        <f t="shared" si="42"/>
        <v>3.3704944932431591</v>
      </c>
      <c r="C105" s="44">
        <f t="shared" si="43"/>
        <v>1.5917272656299053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-0.79004432120198809</v>
      </c>
      <c r="C107" s="44">
        <f t="shared" si="43"/>
        <v>0.48261878431243854</v>
      </c>
    </row>
    <row r="108" spans="1:3" x14ac:dyDescent="0.2">
      <c r="A108" s="30" t="str">
        <f t="shared" si="41"/>
        <v>Media</v>
      </c>
      <c r="B108" s="44">
        <f t="shared" si="42"/>
        <v>3.7524353183705283</v>
      </c>
      <c r="C108" s="44">
        <f t="shared" si="43"/>
        <v>-1.71065207054788E-2</v>
      </c>
    </row>
    <row r="109" spans="1:3" x14ac:dyDescent="0.2">
      <c r="A109" s="30" t="str">
        <f t="shared" si="41"/>
        <v>Information technology</v>
      </c>
      <c r="B109" s="44">
        <f t="shared" si="42"/>
        <v>2.5993028905622939</v>
      </c>
      <c r="C109" s="44">
        <f t="shared" si="43"/>
        <v>1.3810126824435276</v>
      </c>
    </row>
    <row r="110" spans="1:3" x14ac:dyDescent="0.2">
      <c r="A110" s="30" t="str">
        <f t="shared" si="41"/>
        <v>Finance and insurance</v>
      </c>
      <c r="B110" s="44">
        <f t="shared" si="42"/>
        <v>-2.9167757867831434</v>
      </c>
      <c r="C110" s="44">
        <f t="shared" si="43"/>
        <v>0.29072122936384392</v>
      </c>
    </row>
    <row r="111" spans="1:3" x14ac:dyDescent="0.2">
      <c r="A111" s="30" t="str">
        <f t="shared" si="41"/>
        <v>Real estate</v>
      </c>
      <c r="B111" s="44">
        <f t="shared" si="42"/>
        <v>2.8256767077539546</v>
      </c>
      <c r="C111" s="44">
        <f t="shared" si="43"/>
        <v>0.84912219863382266</v>
      </c>
    </row>
    <row r="112" spans="1:3" x14ac:dyDescent="0.2">
      <c r="A112" s="30" t="str">
        <f t="shared" si="41"/>
        <v>Professional services</v>
      </c>
      <c r="B112" s="44">
        <f t="shared" si="42"/>
        <v>-1.24508808144973</v>
      </c>
      <c r="C112" s="44">
        <f t="shared" si="43"/>
        <v>0.51347517767734718</v>
      </c>
    </row>
    <row r="113" spans="1:3" x14ac:dyDescent="0.2">
      <c r="A113" s="30" t="str">
        <f t="shared" si="41"/>
        <v>Support services</v>
      </c>
      <c r="B113" s="44">
        <f t="shared" si="42"/>
        <v>-0.34612154035086329</v>
      </c>
      <c r="C113" s="44">
        <f t="shared" si="43"/>
        <v>0.36653548814360448</v>
      </c>
    </row>
    <row r="114" spans="1:3" x14ac:dyDescent="0.2">
      <c r="A114" s="30" t="str">
        <f t="shared" si="41"/>
        <v>Arts and entertainment</v>
      </c>
      <c r="B114" s="44">
        <f t="shared" si="42"/>
        <v>-1.3715656345579919</v>
      </c>
      <c r="C114" s="44">
        <f t="shared" si="43"/>
        <v>0.89735005185438421</v>
      </c>
    </row>
    <row r="115" spans="1:3" x14ac:dyDescent="0.2">
      <c r="A115" s="30" t="str">
        <f t="shared" si="41"/>
        <v>Other services</v>
      </c>
      <c r="B115" s="44">
        <f t="shared" si="42"/>
        <v>-4.8676301721010891</v>
      </c>
      <c r="C115" s="44">
        <f t="shared" si="43"/>
        <v>-0.85286446451243725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0.75535790319878338</v>
      </c>
      <c r="C117" s="44">
        <f t="shared" si="43"/>
        <v>0.75565529145775745</v>
      </c>
    </row>
    <row r="118" spans="1:3" x14ac:dyDescent="0.2">
      <c r="A118" s="30" t="str">
        <f t="shared" si="41"/>
        <v>Public admin. and defence</v>
      </c>
      <c r="B118" s="44">
        <f t="shared" si="42"/>
        <v>0.3347141870095216</v>
      </c>
      <c r="C118" s="44">
        <f t="shared" si="43"/>
        <v>9.9718869273690558E-2</v>
      </c>
    </row>
    <row r="119" spans="1:3" x14ac:dyDescent="0.2">
      <c r="A119" s="30" t="str">
        <f t="shared" si="41"/>
        <v>Education</v>
      </c>
      <c r="B119" s="44">
        <f t="shared" si="42"/>
        <v>0.45570643693790824</v>
      </c>
      <c r="C119" s="44">
        <f t="shared" si="43"/>
        <v>0.63322890670527432</v>
      </c>
    </row>
    <row r="120" spans="1:3" x14ac:dyDescent="0.2">
      <c r="A120" s="30" t="str">
        <f t="shared" si="41"/>
        <v>Health and social work</v>
      </c>
      <c r="B120" s="44">
        <f t="shared" si="42"/>
        <v>1.054424441217483</v>
      </c>
      <c r="C120" s="44">
        <f t="shared" si="43"/>
        <v>1.0233845285088972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0.19700277350473971</v>
      </c>
      <c r="C122" s="206">
        <f t="shared" si="43"/>
        <v>0.53351290000283047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of Tyne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143.75670004744055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34.474118385115702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23.634237155857374</v>
      </c>
      <c r="G9" s="299" t="str">
        <f>CONCATENATE("(",ROUND((F9/$H11)*100,1),")")</f>
        <v>(5.6)</v>
      </c>
      <c r="H9" s="249">
        <f>SUM(H30,H51,H72,H93,H114,H135,H156,H177,H198,H219,H240,H261,H282,H303,H324,H345,H366,H387,H408,H429,H450,H471)</f>
        <v>201.86505558841364</v>
      </c>
      <c r="I9" s="299" t="str">
        <f>CONCATENATE("(",ROUND((H9/$H11)*100,1),")")</f>
        <v>(48.1)</v>
      </c>
      <c r="K9" s="249">
        <f>B14-B9</f>
        <v>2.5332442150145482</v>
      </c>
      <c r="L9" s="249">
        <f>D14-D9</f>
        <v>1.0959643680247524</v>
      </c>
      <c r="M9" s="249">
        <f>F14-F9</f>
        <v>0.46867765384750015</v>
      </c>
      <c r="N9" s="249">
        <f>SUM(K9:M9)</f>
        <v>4.0978862368868008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103.97784706987356</v>
      </c>
      <c r="C10" s="299" t="str">
        <f>CONCATENATE("(",ROUND((B10/$H11)*100,1),")")</f>
        <v>(24.8)</v>
      </c>
      <c r="D10" s="249">
        <f t="shared" ref="D10" si="1">SUM(D31,D52,D73,D94,D115,D136,D157,D178,D199,D220,D241,D262,D283,D304,D325,D346,D367,D388,D409,D430,D451,D472)</f>
        <v>94.16655926334019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19.508538078372798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217.65294441158653</v>
      </c>
      <c r="I10" s="299" t="str">
        <f>CONCATENATE("(",ROUND((H10/$H11)*100,1),")")</f>
        <v>(51.9)</v>
      </c>
      <c r="K10" s="249">
        <f t="shared" ref="K10:K11" si="4">B15-B10</f>
        <v>5.6375070313103919</v>
      </c>
      <c r="L10" s="249">
        <f t="shared" ref="L10:L11" si="5">D15-D10</f>
        <v>1.353370430370191</v>
      </c>
      <c r="M10" s="249">
        <f t="shared" ref="M10:M11" si="6">F15-F10</f>
        <v>0.22223630143233208</v>
      </c>
      <c r="N10" s="249">
        <f t="shared" ref="N10:N11" si="7">SUM(K10:M10)</f>
        <v>7.213113763112915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247.73454711731415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128.64067764845592</v>
      </c>
      <c r="E11" s="299" t="str">
        <f>CONCATENATE("(",ROUND((D11/$H11)*100,1),")")</f>
        <v>(30.7)</v>
      </c>
      <c r="F11" s="249">
        <f t="shared" ref="F11" si="9">SUM(F32,F53,F74,F95,F116,F137,F158,F179,F200,F221,F242,F263,F284,F305,F326,F347,F368,F389,F410,F431,F452,F473)</f>
        <v>43.142775234230164</v>
      </c>
      <c r="G11" s="299" t="str">
        <f>CONCATENATE("(",ROUND((F11/$H11)*100,1),")")</f>
        <v>(10.3)</v>
      </c>
      <c r="H11" s="249">
        <f t="shared" ref="H11" si="10">SUM(H32,H53,H74,H95,H116,H137,H158,H179,H200,H221,H242,H263,H284,H305,H326,H347,H368,H389,H410,H431,H452,H473)</f>
        <v>419.5180000000002</v>
      </c>
      <c r="I11" s="299" t="str">
        <f>CONCATENATE("(",ROUND((H11/$H11)*100,1),")")</f>
        <v>(100)</v>
      </c>
      <c r="K11" s="249">
        <f t="shared" si="4"/>
        <v>8.1707512463249543</v>
      </c>
      <c r="L11" s="249">
        <f t="shared" si="5"/>
        <v>2.449334798394915</v>
      </c>
      <c r="M11" s="249">
        <f t="shared" si="6"/>
        <v>0.69091395527983934</v>
      </c>
      <c r="N11" s="249">
        <f t="shared" si="7"/>
        <v>11.310999999999709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146.28994426245509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35.570082753140454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24.102914809704874</v>
      </c>
      <c r="G14" s="299" t="str">
        <f>CONCATENATE("(",ROUND((F14/$H16)*100,1),")")</f>
        <v>(5.6)</v>
      </c>
      <c r="H14" s="249">
        <f t="shared" ref="H14" si="13">SUM(H35,H56,H77,H98,H119,H140,H161,H182,H203,H224,H245,H266,H287,H308,H329,H350,H371,H392,H413,H434,H455,H476)</f>
        <v>205.96294182530045</v>
      </c>
      <c r="I14" s="299" t="str">
        <f>CONCATENATE("(",ROUND((H14/$H16)*100,1),")")</f>
        <v>(47.8)</v>
      </c>
      <c r="K14" s="249">
        <f>B19-B14</f>
        <v>4.3321093403896214</v>
      </c>
      <c r="L14" s="249">
        <f>D19-D14</f>
        <v>3.3073953615367984</v>
      </c>
      <c r="M14" s="249">
        <f>F19-F14</f>
        <v>1.263892408325983</v>
      </c>
      <c r="N14" s="249">
        <f>SUM(K14:M14)</f>
        <v>8.9033971102524028</v>
      </c>
    </row>
    <row r="15" spans="1:17" x14ac:dyDescent="0.2">
      <c r="A15" s="282" t="s">
        <v>365</v>
      </c>
      <c r="B15" s="249">
        <f t="shared" si="0"/>
        <v>109.61535410118395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95.519929693710381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19.73077437980513</v>
      </c>
      <c r="G15" s="299" t="str">
        <f>CONCATENATE("(",ROUND((F15/$H16)*100,1),")")</f>
        <v>(4.6)</v>
      </c>
      <c r="H15" s="249">
        <f t="shared" ref="H15" si="16">SUM(H36,H57,H78,H99,H120,H141,H162,H183,H204,H225,H246,H267,H288,H309,H330,H351,H372,H393,H414,H435,H456,H477)</f>
        <v>224.86605817469945</v>
      </c>
      <c r="I15" s="299" t="str">
        <f>CONCATENATE("(",ROUND((H15/$H16)*100,1),")")</f>
        <v>(52.2)</v>
      </c>
      <c r="K15" s="249">
        <f t="shared" ref="K15:K16" si="17">B20-B15</f>
        <v>10.409732392273824</v>
      </c>
      <c r="L15" s="249">
        <f t="shared" ref="L15:L16" si="18">D20-D15</f>
        <v>2.9017625073023225</v>
      </c>
      <c r="M15" s="249">
        <f t="shared" ref="M15:M16" si="19">F20-F15</f>
        <v>1.330107990171566</v>
      </c>
      <c r="N15" s="249">
        <f t="shared" ref="N15:N16" si="20">SUM(K15:M15)</f>
        <v>14.641602889747713</v>
      </c>
    </row>
    <row r="16" spans="1:17" x14ac:dyDescent="0.2">
      <c r="A16" s="282" t="s">
        <v>363</v>
      </c>
      <c r="B16" s="249">
        <f t="shared" si="0"/>
        <v>255.9052983636391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131.09001244685084</v>
      </c>
      <c r="E16" s="299" t="str">
        <f>CONCATENATE("(",ROUND((D16/$H16)*100,1),")")</f>
        <v>(30.4)</v>
      </c>
      <c r="F16" s="249">
        <f t="shared" ref="F16" si="22">SUM(F37,F58,F79,F100,F121,F142,F163,F184,F205,F226,F247,F268,F289,F310,F331,F352,F373,F394,F415,F436,F457,F478)</f>
        <v>43.833689189510004</v>
      </c>
      <c r="G16" s="299" t="str">
        <f>CONCATENATE("(",ROUND((F16/$H16)*100,1),")")</f>
        <v>(10.2)</v>
      </c>
      <c r="H16" s="249">
        <f t="shared" ref="H16" si="23">SUM(H37,H58,H79,H100,H121,H142,H163,H184,H205,H226,H247,H268,H289,H310,H331,H352,H373,H394,H415,H436,H457,H478)</f>
        <v>430.82899999999995</v>
      </c>
      <c r="I16" s="299" t="str">
        <f>CONCATENATE("(",ROUND((H16/$H16)*100,1),")")</f>
        <v>(100)</v>
      </c>
      <c r="K16" s="249">
        <f t="shared" si="17"/>
        <v>14.741841732663403</v>
      </c>
      <c r="L16" s="249">
        <f t="shared" si="18"/>
        <v>6.2091578688390996</v>
      </c>
      <c r="M16" s="249">
        <f t="shared" si="19"/>
        <v>2.594000398497549</v>
      </c>
      <c r="N16" s="249">
        <f t="shared" si="20"/>
        <v>23.545000000000051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150.62205360284472</v>
      </c>
      <c r="C19" s="299" t="str">
        <f>CONCATENATE("(",ROUND((B19/$H21)*100,1),")")</f>
        <v>(33.1)</v>
      </c>
      <c r="D19" s="249">
        <f t="shared" ref="D19" si="24">SUM(D40,D61,D82,D103,D124,D145,D166,D187,D208,D229,D250,D271,D292,D313,D334,D355,D376,D397,D418,D439,D460,D481)</f>
        <v>38.877478114677253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25.366807218030857</v>
      </c>
      <c r="G19" s="299" t="str">
        <f>CONCATENATE("(",ROUND((F19/$H21)*100,1),")")</f>
        <v>(5.6)</v>
      </c>
      <c r="H19" s="249">
        <f t="shared" ref="H19" si="26">SUM(H40,H61,H82,H103,H124,H145,H166,H187,H208,H229,H250,H271,H292,H313,H334,H355,H376,H397,H418,H439,H460,H481)</f>
        <v>214.86633893555279</v>
      </c>
      <c r="I19" s="299" t="str">
        <f>CONCATENATE("(",ROUND((H19/$H21)*100,1),")")</f>
        <v>(47.3)</v>
      </c>
      <c r="K19" s="249">
        <f>B19-B9</f>
        <v>6.8653535554041696</v>
      </c>
      <c r="L19" s="249">
        <f>D19-D9</f>
        <v>4.4033597295615508</v>
      </c>
      <c r="M19" s="249">
        <f>F19-F9</f>
        <v>1.7325700621734832</v>
      </c>
      <c r="N19" s="249">
        <f>SUM(K19:M19)</f>
        <v>13.001283347139204</v>
      </c>
    </row>
    <row r="20" spans="1:14" x14ac:dyDescent="0.2">
      <c r="A20" s="282" t="s">
        <v>365</v>
      </c>
      <c r="B20" s="249">
        <f t="shared" si="0"/>
        <v>120.02508649345778</v>
      </c>
      <c r="C20" s="299" t="str">
        <f>CONCATENATE("(",ROUND((B20/$H21)*100,1),")")</f>
        <v>(26.4)</v>
      </c>
      <c r="D20" s="249">
        <f t="shared" ref="D20" si="27">SUM(D41,D62,D83,D104,D125,D146,D167,D188,D209,D230,D251,D272,D293,D314,D335,D356,D377,D398,D419,D440,D461,D482)</f>
        <v>98.421692201012704</v>
      </c>
      <c r="E20" s="299" t="str">
        <f>CONCATENATE("(",ROUND((D20/$H21)*100,1),")")</f>
        <v>(21.7)</v>
      </c>
      <c r="F20" s="249">
        <f t="shared" ref="F20" si="28">SUM(F41,F62,F83,F104,F125,F146,F167,F188,F209,F230,F251,F272,F293,F314,F335,F356,F377,F398,F419,F440,F461,F482)</f>
        <v>21.060882369976696</v>
      </c>
      <c r="G20" s="299" t="str">
        <f>CONCATENATE("(",ROUND((F20/$H21)*100,1),")")</f>
        <v>(4.6)</v>
      </c>
      <c r="H20" s="249">
        <f t="shared" ref="H20" si="29">SUM(H41,H62,H83,H104,H125,H146,H167,H188,H209,H230,H251,H272,H293,H314,H335,H356,H377,H398,H419,H440,H461,H482)</f>
        <v>239.50766106444718</v>
      </c>
      <c r="I20" s="299" t="str">
        <f>CONCATENATE("(",ROUND((H20/$H21)*100,1),")")</f>
        <v>(52.7)</v>
      </c>
      <c r="K20" s="249">
        <f t="shared" ref="K20:K21" si="30">B20-B10</f>
        <v>16.047239423584216</v>
      </c>
      <c r="L20" s="249">
        <f t="shared" ref="L20:L21" si="31">D20-D10</f>
        <v>4.2551329376725135</v>
      </c>
      <c r="M20" s="249">
        <f t="shared" ref="M20:M21" si="32">F20-F10</f>
        <v>1.5523442916038981</v>
      </c>
      <c r="N20" s="249">
        <f t="shared" ref="N20:N21" si="33">SUM(K20:M20)</f>
        <v>21.854716652860628</v>
      </c>
    </row>
    <row r="21" spans="1:14" x14ac:dyDescent="0.2">
      <c r="A21" s="282" t="s">
        <v>363</v>
      </c>
      <c r="B21" s="249">
        <f t="shared" si="0"/>
        <v>270.64714009630251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137.29917031568993</v>
      </c>
      <c r="E21" s="299" t="str">
        <f>CONCATENATE("(",ROUND((D21/$H21)*100,1),")")</f>
        <v>(30.2)</v>
      </c>
      <c r="F21" s="249">
        <f>SUM(F42,F63,F84,F105,F126,F147,F168,F189,F210,F231,F252,F273,F294,F315,F336,F357,F378,F399,F420,F441,F462,F483)</f>
        <v>46.427689588007553</v>
      </c>
      <c r="G21" s="299" t="str">
        <f>CONCATENATE("(",ROUND((F21/$H21)*100,1),")")</f>
        <v>(10.2)</v>
      </c>
      <c r="H21" s="249">
        <f t="shared" ref="H21" si="35">SUM(H42,H63,H84,H105,H126,H147,H168,H189,H210,H231,H252,H273,H294,H315,H336,H357,H378,H399,H420,H441,H462,H483)</f>
        <v>454.37399999999991</v>
      </c>
      <c r="I21" s="299" t="str">
        <f>CONCATENATE("(",ROUND((H21/$H21)*100,1),")")</f>
        <v>(100)</v>
      </c>
      <c r="K21" s="249">
        <f t="shared" si="30"/>
        <v>22.912592978988357</v>
      </c>
      <c r="L21" s="249">
        <f t="shared" si="31"/>
        <v>8.6584926672340146</v>
      </c>
      <c r="M21" s="249">
        <f t="shared" si="32"/>
        <v>3.2849143537773884</v>
      </c>
      <c r="N21" s="249">
        <f t="shared" si="33"/>
        <v>34.85599999999976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0.69715501744125918</v>
      </c>
      <c r="C30" s="299" t="str">
        <f>CONCATENATE("(",ROUND((B30/$H32)*100,1),")")</f>
        <v>(25.8)</v>
      </c>
      <c r="D30" s="302">
        <f>'Ind T6'!M9</f>
        <v>1.5349293707860735E-2</v>
      </c>
      <c r="E30" s="299" t="str">
        <f>CONCATENATE("(",ROUND((D30/$H32)*100,1),")")</f>
        <v>(0.6)</v>
      </c>
      <c r="F30" s="302">
        <f>'Ind T6'!N9</f>
        <v>1.1432748119591944</v>
      </c>
      <c r="G30" s="299" t="str">
        <f>CONCATENATE("(",ROUND((F30/$H32)*100,1),")")</f>
        <v>(42.4)</v>
      </c>
      <c r="H30" s="302">
        <f>SUM(B30,D30,F30)</f>
        <v>1.8557791231083143</v>
      </c>
      <c r="I30" s="299" t="str">
        <f>CONCATENATE("(",ROUND((H30/$H32)*100,1),")")</f>
        <v>(68.8)</v>
      </c>
      <c r="K30" s="302">
        <f>B35-B30</f>
        <v>4.9171817023729747E-2</v>
      </c>
      <c r="L30" s="302">
        <f>D35-D30</f>
        <v>1.0044815493995135E-3</v>
      </c>
      <c r="M30" s="302">
        <f>F35-F30</f>
        <v>5.949576517232158E-3</v>
      </c>
      <c r="N30" s="302">
        <f>SUM(K30:M30)</f>
        <v>5.6125875090361418E-2</v>
      </c>
    </row>
    <row r="31" spans="1:14" x14ac:dyDescent="0.2">
      <c r="A31" s="282" t="s">
        <v>365</v>
      </c>
      <c r="B31" s="302">
        <f>'Ind T6'!L8</f>
        <v>5.1989543203308959E-2</v>
      </c>
      <c r="C31" s="299" t="str">
        <f>CONCATENATE("(",ROUND((B31/$H32)*100,1),")")</f>
        <v>(1.9)</v>
      </c>
      <c r="D31" s="302">
        <f>'Ind T6'!M8</f>
        <v>2.772775637556946E-2</v>
      </c>
      <c r="E31" s="299" t="str">
        <f>CONCATENATE("(",ROUND((D31/$H32)*100,1),")")</f>
        <v>(1)</v>
      </c>
      <c r="F31" s="302">
        <f>'Ind T6'!N8</f>
        <v>0.76350357731280449</v>
      </c>
      <c r="G31" s="299" t="str">
        <f>CONCATENATE("(",ROUND((F31/$H32)*100,1),")")</f>
        <v>(28.3)</v>
      </c>
      <c r="H31" s="302">
        <f t="shared" ref="H31" si="36">SUM(B31,D31,F31)</f>
        <v>0.8432208768916829</v>
      </c>
      <c r="I31" s="299" t="str">
        <f>CONCATENATE("(",ROUND((H31/$H32)*100,1),")")</f>
        <v>(31.2)</v>
      </c>
      <c r="K31" s="302">
        <f t="shared" ref="K31:K32" si="37">B36-B31</f>
        <v>1.5319030953420687E-3</v>
      </c>
      <c r="L31" s="302">
        <f t="shared" ref="L31:L32" si="38">D36-D31</f>
        <v>2.4104668135294105E-5</v>
      </c>
      <c r="M31" s="302">
        <f t="shared" ref="M31:M32" si="39">F36-F31</f>
        <v>3.9318117146165288E-2</v>
      </c>
      <c r="N31" s="302">
        <f t="shared" ref="N31:N32" si="40">SUM(K31:M31)</f>
        <v>4.0874124909642651E-2</v>
      </c>
    </row>
    <row r="32" spans="1:14" x14ac:dyDescent="0.2">
      <c r="A32" s="282" t="s">
        <v>363</v>
      </c>
      <c r="B32" s="302">
        <f>SUM(B30:B31)</f>
        <v>0.74914456064456814</v>
      </c>
      <c r="C32" s="299" t="str">
        <f>CONCATENATE("(",ROUND((B32/$H32)*100,1),")")</f>
        <v>(27.8)</v>
      </c>
      <c r="D32" s="302">
        <f>SUM(D30:D31)</f>
        <v>4.3077050083430199E-2</v>
      </c>
      <c r="E32" s="299" t="str">
        <f>CONCATENATE("(",ROUND((D32/$H32)*100,1),")")</f>
        <v>(1.6)</v>
      </c>
      <c r="F32" s="302">
        <f>SUM(F30:F31)</f>
        <v>1.9067783892719989</v>
      </c>
      <c r="G32" s="299" t="str">
        <f>CONCATENATE("(",ROUND((F32/$H32)*100,1),")")</f>
        <v>(70.6)</v>
      </c>
      <c r="H32" s="302">
        <f>SUM(H30:H31)</f>
        <v>2.6989999999999972</v>
      </c>
      <c r="I32" s="299" t="str">
        <f>CONCATENATE("(",ROUND((H32/$H32)*100,1),")")</f>
        <v>(100)</v>
      </c>
      <c r="K32" s="302">
        <f t="shared" si="37"/>
        <v>5.0703720119071871E-2</v>
      </c>
      <c r="L32" s="302">
        <f t="shared" si="38"/>
        <v>1.0285862175348076E-3</v>
      </c>
      <c r="M32" s="302">
        <f t="shared" si="39"/>
        <v>4.5267693663397557E-2</v>
      </c>
      <c r="N32" s="302">
        <f t="shared" si="40"/>
        <v>9.7000000000004236E-2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0.74632683446498893</v>
      </c>
      <c r="C35" s="299" t="str">
        <f>CONCATENATE("(",ROUND((B35/$H37)*100,1),")")</f>
        <v>(26.7)</v>
      </c>
      <c r="D35" s="302">
        <f>'Ind T6'!R9</f>
        <v>1.6353775257260249E-2</v>
      </c>
      <c r="E35" s="299" t="str">
        <f>CONCATENATE("(",ROUND((D35/$H37)*100,1),")")</f>
        <v>(0.6)</v>
      </c>
      <c r="F35" s="302">
        <f>'Ind T6'!S9</f>
        <v>1.1492243884764266</v>
      </c>
      <c r="G35" s="299" t="str">
        <f>CONCATENATE("(",ROUND((F35/$H37)*100,1),")")</f>
        <v>(41.1)</v>
      </c>
      <c r="H35" s="302">
        <f>SUM(B35,D35,F35)</f>
        <v>1.9119049981986758</v>
      </c>
      <c r="I35" s="299" t="str">
        <f>CONCATENATE("(",ROUND((H35/$H37)*100,1),")")</f>
        <v>(68.4)</v>
      </c>
      <c r="K35" s="302">
        <f>B40-B35</f>
        <v>8.5936096576641474E-2</v>
      </c>
      <c r="L35" s="302">
        <f>D40-D35</f>
        <v>4.9967301883475923E-4</v>
      </c>
      <c r="M35" s="302">
        <f>F40-F35</f>
        <v>-5.5237319533188334E-2</v>
      </c>
      <c r="N35" s="302">
        <f>SUM(K35:M35)</f>
        <v>3.11984500622879E-2</v>
      </c>
    </row>
    <row r="36" spans="1:14" x14ac:dyDescent="0.2">
      <c r="A36" s="282" t="s">
        <v>365</v>
      </c>
      <c r="B36" s="302">
        <f>'Ind T6'!Q8</f>
        <v>5.3521446298651028E-2</v>
      </c>
      <c r="C36" s="299" t="str">
        <f>CONCATENATE("(",ROUND((B36/$H37)*100,1),")")</f>
        <v>(1.9)</v>
      </c>
      <c r="D36" s="302">
        <f>'Ind T6'!R8</f>
        <v>2.7751861043704754E-2</v>
      </c>
      <c r="E36" s="299" t="str">
        <f>CONCATENATE("(",ROUND((D36/$H37)*100,1),")")</f>
        <v>(1)</v>
      </c>
      <c r="F36" s="302">
        <f>'Ind T6'!S8</f>
        <v>0.80282169445896978</v>
      </c>
      <c r="G36" s="299" t="str">
        <f>CONCATENATE("(",ROUND((F36/$H37)*100,1),")")</f>
        <v>(28.7)</v>
      </c>
      <c r="H36" s="302">
        <f t="shared" ref="H36" si="41">SUM(B36,D36,F36)</f>
        <v>0.88409500180132561</v>
      </c>
      <c r="I36" s="299" t="str">
        <f>CONCATENATE("(",ROUND((H36/$H37)*100,1),")")</f>
        <v>(31.6)</v>
      </c>
      <c r="K36" s="302">
        <f t="shared" ref="K36:K37" si="42">B41-B36</f>
        <v>1.5001054268139746E-3</v>
      </c>
      <c r="L36" s="302">
        <f t="shared" ref="L36:L37" si="43">D41-D36</f>
        <v>-9.8461966403935383E-4</v>
      </c>
      <c r="M36" s="302">
        <f t="shared" ref="M36:M37" si="44">F41-F36</f>
        <v>4.7286064174940079E-2</v>
      </c>
      <c r="N36" s="302">
        <f t="shared" ref="N36:N37" si="45">SUM(K36:M36)</f>
        <v>4.7801549937714696E-2</v>
      </c>
    </row>
    <row r="37" spans="1:14" x14ac:dyDescent="0.2">
      <c r="A37" s="282" t="s">
        <v>363</v>
      </c>
      <c r="B37" s="302">
        <f>SUM(B35:B36)</f>
        <v>0.79984828076364001</v>
      </c>
      <c r="C37" s="299" t="str">
        <f>CONCATENATE("(",ROUND((B37/$H37)*100,1),")")</f>
        <v>(28.6)</v>
      </c>
      <c r="D37" s="302">
        <f>SUM(D35:D36)</f>
        <v>4.4105636300965007E-2</v>
      </c>
      <c r="E37" s="299" t="str">
        <f>CONCATENATE("(",ROUND((D37/$H37)*100,1),")")</f>
        <v>(1.6)</v>
      </c>
      <c r="F37" s="302">
        <f>SUM(F35:F36)</f>
        <v>1.9520460829353965</v>
      </c>
      <c r="G37" s="299" t="str">
        <f>CONCATENATE("(",ROUND((F37/$H37)*100,1),")")</f>
        <v>(69.8)</v>
      </c>
      <c r="H37" s="302">
        <f>SUM(H35:H36)</f>
        <v>2.7960000000000012</v>
      </c>
      <c r="I37" s="299" t="str">
        <f>CONCATENATE("(",ROUND((H37/$H37)*100,1),")")</f>
        <v>(100)</v>
      </c>
      <c r="K37" s="302">
        <f t="shared" si="42"/>
        <v>8.7436202003455366E-2</v>
      </c>
      <c r="L37" s="302">
        <f t="shared" si="43"/>
        <v>-4.8494664520459807E-4</v>
      </c>
      <c r="M37" s="302">
        <f t="shared" si="44"/>
        <v>-7.9512553582483658E-3</v>
      </c>
      <c r="N37" s="302">
        <f t="shared" si="45"/>
        <v>7.9000000000002402E-2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0.8322629310416304</v>
      </c>
      <c r="C40" s="299" t="str">
        <f>CONCATENATE("(",ROUND((B40/$H42)*100,1),")")</f>
        <v>(28.9)</v>
      </c>
      <c r="D40" s="302">
        <f>'Ind T6'!W9</f>
        <v>1.6853448276095008E-2</v>
      </c>
      <c r="E40" s="299" t="str">
        <f>CONCATENATE("(",ROUND((D40/$H42)*100,1),")")</f>
        <v>(0.6)</v>
      </c>
      <c r="F40" s="302">
        <f>'Ind T6'!X9</f>
        <v>1.0939870689432383</v>
      </c>
      <c r="G40" s="299" t="str">
        <f>CONCATENATE("(",ROUND((F40/$H42)*100,1),")")</f>
        <v>(38.1)</v>
      </c>
      <c r="H40" s="302">
        <f>SUM(B40,D40,F40)</f>
        <v>1.9431034482609637</v>
      </c>
      <c r="I40" s="299" t="str">
        <f>CONCATENATE("(",ROUND((H40/$H42)*100,1),")")</f>
        <v>(67.6)</v>
      </c>
      <c r="K40" s="302">
        <f>B40-B30</f>
        <v>0.13510791360037122</v>
      </c>
      <c r="L40" s="302">
        <f>D40-D30</f>
        <v>1.5041545682342727E-3</v>
      </c>
      <c r="M40" s="302">
        <f>F40-F30</f>
        <v>-4.9287743015956176E-2</v>
      </c>
      <c r="N40" s="302">
        <f>SUM(K40:M40)</f>
        <v>8.7324325152649318E-2</v>
      </c>
    </row>
    <row r="41" spans="1:14" x14ac:dyDescent="0.2">
      <c r="A41" s="282" t="s">
        <v>365</v>
      </c>
      <c r="B41" s="302">
        <f>'Ind T6'!V8</f>
        <v>5.5021551725465002E-2</v>
      </c>
      <c r="C41" s="299" t="str">
        <f>CONCATENATE("(",ROUND((B41/$H42)*100,1),")")</f>
        <v>(1.9)</v>
      </c>
      <c r="D41" s="302">
        <f>'Ind T6'!W8</f>
        <v>2.67672413796654E-2</v>
      </c>
      <c r="E41" s="299" t="str">
        <f>CONCATENATE("(",ROUND((D41/$H42)*100,1),")")</f>
        <v>(0.9)</v>
      </c>
      <c r="F41" s="302">
        <f>'Ind T6'!X8</f>
        <v>0.85010775863390986</v>
      </c>
      <c r="G41" s="299" t="str">
        <f>CONCATENATE("(",ROUND((F41/$H42)*100,1),")")</f>
        <v>(29.6)</v>
      </c>
      <c r="H41" s="302">
        <f t="shared" ref="H41" si="46">SUM(B41,D41,F41)</f>
        <v>0.93189655173904029</v>
      </c>
      <c r="I41" s="299" t="str">
        <f>CONCATENATE("(",ROUND((H41/$H42)*100,1),")")</f>
        <v>(32.4)</v>
      </c>
      <c r="K41" s="302">
        <f t="shared" ref="K41:K42" si="47">B41-B31</f>
        <v>3.0320085221560433E-3</v>
      </c>
      <c r="L41" s="302">
        <f t="shared" ref="L41:L42" si="48">D41-D31</f>
        <v>-9.6051499590405973E-4</v>
      </c>
      <c r="M41" s="302">
        <f t="shared" ref="M41:M42" si="49">F41-F31</f>
        <v>8.6604181321105367E-2</v>
      </c>
      <c r="N41" s="302">
        <f t="shared" ref="N41:N42" si="50">SUM(K41:M41)</f>
        <v>8.8675674847357347E-2</v>
      </c>
    </row>
    <row r="42" spans="1:14" x14ac:dyDescent="0.2">
      <c r="A42" s="282" t="s">
        <v>363</v>
      </c>
      <c r="B42" s="302">
        <f>SUM(B40:B41)</f>
        <v>0.88728448276709537</v>
      </c>
      <c r="C42" s="299" t="str">
        <f>CONCATENATE("(",ROUND((B42/$H42)*100,1),")")</f>
        <v>(30.9)</v>
      </c>
      <c r="D42" s="302">
        <f>SUM(D40:D41)</f>
        <v>4.3620689655760408E-2</v>
      </c>
      <c r="E42" s="299" t="str">
        <f>CONCATENATE("(",ROUND((D42/$H42)*100,1),")")</f>
        <v>(1.5)</v>
      </c>
      <c r="F42" s="302">
        <f>SUM(F40:F41)</f>
        <v>1.9440948275771481</v>
      </c>
      <c r="G42" s="299" t="str">
        <f>CONCATENATE("(",ROUND((F42/$H42)*100,1),")")</f>
        <v>(67.6)</v>
      </c>
      <c r="H42" s="302">
        <f>SUM(H40:H41)</f>
        <v>2.875000000000004</v>
      </c>
      <c r="I42" s="299" t="str">
        <f>CONCATENATE("(",ROUND((H42/$H42)*100,1),")")</f>
        <v>(100)</v>
      </c>
      <c r="K42" s="302">
        <f t="shared" si="47"/>
        <v>0.13813992212252724</v>
      </c>
      <c r="L42" s="302">
        <f t="shared" si="48"/>
        <v>5.4363957233020954E-4</v>
      </c>
      <c r="M42" s="302">
        <f t="shared" si="49"/>
        <v>3.7316438305149191E-2</v>
      </c>
      <c r="N42" s="302">
        <f t="shared" si="50"/>
        <v>0.17600000000000665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0.35335063500848568</v>
      </c>
      <c r="C51" s="299" t="str">
        <f>CONCATENATE("(",ROUND((B51/$H53)*100,1),")")</f>
        <v>(80.7)</v>
      </c>
      <c r="D51" s="302">
        <f>'Ind T6'!M18</f>
        <v>1.9106570955281663E-2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0.37245720596376736</v>
      </c>
      <c r="I51" s="299" t="str">
        <f>CONCATENATE("(",ROUND((H51/$H53)*100,1),")")</f>
        <v>(85)</v>
      </c>
      <c r="K51" s="302">
        <f>B56-B51</f>
        <v>-4.4230635008730035E-2</v>
      </c>
      <c r="L51" s="302">
        <f>D56-D51</f>
        <v>-1.5865709551996059E-3</v>
      </c>
      <c r="M51" s="302">
        <f>F56-F51</f>
        <v>0</v>
      </c>
      <c r="N51" s="302">
        <f>SUM(K51:M51)</f>
        <v>-4.5817205963929644E-2</v>
      </c>
    </row>
    <row r="52" spans="1:14" x14ac:dyDescent="0.2">
      <c r="A52" s="282" t="s">
        <v>365</v>
      </c>
      <c r="B52" s="302">
        <f>'Ind T6'!L17</f>
        <v>4.8129210380695453E-2</v>
      </c>
      <c r="C52" s="299" t="str">
        <f>CONCATENATE("(",ROUND((B52/$H53)*100,1),")")</f>
        <v>(11)</v>
      </c>
      <c r="D52" s="302">
        <f>'Ind T6'!M17</f>
        <v>1.7413583655536718E-2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6.5542794036232171E-2</v>
      </c>
      <c r="I52" s="299" t="str">
        <f>CONCATENATE("(",ROUND((H52/$H53)*100,1),")")</f>
        <v>(15)</v>
      </c>
      <c r="K52" s="302">
        <f t="shared" ref="K52:K53" si="52">B57-B52</f>
        <v>-6.1292103810047793E-3</v>
      </c>
      <c r="L52" s="302">
        <f t="shared" ref="L52:L53" si="53">D57-D52</f>
        <v>-2.0535836550646253E-3</v>
      </c>
      <c r="M52" s="302">
        <f t="shared" ref="M52:M53" si="54">F57-F52</f>
        <v>0</v>
      </c>
      <c r="N52" s="302">
        <f t="shared" ref="N52:N53" si="55">SUM(K52:M52)</f>
        <v>-8.1827940360694046E-3</v>
      </c>
    </row>
    <row r="53" spans="1:14" x14ac:dyDescent="0.2">
      <c r="A53" s="282" t="s">
        <v>363</v>
      </c>
      <c r="B53" s="302">
        <f>SUM(B51:B52)</f>
        <v>0.40147984538918113</v>
      </c>
      <c r="C53" s="299" t="str">
        <f>CONCATENATE("(",ROUND((B53/$H53)*100,1),")")</f>
        <v>(91.7)</v>
      </c>
      <c r="D53" s="302">
        <f>SUM(D51:D52)</f>
        <v>3.6520154610818381E-2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0.4379999999999995</v>
      </c>
      <c r="I53" s="299" t="str">
        <f>CONCATENATE("(",ROUND((H53/$H53)*100,1),")")</f>
        <v>(100)</v>
      </c>
      <c r="K53" s="302">
        <f t="shared" si="52"/>
        <v>-5.0359845389734814E-2</v>
      </c>
      <c r="L53" s="302">
        <f t="shared" si="53"/>
        <v>-3.6401546102642346E-3</v>
      </c>
      <c r="M53" s="302">
        <f t="shared" si="54"/>
        <v>0</v>
      </c>
      <c r="N53" s="302">
        <f t="shared" si="55"/>
        <v>-5.3999999999999049E-2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0.30911999999975565</v>
      </c>
      <c r="C56" s="299" t="str">
        <f>CONCATENATE("(",ROUND((B56/$H58)*100,1),")")</f>
        <v>(80.5)</v>
      </c>
      <c r="D56" s="302">
        <f>'Ind T6'!R18</f>
        <v>1.7520000000082057E-2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0.32663999999983773</v>
      </c>
      <c r="I56" s="299" t="str">
        <f>CONCATENATE("(",ROUND((H56/$H58)*100,1),")")</f>
        <v>(85.1)</v>
      </c>
      <c r="K56" s="302">
        <f>B61-B56</f>
        <v>-4.1147896996188593E-2</v>
      </c>
      <c r="L56" s="302">
        <f>D61-D56</f>
        <v>-1.3225751073188269E-3</v>
      </c>
      <c r="M56" s="302">
        <f>F61-F56</f>
        <v>0</v>
      </c>
      <c r="N56" s="302">
        <f>SUM(K56:M56)</f>
        <v>-4.247047210350742E-2</v>
      </c>
    </row>
    <row r="57" spans="1:14" x14ac:dyDescent="0.2">
      <c r="A57" s="282" t="s">
        <v>365</v>
      </c>
      <c r="B57" s="302">
        <f>'Ind T6'!Q17</f>
        <v>4.1999999999690674E-2</v>
      </c>
      <c r="C57" s="299" t="str">
        <f>CONCATENATE("(",ROUND((B57/$H58)*100,1),")")</f>
        <v>(10.9)</v>
      </c>
      <c r="D57" s="302">
        <f>'Ind T6'!R17</f>
        <v>1.5360000000472093E-2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5.7360000000162767E-2</v>
      </c>
      <c r="I57" s="299" t="str">
        <f>CONCATENATE("(",ROUND((H57/$H58)*100,1),")")</f>
        <v>(14.9)</v>
      </c>
      <c r="K57" s="302">
        <f t="shared" ref="K57:K58" si="57">B62-B57</f>
        <v>-6.9849785400272132E-3</v>
      </c>
      <c r="L57" s="302">
        <f t="shared" ref="L57:L58" si="58">D62-D57</f>
        <v>-1.5445493564657364E-3</v>
      </c>
      <c r="M57" s="302">
        <f t="shared" ref="M57:M58" si="59">F62-F57</f>
        <v>0</v>
      </c>
      <c r="N57" s="302">
        <f t="shared" ref="N57:N58" si="60">SUM(K57:M57)</f>
        <v>-8.5295278964929496E-3</v>
      </c>
    </row>
    <row r="58" spans="1:14" x14ac:dyDescent="0.2">
      <c r="A58" s="282" t="s">
        <v>363</v>
      </c>
      <c r="B58" s="302">
        <f>SUM(B56:B57)</f>
        <v>0.35111999999944632</v>
      </c>
      <c r="C58" s="299" t="str">
        <f>CONCATENATE("(",ROUND((B58/$H58)*100,1),")")</f>
        <v>(91.4)</v>
      </c>
      <c r="D58" s="302">
        <f>SUM(D56:D57)</f>
        <v>3.2880000000554147E-2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0.38400000000000051</v>
      </c>
      <c r="I58" s="299" t="str">
        <f>CONCATENATE("(",ROUND((H58/$H58)*100,1),")")</f>
        <v>(100)</v>
      </c>
      <c r="K58" s="302">
        <f t="shared" si="57"/>
        <v>-4.8132875536215813E-2</v>
      </c>
      <c r="L58" s="302">
        <f t="shared" si="58"/>
        <v>-2.867124463784558E-3</v>
      </c>
      <c r="M58" s="302">
        <f t="shared" si="59"/>
        <v>0</v>
      </c>
      <c r="N58" s="302">
        <f t="shared" si="60"/>
        <v>-5.1000000000000371E-2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0.26797210300356705</v>
      </c>
      <c r="C61" s="299" t="str">
        <f>CONCATENATE("(",ROUND((B61/$H63)*100,1),")")</f>
        <v>(80.5)</v>
      </c>
      <c r="D61" s="302">
        <f>'Ind T6'!W18</f>
        <v>1.619742489276323E-2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0.28416952789633027</v>
      </c>
      <c r="I61" s="299" t="str">
        <f>CONCATENATE("(",ROUND((H61/$H63)*100,1),")")</f>
        <v>(85.3)</v>
      </c>
      <c r="K61" s="302">
        <f>B61-B51</f>
        <v>-8.5378532004918628E-2</v>
      </c>
      <c r="L61" s="302">
        <f>D61-D51</f>
        <v>-2.9091460625184327E-3</v>
      </c>
      <c r="M61" s="302">
        <f>F61-F51</f>
        <v>0</v>
      </c>
      <c r="N61" s="302">
        <f>SUM(K61:M61)</f>
        <v>-8.8287678067437064E-2</v>
      </c>
    </row>
    <row r="62" spans="1:14" x14ac:dyDescent="0.2">
      <c r="A62" s="282" t="s">
        <v>365</v>
      </c>
      <c r="B62" s="302">
        <f>'Ind T6'!V17</f>
        <v>3.501502145966346E-2</v>
      </c>
      <c r="C62" s="299" t="str">
        <f>CONCATENATE("(",ROUND((B62/$H63)*100,1),")")</f>
        <v>(10.5)</v>
      </c>
      <c r="D62" s="302">
        <f>'Ind T6'!W17</f>
        <v>1.3815450644006357E-2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4.8830472103669816E-2</v>
      </c>
      <c r="I62" s="299" t="str">
        <f>CONCATENATE("(",ROUND((H62/$H63)*100,1),")")</f>
        <v>(14.7)</v>
      </c>
      <c r="K62" s="302">
        <f t="shared" ref="K62:K63" si="62">B62-B52</f>
        <v>-1.3114188921031993E-2</v>
      </c>
      <c r="L62" s="302">
        <f t="shared" ref="L62:L63" si="63">D62-D52</f>
        <v>-3.5981330115303616E-3</v>
      </c>
      <c r="M62" s="302">
        <f t="shared" ref="M62:M63" si="64">F62-F52</f>
        <v>0</v>
      </c>
      <c r="N62" s="302">
        <f t="shared" ref="N62:N63" si="65">SUM(K62:M62)</f>
        <v>-1.6712321932562356E-2</v>
      </c>
    </row>
    <row r="63" spans="1:14" x14ac:dyDescent="0.2">
      <c r="A63" s="282" t="s">
        <v>363</v>
      </c>
      <c r="B63" s="302">
        <f>SUM(B61:B62)</f>
        <v>0.30298712446323051</v>
      </c>
      <c r="C63" s="299" t="str">
        <f>CONCATENATE("(",ROUND((B63/$H63)*100,1),")")</f>
        <v>(91)</v>
      </c>
      <c r="D63" s="302">
        <f>SUM(D61:D62)</f>
        <v>3.0012875536769588E-2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0.33300000000000007</v>
      </c>
      <c r="I63" s="299" t="str">
        <f>CONCATENATE("(",ROUND((H63/$H63)*100,1),")")</f>
        <v>(100)</v>
      </c>
      <c r="K63" s="302">
        <f t="shared" si="62"/>
        <v>-9.8492720925950628E-2</v>
      </c>
      <c r="L63" s="302">
        <f t="shared" si="63"/>
        <v>-6.5072790740487926E-3</v>
      </c>
      <c r="M63" s="302">
        <f t="shared" si="64"/>
        <v>0</v>
      </c>
      <c r="N63" s="302">
        <f t="shared" si="65"/>
        <v>-0.10499999999999943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2.1694490859581332</v>
      </c>
      <c r="C72" s="299" t="str">
        <f>CONCATENATE("(",ROUND((B72/$H74)*100,1),")")</f>
        <v>(56.3)</v>
      </c>
      <c r="D72" s="302">
        <f>'Ind T6'!M27</f>
        <v>0.12050723798459828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2.2899563239427314</v>
      </c>
      <c r="I72" s="299" t="str">
        <f>CONCATENATE("(",ROUND((H72/$H74)*100,1),")")</f>
        <v>(59.4)</v>
      </c>
      <c r="K72" s="302">
        <f>B77-B72</f>
        <v>-1.3810194855703894E-2</v>
      </c>
      <c r="L72" s="302">
        <f>D77-D72</f>
        <v>4.3830453809177994E-4</v>
      </c>
      <c r="M72" s="302">
        <f>F77-F72</f>
        <v>0</v>
      </c>
      <c r="N72" s="302">
        <f>SUM(K72:M72)</f>
        <v>-1.3371890317612115E-2</v>
      </c>
    </row>
    <row r="73" spans="1:14" x14ac:dyDescent="0.2">
      <c r="A73" s="282" t="s">
        <v>365</v>
      </c>
      <c r="B73" s="302">
        <f>'Ind T6'!L26</f>
        <v>1.1435435519705943</v>
      </c>
      <c r="C73" s="299" t="str">
        <f>CONCATENATE("(",ROUND((B73/$H74)*100,1),")")</f>
        <v>(29.7)</v>
      </c>
      <c r="D73" s="302">
        <f>'Ind T6'!M26</f>
        <v>0.38670708909691487</v>
      </c>
      <c r="E73" s="299" t="str">
        <f>CONCATENATE("(",ROUND((D73/$H74)*100,1),")")</f>
        <v>(10)</v>
      </c>
      <c r="F73" s="302">
        <f>'Ind T6'!N26</f>
        <v>3.3793034989758365E-2</v>
      </c>
      <c r="G73" s="299" t="str">
        <f>CONCATENATE("(",ROUND((F73/$H74)*100,1),")")</f>
        <v>(0.9)</v>
      </c>
      <c r="H73" s="302">
        <f t="shared" ref="H73" si="66">SUM(B73,D73,F73)</f>
        <v>1.5640436760572676</v>
      </c>
      <c r="I73" s="299" t="str">
        <f>CONCATENATE("(",ROUND((H73/$H74)*100,1),")")</f>
        <v>(40.6)</v>
      </c>
      <c r="K73" s="302">
        <f t="shared" ref="K73:K74" si="67">B78-B73</f>
        <v>4.8041291836065314E-2</v>
      </c>
      <c r="L73" s="302">
        <f t="shared" ref="L73:L74" si="68">D78-D73</f>
        <v>1.0207055619355643E-3</v>
      </c>
      <c r="M73" s="302">
        <f t="shared" ref="M73:M74" si="69">F78-F73</f>
        <v>1.3098929196204701E-3</v>
      </c>
      <c r="N73" s="302">
        <f t="shared" ref="N73:N74" si="70">SUM(K73:M73)</f>
        <v>5.0371890317621348E-2</v>
      </c>
    </row>
    <row r="74" spans="1:14" x14ac:dyDescent="0.2">
      <c r="A74" s="282" t="s">
        <v>363</v>
      </c>
      <c r="B74" s="302">
        <f>SUM(B72:B73)</f>
        <v>3.3129926379287276</v>
      </c>
      <c r="C74" s="299" t="str">
        <f>CONCATENATE("(",ROUND((B74/$H74)*100,1),")")</f>
        <v>(86)</v>
      </c>
      <c r="D74" s="302">
        <f>SUM(D72:D73)</f>
        <v>0.50721432708151315</v>
      </c>
      <c r="E74" s="299" t="str">
        <f>CONCATENATE("(",ROUND((D74/$H74)*100,1),")")</f>
        <v>(13.2)</v>
      </c>
      <c r="F74" s="302">
        <f>SUM(F72:F73)</f>
        <v>3.3793034989758365E-2</v>
      </c>
      <c r="G74" s="299" t="str">
        <f>CONCATENATE("(",ROUND((F74/$H74)*100,1),")")</f>
        <v>(0.9)</v>
      </c>
      <c r="H74" s="302">
        <f>SUM(H72:H73)</f>
        <v>3.8539999999999992</v>
      </c>
      <c r="I74" s="299" t="str">
        <f>CONCATENATE("(",ROUND((H74/$H74)*100,1),")")</f>
        <v>(100)</v>
      </c>
      <c r="K74" s="302">
        <f t="shared" si="67"/>
        <v>3.4231096980361198E-2</v>
      </c>
      <c r="L74" s="302">
        <f t="shared" si="68"/>
        <v>1.4590101000273581E-3</v>
      </c>
      <c r="M74" s="302">
        <f t="shared" si="69"/>
        <v>1.3098929196204701E-3</v>
      </c>
      <c r="N74" s="302">
        <f t="shared" si="70"/>
        <v>3.7000000000009026E-2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2.1556388911024293</v>
      </c>
      <c r="C77" s="299" t="str">
        <f>CONCATENATE("(",ROUND((B77/$H79)*100,1),")")</f>
        <v>(55.4)</v>
      </c>
      <c r="D77" s="302">
        <f>'Ind T6'!R27</f>
        <v>0.12094554252269006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2.2765844336251195</v>
      </c>
      <c r="I77" s="299" t="str">
        <f>CONCATENATE("(",ROUND((H77/$H79)*100,1),")")</f>
        <v>(58.5)</v>
      </c>
      <c r="K77" s="302">
        <f>B82-B77</f>
        <v>-0.11497994036254733</v>
      </c>
      <c r="L77" s="302">
        <f>D82-D77</f>
        <v>-3.8322536808145236E-3</v>
      </c>
      <c r="M77" s="302">
        <f>F82-F77</f>
        <v>0</v>
      </c>
      <c r="N77" s="302">
        <f>SUM(K77:M77)</f>
        <v>-0.11881219404336185</v>
      </c>
    </row>
    <row r="78" spans="1:14" x14ac:dyDescent="0.2">
      <c r="A78" s="282" t="s">
        <v>365</v>
      </c>
      <c r="B78" s="302">
        <f>'Ind T6'!Q26</f>
        <v>1.1915848438066596</v>
      </c>
      <c r="C78" s="299" t="str">
        <f>CONCATENATE("(",ROUND((B78/$H79)*100,1),")")</f>
        <v>(30.6)</v>
      </c>
      <c r="D78" s="302">
        <f>'Ind T6'!R26</f>
        <v>0.38772779465885043</v>
      </c>
      <c r="E78" s="299" t="str">
        <f>CONCATENATE("(",ROUND((D78/$H79)*100,1),")")</f>
        <v>(10)</v>
      </c>
      <c r="F78" s="302">
        <f>'Ind T6'!S26</f>
        <v>3.5102927909378835E-2</v>
      </c>
      <c r="G78" s="299" t="str">
        <f>CONCATENATE("(",ROUND((F78/$H79)*100,1),")")</f>
        <v>(0.9)</v>
      </c>
      <c r="H78" s="302">
        <f t="shared" ref="H78" si="71">SUM(B78,D78,F78)</f>
        <v>1.6144155663748889</v>
      </c>
      <c r="I78" s="299" t="str">
        <f>CONCATENATE("(",ROUND((H78/$H79)*100,1),")")</f>
        <v>(41.5)</v>
      </c>
      <c r="K78" s="302">
        <f t="shared" ref="K78:K79" si="72">B83-B78</f>
        <v>4.0190268135536611E-2</v>
      </c>
      <c r="L78" s="302">
        <f t="shared" ref="L78:L79" si="73">D83-D78</f>
        <v>-1.489042032344412E-2</v>
      </c>
      <c r="M78" s="302">
        <f t="shared" ref="M78:M79" si="74">F83-F78</f>
        <v>5.1234623126417134E-4</v>
      </c>
      <c r="N78" s="302">
        <f t="shared" ref="N78:N79" si="75">SUM(K78:M78)</f>
        <v>2.5812194043356662E-2</v>
      </c>
    </row>
    <row r="79" spans="1:14" x14ac:dyDescent="0.2">
      <c r="A79" s="282" t="s">
        <v>363</v>
      </c>
      <c r="B79" s="302">
        <f>SUM(B77:B78)</f>
        <v>3.3472237349090888</v>
      </c>
      <c r="C79" s="299" t="str">
        <f>CONCATENATE("(",ROUND((B79/$H79)*100,1),")")</f>
        <v>(86)</v>
      </c>
      <c r="D79" s="302">
        <f>SUM(D77:D78)</f>
        <v>0.50867333718154051</v>
      </c>
      <c r="E79" s="299" t="str">
        <f>CONCATENATE("(",ROUND((D79/$H79)*100,1),")")</f>
        <v>(13.1)</v>
      </c>
      <c r="F79" s="302">
        <f>SUM(F77:F78)</f>
        <v>3.5102927909378835E-2</v>
      </c>
      <c r="G79" s="299" t="str">
        <f>CONCATENATE("(",ROUND((F79/$H79)*100,1),")")</f>
        <v>(0.9)</v>
      </c>
      <c r="H79" s="302">
        <f>SUM(H77:H78)</f>
        <v>3.8910000000000085</v>
      </c>
      <c r="I79" s="299" t="str">
        <f>CONCATENATE("(",ROUND((H79/$H79)*100,1),")")</f>
        <v>(100)</v>
      </c>
      <c r="K79" s="302">
        <f t="shared" si="72"/>
        <v>-7.4789672227010495E-2</v>
      </c>
      <c r="L79" s="302">
        <f t="shared" si="73"/>
        <v>-1.8722674004258644E-2</v>
      </c>
      <c r="M79" s="302">
        <f t="shared" si="74"/>
        <v>5.1234623126417134E-4</v>
      </c>
      <c r="N79" s="302">
        <f t="shared" si="75"/>
        <v>-9.3000000000004968E-2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2.040658950739882</v>
      </c>
      <c r="C82" s="299" t="str">
        <f>CONCATENATE("(",ROUND((B82/$H84)*100,1),")")</f>
        <v>(53.7)</v>
      </c>
      <c r="D82" s="302">
        <f>'Ind T6'!W27</f>
        <v>0.11711328884187554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2.1577722395817576</v>
      </c>
      <c r="I82" s="299" t="str">
        <f>CONCATENATE("(",ROUND((H82/$H84)*100,1),")")</f>
        <v>(56.8)</v>
      </c>
      <c r="K82" s="302">
        <f>B82-B72</f>
        <v>-0.12879013521825122</v>
      </c>
      <c r="L82" s="302">
        <f>D82-D72</f>
        <v>-3.3939491427227436E-3</v>
      </c>
      <c r="M82" s="302">
        <f>F82-F72</f>
        <v>0</v>
      </c>
      <c r="N82" s="302">
        <f>SUM(K82:M82)</f>
        <v>-0.13218408436097395</v>
      </c>
    </row>
    <row r="83" spans="1:14" x14ac:dyDescent="0.2">
      <c r="A83" s="282" t="s">
        <v>365</v>
      </c>
      <c r="B83" s="302">
        <f>'Ind T6'!V26</f>
        <v>1.2317751119421962</v>
      </c>
      <c r="C83" s="299" t="str">
        <f>CONCATENATE("(",ROUND((B83/$H84)*100,1),")")</f>
        <v>(32.4)</v>
      </c>
      <c r="D83" s="302">
        <f>'Ind T6'!W26</f>
        <v>0.37283737433540631</v>
      </c>
      <c r="E83" s="299" t="str">
        <f>CONCATENATE("(",ROUND((D83/$H84)*100,1),")")</f>
        <v>(9.8)</v>
      </c>
      <c r="F83" s="302">
        <f>'Ind T6'!X26</f>
        <v>3.5615274140643007E-2</v>
      </c>
      <c r="G83" s="299" t="str">
        <f>CONCATENATE("(",ROUND((F83/$H84)*100,1),")")</f>
        <v>(0.9)</v>
      </c>
      <c r="H83" s="302">
        <f t="shared" ref="H83" si="76">SUM(B83,D83,F83)</f>
        <v>1.6402277604182456</v>
      </c>
      <c r="I83" s="299" t="str">
        <f>CONCATENATE("(",ROUND((H83/$H84)*100,1),")")</f>
        <v>(43.2)</v>
      </c>
      <c r="K83" s="302">
        <f t="shared" ref="K83:K84" si="77">B83-B73</f>
        <v>8.8231559971601925E-2</v>
      </c>
      <c r="L83" s="302">
        <f t="shared" ref="L83:L84" si="78">D83-D73</f>
        <v>-1.3869714761508556E-2</v>
      </c>
      <c r="M83" s="302">
        <f t="shared" ref="M83:M84" si="79">F83-F73</f>
        <v>1.8222391508846414E-3</v>
      </c>
      <c r="N83" s="302">
        <f t="shared" ref="N83:N84" si="80">SUM(K83:M83)</f>
        <v>7.6184084360978011E-2</v>
      </c>
    </row>
    <row r="84" spans="1:14" x14ac:dyDescent="0.2">
      <c r="A84" s="282" t="s">
        <v>363</v>
      </c>
      <c r="B84" s="302">
        <f>SUM(B82:B83)</f>
        <v>3.2724340626820783</v>
      </c>
      <c r="C84" s="299" t="str">
        <f>CONCATENATE("(",ROUND((B84/$H84)*100,1),")")</f>
        <v>(86.2)</v>
      </c>
      <c r="D84" s="302">
        <f>SUM(D82:D83)</f>
        <v>0.48995066317728186</v>
      </c>
      <c r="E84" s="299" t="str">
        <f>CONCATENATE("(",ROUND((D84/$H84)*100,1),")")</f>
        <v>(12.9)</v>
      </c>
      <c r="F84" s="302">
        <f>SUM(F82:F83)</f>
        <v>3.5615274140643007E-2</v>
      </c>
      <c r="G84" s="299" t="str">
        <f>CONCATENATE("(",ROUND((F84/$H84)*100,1),")")</f>
        <v>(0.9)</v>
      </c>
      <c r="H84" s="302">
        <f>SUM(H82:H83)</f>
        <v>3.7980000000000032</v>
      </c>
      <c r="I84" s="299" t="str">
        <f>CONCATENATE("(",ROUND((H84/$H84)*100,1),")")</f>
        <v>(100)</v>
      </c>
      <c r="K84" s="302">
        <f t="shared" si="77"/>
        <v>-4.0558575246649298E-2</v>
      </c>
      <c r="L84" s="302">
        <f t="shared" si="78"/>
        <v>-1.7263663904231286E-2</v>
      </c>
      <c r="M84" s="302">
        <f t="shared" si="79"/>
        <v>1.8222391508846414E-3</v>
      </c>
      <c r="N84" s="302">
        <f t="shared" si="80"/>
        <v>-5.5999999999995942E-2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3.0771903477288447</v>
      </c>
      <c r="C93" s="299" t="str">
        <f>CONCATENATE("(",ROUND((B93/$H95)*100,1),")")</f>
        <v>(74.2)</v>
      </c>
      <c r="D93" s="302">
        <f>'Ind T6'!M36</f>
        <v>5.4670263789281207E-2</v>
      </c>
      <c r="E93" s="299" t="str">
        <f>CONCATENATE("(",ROUND((D93/$H95)*100,1),")")</f>
        <v>(1.3)</v>
      </c>
      <c r="F93" s="302">
        <f>'Ind T6'!N36</f>
        <v>7.4550359712204398E-4</v>
      </c>
      <c r="G93" s="299" t="str">
        <f>CONCATENATE("(",ROUND((F93/$H95)*100,1),")")</f>
        <v>(0)</v>
      </c>
      <c r="H93" s="302">
        <f>SUM(B93,D93,F93)</f>
        <v>3.132606115115248</v>
      </c>
      <c r="I93" s="299" t="str">
        <f>CONCATENATE("(",ROUND((H93/$H95)*100,1),")")</f>
        <v>(75.6)</v>
      </c>
      <c r="K93" s="302">
        <f>B98-B93</f>
        <v>0.15205491882600297</v>
      </c>
      <c r="L93" s="302">
        <f>D98-D93</f>
        <v>9.6542802921043142E-3</v>
      </c>
      <c r="M93" s="302">
        <f>F98-F93</f>
        <v>2.0264784784530094E-5</v>
      </c>
      <c r="N93" s="302">
        <f>SUM(K93:M93)</f>
        <v>0.16172946390289181</v>
      </c>
    </row>
    <row r="94" spans="1:14" x14ac:dyDescent="0.2">
      <c r="A94" s="282" t="s">
        <v>365</v>
      </c>
      <c r="B94" s="302">
        <f>'Ind T6'!L35</f>
        <v>0.87497272181539099</v>
      </c>
      <c r="C94" s="299" t="str">
        <f>CONCATENATE("(",ROUND((B94/$H95)*100,1),")")</f>
        <v>(21.1)</v>
      </c>
      <c r="D94" s="302">
        <f>'Ind T6'!M35</f>
        <v>9.318794964059729E-2</v>
      </c>
      <c r="E94" s="299" t="str">
        <f>CONCATENATE("(",ROUND((D94/$H95)*100,1),")")</f>
        <v>(2.2)</v>
      </c>
      <c r="F94" s="302">
        <f>'Ind T6'!N35</f>
        <v>4.4233213428764767E-2</v>
      </c>
      <c r="G94" s="299" t="str">
        <f>CONCATENATE("(",ROUND((F94/$H95)*100,1),")")</f>
        <v>(1.1)</v>
      </c>
      <c r="H94" s="302">
        <f t="shared" ref="H94" si="81">SUM(B94,D94,F94)</f>
        <v>1.0123938848847531</v>
      </c>
      <c r="I94" s="299" t="str">
        <f>CONCATENATE("(",ROUND((H94/$H95)*100,1),")")</f>
        <v>(24.4)</v>
      </c>
      <c r="K94" s="302">
        <f t="shared" ref="K94:K95" si="82">B99-B94</f>
        <v>7.2793278904361491E-2</v>
      </c>
      <c r="L94" s="302">
        <f t="shared" ref="L94:L95" si="83">D99-D94</f>
        <v>1.248808706937006E-2</v>
      </c>
      <c r="M94" s="302">
        <f t="shared" ref="M94:M95" si="84">F99-F94</f>
        <v>2.9891701233772591E-3</v>
      </c>
      <c r="N94" s="302">
        <f t="shared" ref="N94:N95" si="85">SUM(K94:M94)</f>
        <v>8.8270536097108804E-2</v>
      </c>
    </row>
    <row r="95" spans="1:14" x14ac:dyDescent="0.2">
      <c r="A95" s="282" t="s">
        <v>363</v>
      </c>
      <c r="B95" s="302">
        <f>SUM(B93:B94)</f>
        <v>3.9521630695442358</v>
      </c>
      <c r="C95" s="299" t="str">
        <f>CONCATENATE("(",ROUND((B95/$H95)*100,1),")")</f>
        <v>(95.3)</v>
      </c>
      <c r="D95" s="302">
        <f>SUM(D93:D94)</f>
        <v>0.14785821342987848</v>
      </c>
      <c r="E95" s="299" t="str">
        <f>CONCATENATE("(",ROUND((D95/$H95)*100,1),")")</f>
        <v>(3.6)</v>
      </c>
      <c r="F95" s="302">
        <f>SUM(F93:F94)</f>
        <v>4.4978717025886808E-2</v>
      </c>
      <c r="G95" s="299" t="str">
        <f>CONCATENATE("(",ROUND((F95/$H95)*100,1),")")</f>
        <v>(1.1)</v>
      </c>
      <c r="H95" s="302">
        <f>SUM(H93:H94)</f>
        <v>4.1450000000000014</v>
      </c>
      <c r="I95" s="299" t="str">
        <f>CONCATENATE("(",ROUND((H95/$H95)*100,1),")")</f>
        <v>(100)</v>
      </c>
      <c r="K95" s="302">
        <f t="shared" si="82"/>
        <v>0.22484819773036424</v>
      </c>
      <c r="L95" s="302">
        <f t="shared" si="83"/>
        <v>2.2142367361474402E-2</v>
      </c>
      <c r="M95" s="302">
        <f t="shared" si="84"/>
        <v>3.0094349081617941E-3</v>
      </c>
      <c r="N95" s="302">
        <f t="shared" si="85"/>
        <v>0.25000000000000044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3.2292452665548477</v>
      </c>
      <c r="C98" s="299" t="str">
        <f>CONCATENATE("(",ROUND((B98/$H100)*100,1),")")</f>
        <v>(73.5)</v>
      </c>
      <c r="D98" s="302">
        <f>'Ind T6'!R36</f>
        <v>6.4324544081385521E-2</v>
      </c>
      <c r="E98" s="299" t="str">
        <f>CONCATENATE("(",ROUND((D98/$H100)*100,1),")")</f>
        <v>(1.5)</v>
      </c>
      <c r="F98" s="302">
        <f>'Ind T6'!S36</f>
        <v>7.6576838190657408E-4</v>
      </c>
      <c r="G98" s="299" t="str">
        <f>CONCATENATE("(",ROUND((F98/$H100)*100,1),")")</f>
        <v>(0)</v>
      </c>
      <c r="H98" s="302">
        <f>SUM(B98,D98,F98)</f>
        <v>3.2943355790181394</v>
      </c>
      <c r="I98" s="299" t="str">
        <f>CONCATENATE("(",ROUND((H98/$H100)*100,1),")")</f>
        <v>(75)</v>
      </c>
      <c r="K98" s="302">
        <f>B103-B98</f>
        <v>-8.9112488570219472E-2</v>
      </c>
      <c r="L98" s="302">
        <f>D103-D98</f>
        <v>8.4680849736016445E-3</v>
      </c>
      <c r="M98" s="302">
        <f>F103-F98</f>
        <v>4.9074480635749379E-5</v>
      </c>
      <c r="N98" s="302">
        <f>SUM(K98:M98)</f>
        <v>-8.0595329115982078E-2</v>
      </c>
    </row>
    <row r="99" spans="1:14" x14ac:dyDescent="0.2">
      <c r="A99" s="282" t="s">
        <v>365</v>
      </c>
      <c r="B99" s="302">
        <f>'Ind T6'!Q35</f>
        <v>0.94776600071975248</v>
      </c>
      <c r="C99" s="299" t="str">
        <f>CONCATENATE("(",ROUND((B99/$H100)*100,1),")")</f>
        <v>(21.6)</v>
      </c>
      <c r="D99" s="302">
        <f>'Ind T6'!R35</f>
        <v>0.10567603670996735</v>
      </c>
      <c r="E99" s="299" t="str">
        <f>CONCATENATE("(",ROUND((D99/$H100)*100,1),")")</f>
        <v>(2.4)</v>
      </c>
      <c r="F99" s="302">
        <f>'Ind T6'!S35</f>
        <v>4.7222383552142026E-2</v>
      </c>
      <c r="G99" s="299" t="str">
        <f>CONCATENATE("(",ROUND((F99/$H100)*100,1),")")</f>
        <v>(1.1)</v>
      </c>
      <c r="H99" s="302">
        <f t="shared" ref="H99" si="86">SUM(B99,D99,F99)</f>
        <v>1.1006644209818617</v>
      </c>
      <c r="I99" s="299" t="str">
        <f>CONCATENATE("(",ROUND((H99/$H100)*100,1),")")</f>
        <v>(25)</v>
      </c>
      <c r="K99" s="302">
        <f t="shared" ref="K99:K100" si="87">B104-B99</f>
        <v>-1.5585765957250697E-2</v>
      </c>
      <c r="L99" s="302">
        <f t="shared" ref="L99:L100" si="88">D104-D99</f>
        <v>4.0561354471996547E-3</v>
      </c>
      <c r="M99" s="302">
        <f t="shared" ref="M99:M100" si="89">F104-F99</f>
        <v>1.1249596260245187E-3</v>
      </c>
      <c r="N99" s="302">
        <f t="shared" ref="N99:N100" si="90">SUM(K99:M99)</f>
        <v>-1.0404670884026523E-2</v>
      </c>
    </row>
    <row r="100" spans="1:14" x14ac:dyDescent="0.2">
      <c r="A100" s="282" t="s">
        <v>363</v>
      </c>
      <c r="B100" s="302">
        <f>SUM(B98:B99)</f>
        <v>4.1770112672746</v>
      </c>
      <c r="C100" s="299" t="str">
        <f>CONCATENATE("(",ROUND((B100/$H100)*100,1),")")</f>
        <v>(95)</v>
      </c>
      <c r="D100" s="302">
        <f>SUM(D98:D99)</f>
        <v>0.17000058079135288</v>
      </c>
      <c r="E100" s="299" t="str">
        <f>CONCATENATE("(",ROUND((D100/$H100)*100,1),")")</f>
        <v>(3.9)</v>
      </c>
      <c r="F100" s="302">
        <f>SUM(F98:F99)</f>
        <v>4.7988151934048602E-2</v>
      </c>
      <c r="G100" s="299" t="str">
        <f>CONCATENATE("(",ROUND((F100/$H100)*100,1),")")</f>
        <v>(1.1)</v>
      </c>
      <c r="H100" s="302">
        <f>SUM(H98:H99)</f>
        <v>4.3950000000000014</v>
      </c>
      <c r="I100" s="299" t="str">
        <f>CONCATENATE("(",ROUND((H100/$H100)*100,1),")")</f>
        <v>(100)</v>
      </c>
      <c r="K100" s="302">
        <f t="shared" si="87"/>
        <v>-0.10469825452747017</v>
      </c>
      <c r="L100" s="302">
        <f t="shared" si="88"/>
        <v>1.2524220420801285E-2</v>
      </c>
      <c r="M100" s="302">
        <f t="shared" si="89"/>
        <v>1.1740341066602683E-3</v>
      </c>
      <c r="N100" s="302">
        <f t="shared" si="90"/>
        <v>-9.1000000000008616E-2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3.1401327779846282</v>
      </c>
      <c r="C103" s="299" t="str">
        <f>CONCATENATE("(",ROUND((B103/$H105)*100,1),")")</f>
        <v>(73)</v>
      </c>
      <c r="D103" s="302">
        <f>'Ind T6'!W36</f>
        <v>7.2792629054987165E-2</v>
      </c>
      <c r="E103" s="299" t="str">
        <f>CONCATENATE("(",ROUND((D103/$H105)*100,1),")")</f>
        <v>(1.7)</v>
      </c>
      <c r="F103" s="302">
        <f>'Ind T6'!X36</f>
        <v>8.1484286254232346E-4</v>
      </c>
      <c r="G103" s="299" t="str">
        <f>CONCATENATE("(",ROUND((F103/$H105)*100,1),")")</f>
        <v>(0)</v>
      </c>
      <c r="H103" s="302">
        <f>SUM(B103,D103,F103)</f>
        <v>3.2137402499021577</v>
      </c>
      <c r="I103" s="299" t="str">
        <f>CONCATENATE("(",ROUND((H103/$H105)*100,1),")")</f>
        <v>(74.7)</v>
      </c>
      <c r="K103" s="302">
        <f>B103-B93</f>
        <v>6.2942430255783499E-2</v>
      </c>
      <c r="L103" s="302">
        <f>D103-D93</f>
        <v>1.8122365265705959E-2</v>
      </c>
      <c r="M103" s="302">
        <f>F103-F93</f>
        <v>6.9339265420279472E-5</v>
      </c>
      <c r="N103" s="302">
        <f>SUM(K103:M103)</f>
        <v>8.1134134786909742E-2</v>
      </c>
    </row>
    <row r="104" spans="1:14" x14ac:dyDescent="0.2">
      <c r="A104" s="282" t="s">
        <v>365</v>
      </c>
      <c r="B104" s="302">
        <f>'Ind T6'!V35</f>
        <v>0.93218023476250178</v>
      </c>
      <c r="C104" s="299" t="str">
        <f>CONCATENATE("(",ROUND((B104/$H105)*100,1),")")</f>
        <v>(21.7)</v>
      </c>
      <c r="D104" s="302">
        <f>'Ind T6'!W35</f>
        <v>0.109732172157167</v>
      </c>
      <c r="E104" s="299" t="str">
        <f>CONCATENATE("(",ROUND((D104/$H105)*100,1),")")</f>
        <v>(2.5)</v>
      </c>
      <c r="F104" s="302">
        <f>'Ind T6'!X35</f>
        <v>4.8347343178166545E-2</v>
      </c>
      <c r="G104" s="299" t="str">
        <f>CONCATENATE("(",ROUND((F104/$H105)*100,1),")")</f>
        <v>(1.1)</v>
      </c>
      <c r="H104" s="302">
        <f t="shared" ref="H104" si="91">SUM(B104,D104,F104)</f>
        <v>1.0902597500978353</v>
      </c>
      <c r="I104" s="299" t="str">
        <f>CONCATENATE("(",ROUND((H104/$H105)*100,1),")")</f>
        <v>(25.3)</v>
      </c>
      <c r="K104" s="302">
        <f t="shared" ref="K104:K105" si="92">B104-B94</f>
        <v>5.7207512947110795E-2</v>
      </c>
      <c r="L104" s="302">
        <f t="shared" ref="L104:L105" si="93">D104-D94</f>
        <v>1.6544222516569715E-2</v>
      </c>
      <c r="M104" s="302">
        <f t="shared" ref="M104:M105" si="94">F104-F94</f>
        <v>4.1141297494017778E-3</v>
      </c>
      <c r="N104" s="302">
        <f t="shared" ref="N104:N105" si="95">SUM(K104:M104)</f>
        <v>7.786586521308228E-2</v>
      </c>
    </row>
    <row r="105" spans="1:14" x14ac:dyDescent="0.2">
      <c r="A105" s="282" t="s">
        <v>363</v>
      </c>
      <c r="B105" s="302">
        <f>SUM(B103:B104)</f>
        <v>4.0723130127471299</v>
      </c>
      <c r="C105" s="299" t="str">
        <f>CONCATENATE("(",ROUND((B105/$H105)*100,1),")")</f>
        <v>(94.6)</v>
      </c>
      <c r="D105" s="302">
        <f>SUM(D103:D104)</f>
        <v>0.18252480121215417</v>
      </c>
      <c r="E105" s="299" t="str">
        <f>CONCATENATE("(",ROUND((D105/$H105)*100,1),")")</f>
        <v>(4.2)</v>
      </c>
      <c r="F105" s="302">
        <f>SUM(F103:F104)</f>
        <v>4.916218604070887E-2</v>
      </c>
      <c r="G105" s="299" t="str">
        <f>CONCATENATE("(",ROUND((F105/$H105)*100,1),")")</f>
        <v>(1.1)</v>
      </c>
      <c r="H105" s="302">
        <f>SUM(H103:H104)</f>
        <v>4.3039999999999932</v>
      </c>
      <c r="I105" s="299" t="str">
        <f>CONCATENATE("(",ROUND((H105/$H105)*100,1),")")</f>
        <v>(100)</v>
      </c>
      <c r="K105" s="302">
        <f t="shared" si="92"/>
        <v>0.12014994320289407</v>
      </c>
      <c r="L105" s="302">
        <f t="shared" si="93"/>
        <v>3.4666587782275687E-2</v>
      </c>
      <c r="M105" s="302">
        <f t="shared" si="94"/>
        <v>4.1834690148220624E-3</v>
      </c>
      <c r="N105" s="302">
        <f t="shared" si="95"/>
        <v>0.15899999999999181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13.236765252098527</v>
      </c>
      <c r="C114" s="299" t="str">
        <f>CONCATENATE("(",ROUND((B114/$H116)*100,1),")")</f>
        <v>(79.6)</v>
      </c>
      <c r="D114" s="302">
        <f>'Ind T6'!M45</f>
        <v>0.32489875072557806</v>
      </c>
      <c r="E114" s="299" t="str">
        <f>CONCATENATE("(",ROUND((D114/$H116)*100,1),")")</f>
        <v>(2)</v>
      </c>
      <c r="F114" s="302">
        <f>'Ind T6'!N45</f>
        <v>8.9689096128716685E-4</v>
      </c>
      <c r="G114" s="299" t="str">
        <f>CONCATENATE("(",ROUND((F114/$H116)*100,1),")")</f>
        <v>(0)</v>
      </c>
      <c r="H114" s="302">
        <f>SUM(B114,D114,F114)</f>
        <v>13.562560893785394</v>
      </c>
      <c r="I114" s="299" t="str">
        <f>CONCATENATE("(",ROUND((H114/$H116)*100,1),")")</f>
        <v>(81.5)</v>
      </c>
      <c r="K114" s="302">
        <f>B119-B114</f>
        <v>-0.30995745759987514</v>
      </c>
      <c r="L114" s="302">
        <f>D119-D114</f>
        <v>-8.8130384522229765E-3</v>
      </c>
      <c r="M114" s="302">
        <f>F119-F114</f>
        <v>1.797361838211972E-5</v>
      </c>
      <c r="N114" s="302">
        <f>SUM(K114:M114)</f>
        <v>-0.31875252243371599</v>
      </c>
    </row>
    <row r="115" spans="1:14" x14ac:dyDescent="0.2">
      <c r="A115" s="282" t="s">
        <v>365</v>
      </c>
      <c r="B115" s="302">
        <f>'Ind T6'!L44</f>
        <v>2.3807970567016379</v>
      </c>
      <c r="C115" s="299" t="str">
        <f>CONCATENATE("(",ROUND((B115/$H116)*100,1),")")</f>
        <v>(14.3)</v>
      </c>
      <c r="D115" s="302">
        <f>'Ind T6'!M44</f>
        <v>0.519075643844083</v>
      </c>
      <c r="E115" s="299" t="str">
        <f>CONCATENATE("(",ROUND((D115/$H116)*100,1),")")</f>
        <v>(3.1)</v>
      </c>
      <c r="F115" s="302">
        <f>'Ind T6'!N44</f>
        <v>0.1755664056688776</v>
      </c>
      <c r="G115" s="299" t="str">
        <f>CONCATENATE("(",ROUND((F115/$H116)*100,1),")")</f>
        <v>(1.1)</v>
      </c>
      <c r="H115" s="302">
        <f t="shared" ref="H115" si="96">SUM(B115,D115,F115)</f>
        <v>3.0754391062145983</v>
      </c>
      <c r="I115" s="299" t="str">
        <f>CONCATENATE("(",ROUND((H115/$H116)*100,1),")")</f>
        <v>(18.5)</v>
      </c>
      <c r="K115" s="302">
        <f t="shared" ref="K115:K116" si="97">B120-B115</f>
        <v>-3.6227855091956584E-2</v>
      </c>
      <c r="L115" s="302">
        <f t="shared" ref="L115:L116" si="98">D120-D115</f>
        <v>-1.0868369814049705E-2</v>
      </c>
      <c r="M115" s="302">
        <f t="shared" ref="M115:M116" si="99">F120-F115</f>
        <v>-1.6151252660301457E-2</v>
      </c>
      <c r="N115" s="302">
        <f t="shared" ref="N115:N116" si="100">SUM(K115:M115)</f>
        <v>-6.3247477566307747E-2</v>
      </c>
    </row>
    <row r="116" spans="1:14" x14ac:dyDescent="0.2">
      <c r="A116" s="282" t="s">
        <v>363</v>
      </c>
      <c r="B116" s="302">
        <f>SUM(B114:B115)</f>
        <v>15.617562308800165</v>
      </c>
      <c r="C116" s="299" t="str">
        <f>CONCATENATE("(",ROUND((B116/$H116)*100,1),")")</f>
        <v>(93.9)</v>
      </c>
      <c r="D116" s="302">
        <f>SUM(D114:D115)</f>
        <v>0.84397439456966106</v>
      </c>
      <c r="E116" s="299" t="str">
        <f>CONCATENATE("(",ROUND((D116/$H116)*100,1),")")</f>
        <v>(5.1)</v>
      </c>
      <c r="F116" s="302">
        <f>SUM(F114:F115)</f>
        <v>0.17646329663016477</v>
      </c>
      <c r="G116" s="299" t="str">
        <f>CONCATENATE("(",ROUND((F116/$H116)*100,1),")")</f>
        <v>(1.1)</v>
      </c>
      <c r="H116" s="302">
        <f>SUM(H114:H115)</f>
        <v>16.637999999999991</v>
      </c>
      <c r="I116" s="299" t="str">
        <f>CONCATENATE("(",ROUND((H116/$H116)*100,1),")")</f>
        <v>(100)</v>
      </c>
      <c r="K116" s="302">
        <f t="shared" si="97"/>
        <v>-0.34618531269183173</v>
      </c>
      <c r="L116" s="302">
        <f t="shared" si="98"/>
        <v>-1.9681408266272737E-2</v>
      </c>
      <c r="M116" s="302">
        <f t="shared" si="99"/>
        <v>-1.6133279041919329E-2</v>
      </c>
      <c r="N116" s="302">
        <f t="shared" si="100"/>
        <v>-0.38200000000002376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12.926807794498652</v>
      </c>
      <c r="C119" s="299" t="str">
        <f>CONCATENATE("(",ROUND((B119/$H121)*100,1),")")</f>
        <v>(79.5)</v>
      </c>
      <c r="D119" s="302">
        <f>'Ind T6'!R45</f>
        <v>0.31608571227335508</v>
      </c>
      <c r="E119" s="299" t="str">
        <f>CONCATENATE("(",ROUND((D119/$H121)*100,1),")")</f>
        <v>(1.9)</v>
      </c>
      <c r="F119" s="302">
        <f>'Ind T6'!S45</f>
        <v>9.1486457966928657E-4</v>
      </c>
      <c r="G119" s="299" t="str">
        <f>CONCATENATE("(",ROUND((F119/$H121)*100,1),")")</f>
        <v>(0)</v>
      </c>
      <c r="H119" s="302">
        <f>SUM(B119,D119,F119)</f>
        <v>13.243808371351676</v>
      </c>
      <c r="I119" s="299" t="str">
        <f>CONCATENATE("(",ROUND((H119/$H121)*100,1),")")</f>
        <v>(81.5)</v>
      </c>
      <c r="K119" s="302">
        <f>B124-B119</f>
        <v>-1.1808792755959754</v>
      </c>
      <c r="L119" s="302">
        <f>D124-D119</f>
        <v>-2.5085070976495427E-2</v>
      </c>
      <c r="M119" s="302">
        <f>F124-F119</f>
        <v>1.4107938446231063E-5</v>
      </c>
      <c r="N119" s="302">
        <f>SUM(K119:M119)</f>
        <v>-1.2059502386340246</v>
      </c>
    </row>
    <row r="120" spans="1:14" x14ac:dyDescent="0.2">
      <c r="A120" s="282" t="s">
        <v>365</v>
      </c>
      <c r="B120" s="302">
        <f>'Ind T6'!Q44</f>
        <v>2.3445692016096813</v>
      </c>
      <c r="C120" s="299" t="str">
        <f>CONCATENATE("(",ROUND((B120/$H121)*100,1),")")</f>
        <v>(14.4)</v>
      </c>
      <c r="D120" s="302">
        <f>'Ind T6'!R44</f>
        <v>0.5082072740300333</v>
      </c>
      <c r="E120" s="299" t="str">
        <f>CONCATENATE("(",ROUND((D120/$H121)*100,1),")")</f>
        <v>(3.1)</v>
      </c>
      <c r="F120" s="302">
        <f>'Ind T6'!S44</f>
        <v>0.15941515300857614</v>
      </c>
      <c r="G120" s="299" t="str">
        <f>CONCATENATE("(",ROUND((F120/$H121)*100,1),")")</f>
        <v>(1)</v>
      </c>
      <c r="H120" s="302">
        <f t="shared" ref="H120" si="101">SUM(B120,D120,F120)</f>
        <v>3.0121916286482908</v>
      </c>
      <c r="I120" s="299" t="str">
        <f>CONCATENATE("(",ROUND((H120/$H121)*100,1),")")</f>
        <v>(18.5)</v>
      </c>
      <c r="K120" s="302">
        <f t="shared" ref="K120:K121" si="102">B125-B120</f>
        <v>-0.1484781687996235</v>
      </c>
      <c r="L120" s="302">
        <f t="shared" ref="L120:L121" si="103">D125-D120</f>
        <v>-3.6521477959353843E-2</v>
      </c>
      <c r="M120" s="302">
        <f t="shared" ref="M120:M121" si="104">F125-F120</f>
        <v>-1.7050114606956684E-2</v>
      </c>
      <c r="N120" s="302">
        <f t="shared" ref="N120:N121" si="105">SUM(K120:M120)</f>
        <v>-0.20204976136593403</v>
      </c>
    </row>
    <row r="121" spans="1:14" x14ac:dyDescent="0.2">
      <c r="A121" s="282" t="s">
        <v>363</v>
      </c>
      <c r="B121" s="302">
        <f>SUM(B119:B120)</f>
        <v>15.271376996108334</v>
      </c>
      <c r="C121" s="299" t="str">
        <f>CONCATENATE("(",ROUND((B121/$H121)*100,1),")")</f>
        <v>(93.9)</v>
      </c>
      <c r="D121" s="302">
        <f>SUM(D119:D120)</f>
        <v>0.82429298630338832</v>
      </c>
      <c r="E121" s="299" t="str">
        <f>CONCATENATE("(",ROUND((D121/$H121)*100,1),")")</f>
        <v>(5.1)</v>
      </c>
      <c r="F121" s="302">
        <f>SUM(F119:F120)</f>
        <v>0.16033001758824544</v>
      </c>
      <c r="G121" s="299" t="str">
        <f>CONCATENATE("(",ROUND((F121/$H121)*100,1),")")</f>
        <v>(1)</v>
      </c>
      <c r="H121" s="302">
        <f>SUM(H119:H120)</f>
        <v>16.255999999999968</v>
      </c>
      <c r="I121" s="299" t="str">
        <f>CONCATENATE("(",ROUND((H121/$H121)*100,1),")")</f>
        <v>(100)</v>
      </c>
      <c r="K121" s="302">
        <f t="shared" si="102"/>
        <v>-1.3293574443955993</v>
      </c>
      <c r="L121" s="302">
        <f t="shared" si="103"/>
        <v>-6.160654893584927E-2</v>
      </c>
      <c r="M121" s="302">
        <f t="shared" si="104"/>
        <v>-1.7036006668510462E-2</v>
      </c>
      <c r="N121" s="302">
        <f t="shared" si="105"/>
        <v>-1.4079999999999591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11.745928518902677</v>
      </c>
      <c r="C124" s="299" t="str">
        <f>CONCATENATE("(",ROUND((B124/$H126)*100,1),")")</f>
        <v>(79.1)</v>
      </c>
      <c r="D124" s="302">
        <f>'Ind T6'!W45</f>
        <v>0.29100064129685965</v>
      </c>
      <c r="E124" s="299" t="str">
        <f>CONCATENATE("(",ROUND((D124/$H126)*100,1),")")</f>
        <v>(2)</v>
      </c>
      <c r="F124" s="302">
        <f>'Ind T6'!X45</f>
        <v>9.2897251811551763E-4</v>
      </c>
      <c r="G124" s="299" t="str">
        <f>CONCATENATE("(",ROUND((F124/$H126)*100,1),")")</f>
        <v>(0)</v>
      </c>
      <c r="H124" s="302">
        <f>SUM(B124,D124,F124)</f>
        <v>12.037858132717652</v>
      </c>
      <c r="I124" s="299" t="str">
        <f>CONCATENATE("(",ROUND((H124/$H126)*100,1),")")</f>
        <v>(81.1)</v>
      </c>
      <c r="K124" s="302">
        <f>B124-B114</f>
        <v>-1.4908367331958505</v>
      </c>
      <c r="L124" s="302">
        <f>D124-D114</f>
        <v>-3.3898109428718404E-2</v>
      </c>
      <c r="M124" s="302">
        <f>F124-F114</f>
        <v>3.2081556828350783E-5</v>
      </c>
      <c r="N124" s="302">
        <f>SUM(K124:M124)</f>
        <v>-1.5247027610677404</v>
      </c>
    </row>
    <row r="125" spans="1:14" x14ac:dyDescent="0.2">
      <c r="A125" s="282" t="s">
        <v>365</v>
      </c>
      <c r="B125" s="302">
        <f>'Ind T6'!V44</f>
        <v>2.1960910328100578</v>
      </c>
      <c r="C125" s="299" t="str">
        <f>CONCATENATE("(",ROUND((B125/$H126)*100,1),")")</f>
        <v>(14.8)</v>
      </c>
      <c r="D125" s="302">
        <f>'Ind T6'!W44</f>
        <v>0.47168579607067945</v>
      </c>
      <c r="E125" s="299" t="str">
        <f>CONCATENATE("(",ROUND((D125/$H126)*100,1),")")</f>
        <v>(3.2)</v>
      </c>
      <c r="F125" s="302">
        <f>'Ind T6'!X44</f>
        <v>0.14236503840161946</v>
      </c>
      <c r="G125" s="299" t="str">
        <f>CONCATENATE("(",ROUND((F125/$H126)*100,1),")")</f>
        <v>(1)</v>
      </c>
      <c r="H125" s="302">
        <f t="shared" ref="H125" si="106">SUM(B125,D125,F125)</f>
        <v>2.8101418672823568</v>
      </c>
      <c r="I125" s="299" t="str">
        <f>CONCATENATE("(",ROUND((H125/$H126)*100,1),")")</f>
        <v>(18.9)</v>
      </c>
      <c r="K125" s="302">
        <f t="shared" ref="K125:K126" si="107">B125-B115</f>
        <v>-0.18470602389158008</v>
      </c>
      <c r="L125" s="302">
        <f t="shared" ref="L125:L126" si="108">D125-D115</f>
        <v>-4.7389847773403548E-2</v>
      </c>
      <c r="M125" s="302">
        <f t="shared" ref="M125:M126" si="109">F125-F115</f>
        <v>-3.3201367267258142E-2</v>
      </c>
      <c r="N125" s="302">
        <f t="shared" ref="N125:N126" si="110">SUM(K125:M125)</f>
        <v>-0.26529723893224177</v>
      </c>
    </row>
    <row r="126" spans="1:14" x14ac:dyDescent="0.2">
      <c r="A126" s="282" t="s">
        <v>363</v>
      </c>
      <c r="B126" s="302">
        <f>SUM(B124:B125)</f>
        <v>13.942019551712734</v>
      </c>
      <c r="C126" s="299" t="str">
        <f>CONCATENATE("(",ROUND((B126/$H126)*100,1),")")</f>
        <v>(93.9)</v>
      </c>
      <c r="D126" s="302">
        <f>SUM(D124:D125)</f>
        <v>0.76268643736753905</v>
      </c>
      <c r="E126" s="299" t="str">
        <f>CONCATENATE("(",ROUND((D126/$H126)*100,1),")")</f>
        <v>(5.1)</v>
      </c>
      <c r="F126" s="302">
        <f>SUM(F124:F125)</f>
        <v>0.14329401091973498</v>
      </c>
      <c r="G126" s="299" t="str">
        <f>CONCATENATE("(",ROUND((F126/$H126)*100,1),")")</f>
        <v>(1)</v>
      </c>
      <c r="H126" s="302">
        <f>SUM(H124:H125)</f>
        <v>14.84800000000001</v>
      </c>
      <c r="I126" s="299" t="str">
        <f>CONCATENATE("(",ROUND((H126/$H126)*100,1),")")</f>
        <v>(100)</v>
      </c>
      <c r="K126" s="302">
        <f t="shared" si="107"/>
        <v>-1.6755427570874311</v>
      </c>
      <c r="L126" s="302">
        <f t="shared" si="108"/>
        <v>-8.1287957202122008E-2</v>
      </c>
      <c r="M126" s="302">
        <f t="shared" si="109"/>
        <v>-3.3169285710429791E-2</v>
      </c>
      <c r="N126" s="302">
        <f t="shared" si="110"/>
        <v>-1.7899999999999829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1.5902342940885024</v>
      </c>
      <c r="C135" s="299" t="str">
        <f>CONCATENATE("(",ROUND((B135/$H137)*100,1),")")</f>
        <v>(62.7)</v>
      </c>
      <c r="D135" s="302">
        <f>'Ind T6'!M54</f>
        <v>2.155661944321419E-2</v>
      </c>
      <c r="E135" s="299" t="str">
        <f>CONCATENATE("(",ROUND((D135/$H137)*100,1),")")</f>
        <v>(0.9)</v>
      </c>
      <c r="F135" s="302">
        <f>'Ind T6'!N54</f>
        <v>0.17740850024401483</v>
      </c>
      <c r="G135" s="299" t="str">
        <f>CONCATENATE("(",ROUND((F135/$H137)*100,1),")")</f>
        <v>(7)</v>
      </c>
      <c r="H135" s="302">
        <f>SUM(B135,D135,F135)</f>
        <v>1.7891994137757314</v>
      </c>
      <c r="I135" s="299" t="str">
        <f>CONCATENATE("(",ROUND((H135/$H137)*100,1),")")</f>
        <v>(70.6)</v>
      </c>
      <c r="K135" s="302">
        <f>B140-B135</f>
        <v>-4.5787090364055594E-2</v>
      </c>
      <c r="L135" s="302">
        <f>D140-D135</f>
        <v>-1.6742703270478457E-4</v>
      </c>
      <c r="M135" s="302">
        <f>F140-F135</f>
        <v>-3.3447275193535797E-3</v>
      </c>
      <c r="N135" s="302">
        <f>SUM(K135:M135)</f>
        <v>-4.9299244916113955E-2</v>
      </c>
    </row>
    <row r="136" spans="1:14" x14ac:dyDescent="0.2">
      <c r="A136" s="282" t="s">
        <v>365</v>
      </c>
      <c r="B136" s="302">
        <f>'Ind T6'!L53</f>
        <v>0.5934264777713032</v>
      </c>
      <c r="C136" s="299" t="str">
        <f>CONCATENATE("(",ROUND((B136/$H137)*100,1),")")</f>
        <v>(23.4)</v>
      </c>
      <c r="D136" s="302">
        <f>'Ind T6'!M53</f>
        <v>0.15337410845296442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0.74680058622426759</v>
      </c>
      <c r="I136" s="299" t="str">
        <f>CONCATENATE("(",ROUND((H136/$H137)*100,1),")")</f>
        <v>(29.4)</v>
      </c>
      <c r="K136" s="302">
        <f t="shared" ref="K136:K137" si="112">B141-B136</f>
        <v>-8.0509935105278485E-3</v>
      </c>
      <c r="L136" s="302">
        <f t="shared" ref="L136:L137" si="113">D141-D136</f>
        <v>-3.6497615733616096E-3</v>
      </c>
      <c r="M136" s="302">
        <f t="shared" ref="M136:M137" si="114">F141-F136</f>
        <v>0</v>
      </c>
      <c r="N136" s="302">
        <f t="shared" ref="N136:N137" si="115">SUM(K136:M136)</f>
        <v>-1.1700755083889458E-2</v>
      </c>
    </row>
    <row r="137" spans="1:14" x14ac:dyDescent="0.2">
      <c r="A137" s="282" t="s">
        <v>363</v>
      </c>
      <c r="B137" s="302">
        <f>SUM(B135:B136)</f>
        <v>2.1836607718598056</v>
      </c>
      <c r="C137" s="299" t="str">
        <f>CONCATENATE("(",ROUND((B137/$H137)*100,1),")")</f>
        <v>(86.1)</v>
      </c>
      <c r="D137" s="302">
        <f>SUM(D135:D136)</f>
        <v>0.17493072789617861</v>
      </c>
      <c r="E137" s="299" t="str">
        <f>CONCATENATE("(",ROUND((D137/$H137)*100,1),")")</f>
        <v>(6.9)</v>
      </c>
      <c r="F137" s="302">
        <f>SUM(F135:F136)</f>
        <v>0.17740850024401483</v>
      </c>
      <c r="G137" s="299" t="str">
        <f>CONCATENATE("(",ROUND((F137/$H137)*100,1),")")</f>
        <v>(7)</v>
      </c>
      <c r="H137" s="302">
        <f>SUM(H135:H136)</f>
        <v>2.5359999999999991</v>
      </c>
      <c r="I137" s="299" t="str">
        <f>CONCATENATE("(",ROUND((H137/$H137)*100,1),")")</f>
        <v>(100)</v>
      </c>
      <c r="K137" s="302">
        <f t="shared" si="112"/>
        <v>-5.3838083874583553E-2</v>
      </c>
      <c r="L137" s="302">
        <f t="shared" si="113"/>
        <v>-3.8171886060663907E-3</v>
      </c>
      <c r="M137" s="302">
        <f t="shared" si="114"/>
        <v>-3.3447275193535797E-3</v>
      </c>
      <c r="N137" s="302">
        <f t="shared" si="115"/>
        <v>-6.1000000000003524E-2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1.5444472037244468</v>
      </c>
      <c r="C140" s="299" t="str">
        <f>CONCATENATE("(",ROUND((B140/$H142)*100,1),")")</f>
        <v>(62.4)</v>
      </c>
      <c r="D140" s="302">
        <f>'Ind T6'!R54</f>
        <v>2.1389192410509406E-2</v>
      </c>
      <c r="E140" s="299" t="str">
        <f>CONCATENATE("(",ROUND((D140/$H142)*100,1),")")</f>
        <v>(0.9)</v>
      </c>
      <c r="F140" s="302">
        <f>'Ind T6'!S54</f>
        <v>0.17406377272466125</v>
      </c>
      <c r="G140" s="299" t="str">
        <f>CONCATENATE("(",ROUND((F140/$H142)*100,1),")")</f>
        <v>(7)</v>
      </c>
      <c r="H140" s="302">
        <f>SUM(B140,D140,F140)</f>
        <v>1.7399001688596174</v>
      </c>
      <c r="I140" s="299" t="str">
        <f>CONCATENATE("(",ROUND((H140/$H142)*100,1),")")</f>
        <v>(70.3)</v>
      </c>
      <c r="K140" s="302">
        <f>B145-B140</f>
        <v>1.8466443822278134E-3</v>
      </c>
      <c r="L140" s="302">
        <f>D145-D140</f>
        <v>1.0703961630566944E-3</v>
      </c>
      <c r="M140" s="302">
        <f>F145-F140</f>
        <v>4.3923060547932102E-3</v>
      </c>
      <c r="N140" s="302">
        <f>SUM(K140:M140)</f>
        <v>7.309346600077718E-3</v>
      </c>
    </row>
    <row r="141" spans="1:14" x14ac:dyDescent="0.2">
      <c r="A141" s="282" t="s">
        <v>365</v>
      </c>
      <c r="B141" s="302">
        <f>'Ind T6'!Q53</f>
        <v>0.58537548426077535</v>
      </c>
      <c r="C141" s="299" t="str">
        <f>CONCATENATE("(",ROUND((B141/$H142)*100,1),")")</f>
        <v>(23.7)</v>
      </c>
      <c r="D141" s="302">
        <f>'Ind T6'!R53</f>
        <v>0.14972434687960282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0.73509983114037813</v>
      </c>
      <c r="I141" s="299" t="str">
        <f>CONCATENATE("(",ROUND((H141/$H142)*100,1),")")</f>
        <v>(29.7)</v>
      </c>
      <c r="K141" s="302">
        <f t="shared" ref="K141:K142" si="117">B146-B141</f>
        <v>1.9568651446510321E-2</v>
      </c>
      <c r="L141" s="302">
        <f t="shared" ref="L141:L142" si="118">D146-D141</f>
        <v>2.1220019534195778E-3</v>
      </c>
      <c r="M141" s="302">
        <f t="shared" ref="M141:M142" si="119">F146-F141</f>
        <v>0</v>
      </c>
      <c r="N141" s="302">
        <f t="shared" ref="N141:N142" si="120">SUM(K141:M141)</f>
        <v>2.1690653399929899E-2</v>
      </c>
    </row>
    <row r="142" spans="1:14" x14ac:dyDescent="0.2">
      <c r="A142" s="282" t="s">
        <v>363</v>
      </c>
      <c r="B142" s="302">
        <f>SUM(B140:B141)</f>
        <v>2.129822687985222</v>
      </c>
      <c r="C142" s="299" t="str">
        <f>CONCATENATE("(",ROUND((B142/$H142)*100,1),")")</f>
        <v>(86.1)</v>
      </c>
      <c r="D142" s="302">
        <f>SUM(D140:D141)</f>
        <v>0.17111353929011222</v>
      </c>
      <c r="E142" s="299" t="str">
        <f>CONCATENATE("(",ROUND((D142/$H142)*100,1),")")</f>
        <v>(6.9)</v>
      </c>
      <c r="F142" s="302">
        <f>SUM(F140:F141)</f>
        <v>0.17406377272466125</v>
      </c>
      <c r="G142" s="299" t="str">
        <f>CONCATENATE("(",ROUND((F142/$H142)*100,1),")")</f>
        <v>(7)</v>
      </c>
      <c r="H142" s="302">
        <f>SUM(H140:H141)</f>
        <v>2.4749999999999956</v>
      </c>
      <c r="I142" s="299" t="str">
        <f>CONCATENATE("(",ROUND((H142/$H142)*100,1),")")</f>
        <v>(100)</v>
      </c>
      <c r="K142" s="302">
        <f t="shared" si="117"/>
        <v>2.1415295828738135E-2</v>
      </c>
      <c r="L142" s="302">
        <f t="shared" si="118"/>
        <v>3.192398116476286E-3</v>
      </c>
      <c r="M142" s="302">
        <f t="shared" si="119"/>
        <v>4.3923060547932102E-3</v>
      </c>
      <c r="N142" s="302">
        <f t="shared" si="120"/>
        <v>2.9000000000007631E-2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1.5462938481066746</v>
      </c>
      <c r="C145" s="299" t="str">
        <f>CONCATENATE("(",ROUND((B145/$H147)*100,1),")")</f>
        <v>(61.8)</v>
      </c>
      <c r="D145" s="302">
        <f>'Ind T6'!W54</f>
        <v>2.24595885735661E-2</v>
      </c>
      <c r="E145" s="299" t="str">
        <f>CONCATENATE("(",ROUND((D145/$H147)*100,1),")")</f>
        <v>(0.9)</v>
      </c>
      <c r="F145" s="302">
        <f>'Ind T6'!X54</f>
        <v>0.17845607877945446</v>
      </c>
      <c r="G145" s="299" t="str">
        <f>CONCATENATE("(",ROUND((F145/$H147)*100,1),")")</f>
        <v>(7.1)</v>
      </c>
      <c r="H145" s="302">
        <f>SUM(B145,D145,F145)</f>
        <v>1.7472095154596952</v>
      </c>
      <c r="I145" s="299" t="str">
        <f>CONCATENATE("(",ROUND((H145/$H147)*100,1),")")</f>
        <v>(69.8)</v>
      </c>
      <c r="K145" s="302">
        <f>B145-B135</f>
        <v>-4.394044598182778E-2</v>
      </c>
      <c r="L145" s="302">
        <f>D145-D135</f>
        <v>9.0296913035190982E-4</v>
      </c>
      <c r="M145" s="302">
        <f>F145-F135</f>
        <v>1.0475785354396305E-3</v>
      </c>
      <c r="N145" s="302">
        <f>SUM(K145:M145)</f>
        <v>-4.1989898316036237E-2</v>
      </c>
    </row>
    <row r="146" spans="1:14" x14ac:dyDescent="0.2">
      <c r="A146" s="282" t="s">
        <v>365</v>
      </c>
      <c r="B146" s="302">
        <f>'Ind T6'!V53</f>
        <v>0.60494413570728567</v>
      </c>
      <c r="C146" s="299" t="str">
        <f>CONCATENATE("(",ROUND((B146/$H147)*100,1),")")</f>
        <v>(24.2)</v>
      </c>
      <c r="D146" s="302">
        <f>'Ind T6'!W53</f>
        <v>0.15184634883302239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0.75679048454030806</v>
      </c>
      <c r="I146" s="299" t="str">
        <f>CONCATENATE("(",ROUND((H146/$H147)*100,1),")")</f>
        <v>(30.2)</v>
      </c>
      <c r="K146" s="302">
        <f t="shared" ref="K146:K147" si="122">B146-B136</f>
        <v>1.1517657935982473E-2</v>
      </c>
      <c r="L146" s="302">
        <f t="shared" ref="L146:L147" si="123">D146-D136</f>
        <v>-1.5277596199420318E-3</v>
      </c>
      <c r="M146" s="302">
        <f t="shared" ref="M146:M147" si="124">F146-F136</f>
        <v>0</v>
      </c>
      <c r="N146" s="302">
        <f t="shared" ref="N146:N147" si="125">SUM(K146:M146)</f>
        <v>9.9898983160404409E-3</v>
      </c>
    </row>
    <row r="147" spans="1:14" x14ac:dyDescent="0.2">
      <c r="A147" s="282" t="s">
        <v>363</v>
      </c>
      <c r="B147" s="302">
        <f>SUM(B145:B146)</f>
        <v>2.1512379838139601</v>
      </c>
      <c r="C147" s="299" t="str">
        <f>CONCATENATE("(",ROUND((B147/$H147)*100,1),")")</f>
        <v>(85.9)</v>
      </c>
      <c r="D147" s="302">
        <f>SUM(D145:D146)</f>
        <v>0.17430593740658851</v>
      </c>
      <c r="E147" s="299" t="str">
        <f>CONCATENATE("(",ROUND((D147/$H147)*100,1),")")</f>
        <v>(7)</v>
      </c>
      <c r="F147" s="302">
        <f>SUM(F145:F146)</f>
        <v>0.17845607877945446</v>
      </c>
      <c r="G147" s="299" t="str">
        <f>CONCATENATE("(",ROUND((F147/$H147)*100,1),")")</f>
        <v>(7.1)</v>
      </c>
      <c r="H147" s="302">
        <f>SUM(H145:H146)</f>
        <v>2.5040000000000031</v>
      </c>
      <c r="I147" s="299" t="str">
        <f>CONCATENATE("(",ROUND((H147/$H147)*100,1),")")</f>
        <v>(100)</v>
      </c>
      <c r="K147" s="302">
        <f t="shared" si="122"/>
        <v>-3.2422788045845419E-2</v>
      </c>
      <c r="L147" s="302">
        <f t="shared" si="123"/>
        <v>-6.2479048959010464E-4</v>
      </c>
      <c r="M147" s="302">
        <f t="shared" si="124"/>
        <v>1.0475785354396305E-3</v>
      </c>
      <c r="N147" s="302">
        <f t="shared" si="125"/>
        <v>-3.1999999999995893E-2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1.3118354430403525</v>
      </c>
      <c r="C156" s="299" t="str">
        <f>CONCATENATE("(",ROUND((B156/$H158)*100,1),")")</f>
        <v>(60.7)</v>
      </c>
      <c r="D156" s="302">
        <f>'Ind T6'!M63</f>
        <v>2.9335443038001809E-2</v>
      </c>
      <c r="E156" s="299" t="str">
        <f>CONCATENATE("(",ROUND((D156/$H158)*100,1),")")</f>
        <v>(1.4)</v>
      </c>
      <c r="F156" s="302">
        <f>'Ind T6'!N63</f>
        <v>0.23525316455467232</v>
      </c>
      <c r="G156" s="299" t="str">
        <f>CONCATENATE("(",ROUND((F156/$H158)*100,1),")")</f>
        <v>(10.9)</v>
      </c>
      <c r="H156" s="302">
        <f>SUM(B156,D156,F156)</f>
        <v>1.5764240506330265</v>
      </c>
      <c r="I156" s="299" t="str">
        <f>CONCATENATE("(",ROUND((H156/$H158)*100,1),")")</f>
        <v>(73)</v>
      </c>
      <c r="K156" s="302">
        <f>B161-B156</f>
        <v>5.6916297092789225E-2</v>
      </c>
      <c r="L156" s="302">
        <f>D161-D156</f>
        <v>1.9452994213342741E-3</v>
      </c>
      <c r="M156" s="302">
        <f>F161-F156</f>
        <v>3.0066962299938882E-3</v>
      </c>
      <c r="N156" s="302">
        <f>SUM(K156:M156)</f>
        <v>6.1868292744117384E-2</v>
      </c>
    </row>
    <row r="157" spans="1:14" x14ac:dyDescent="0.2">
      <c r="A157" s="282" t="s">
        <v>365</v>
      </c>
      <c r="B157" s="302">
        <f>'Ind T6'!L62</f>
        <v>0.34433544303680158</v>
      </c>
      <c r="C157" s="299" t="str">
        <f>CONCATENATE("(",ROUND((B157/$H158)*100,1),")")</f>
        <v>(15.9)</v>
      </c>
      <c r="D157" s="302">
        <f>'Ind T6'!M62</f>
        <v>0.21645569620364458</v>
      </c>
      <c r="E157" s="299" t="str">
        <f>CONCATENATE("(",ROUND((D157/$H158)*100,1),")")</f>
        <v>(10)</v>
      </c>
      <c r="F157" s="302">
        <f>'Ind T6'!N62</f>
        <v>2.2784810126530317E-2</v>
      </c>
      <c r="G157" s="299" t="str">
        <f>CONCATENATE("(",ROUND((F157/$H158)*100,1),")")</f>
        <v>(1.1)</v>
      </c>
      <c r="H157" s="302">
        <f t="shared" ref="H157" si="126">SUM(B157,D157,F157)</f>
        <v>0.58357594936697643</v>
      </c>
      <c r="I157" s="299" t="str">
        <f>CONCATENATE("(",ROUND((H157/$H158)*100,1),")")</f>
        <v>(27)</v>
      </c>
      <c r="K157" s="302">
        <f t="shared" ref="K157:K158" si="127">B162-B157</f>
        <v>3.1618153257766402E-2</v>
      </c>
      <c r="L157" s="302">
        <f t="shared" ref="L157:L158" si="128">D162-D157</f>
        <v>1.3618549739548014E-2</v>
      </c>
      <c r="M157" s="302">
        <f t="shared" ref="M157:M158" si="129">F162-F157</f>
        <v>8.9500425856450794E-4</v>
      </c>
      <c r="N157" s="302">
        <f t="shared" ref="N157:N158" si="130">SUM(K157:M157)</f>
        <v>4.6131707255878923E-2</v>
      </c>
    </row>
    <row r="158" spans="1:14" x14ac:dyDescent="0.2">
      <c r="A158" s="282" t="s">
        <v>363</v>
      </c>
      <c r="B158" s="302">
        <f>SUM(B156:B157)</f>
        <v>1.656170886077154</v>
      </c>
      <c r="C158" s="299" t="str">
        <f>CONCATENATE("(",ROUND((B158/$H158)*100,1),")")</f>
        <v>(76.7)</v>
      </c>
      <c r="D158" s="302">
        <f>SUM(D156:D157)</f>
        <v>0.24579113924164639</v>
      </c>
      <c r="E158" s="299" t="str">
        <f>CONCATENATE("(",ROUND((D158/$H158)*100,1),")")</f>
        <v>(11.4)</v>
      </c>
      <c r="F158" s="302">
        <f>SUM(F156:F157)</f>
        <v>0.25803797468120265</v>
      </c>
      <c r="G158" s="299" t="str">
        <f>CONCATENATE("(",ROUND((F158/$H158)*100,1),")")</f>
        <v>(11.9)</v>
      </c>
      <c r="H158" s="302">
        <f>SUM(H156:H157)</f>
        <v>2.1600000000000028</v>
      </c>
      <c r="I158" s="299" t="str">
        <f>CONCATENATE("(",ROUND((H158/$H158)*100,1),")")</f>
        <v>(100)</v>
      </c>
      <c r="K158" s="302">
        <f t="shared" si="127"/>
        <v>8.8534450350555627E-2</v>
      </c>
      <c r="L158" s="302">
        <f t="shared" si="128"/>
        <v>1.5563849160882298E-2</v>
      </c>
      <c r="M158" s="302">
        <f t="shared" si="129"/>
        <v>3.9017004885583684E-3</v>
      </c>
      <c r="N158" s="302">
        <f t="shared" si="130"/>
        <v>0.10799999999999629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1.3687517401331417</v>
      </c>
      <c r="C161" s="299" t="str">
        <f>CONCATENATE("(",ROUND((B161/$H163)*100,1),")")</f>
        <v>(60.4)</v>
      </c>
      <c r="D161" s="302">
        <f>'Ind T6'!R63</f>
        <v>3.1280742459336083E-2</v>
      </c>
      <c r="E161" s="299" t="str">
        <f>CONCATENATE("(",ROUND((D161/$H163)*100,1),")")</f>
        <v>(1.4)</v>
      </c>
      <c r="F161" s="302">
        <f>'Ind T6'!S63</f>
        <v>0.23825986078466621</v>
      </c>
      <c r="G161" s="299" t="str">
        <f>CONCATENATE("(",ROUND((F161/$H163)*100,1),")")</f>
        <v>(10.5)</v>
      </c>
      <c r="H161" s="302">
        <f>SUM(B161,D161,F161)</f>
        <v>1.6382923433771439</v>
      </c>
      <c r="I161" s="299" t="str">
        <f>CONCATENATE("(",ROUND((H161/$H163)*100,1),")")</f>
        <v>(72.2)</v>
      </c>
      <c r="K161" s="302">
        <f>B166-B161</f>
        <v>7.8293583151046064E-2</v>
      </c>
      <c r="L161" s="302">
        <f>D166-D161</f>
        <v>1.9461250861469298E-3</v>
      </c>
      <c r="M161" s="302">
        <f>F166-F161</f>
        <v>-1.7089505531157623E-3</v>
      </c>
      <c r="N161" s="302">
        <f>SUM(K161:M161)</f>
        <v>7.8530757684077232E-2</v>
      </c>
    </row>
    <row r="162" spans="1:14" x14ac:dyDescent="0.2">
      <c r="A162" s="282" t="s">
        <v>365</v>
      </c>
      <c r="B162" s="302">
        <f>'Ind T6'!Q62</f>
        <v>0.37595359629456798</v>
      </c>
      <c r="C162" s="299" t="str">
        <f>CONCATENATE("(",ROUND((B162/$H163)*100,1),")")</f>
        <v>(16.6)</v>
      </c>
      <c r="D162" s="302">
        <f>'Ind T6'!R62</f>
        <v>0.23007424594319259</v>
      </c>
      <c r="E162" s="299" t="str">
        <f>CONCATENATE("(",ROUND((D162/$H163)*100,1),")")</f>
        <v>(10.1)</v>
      </c>
      <c r="F162" s="302">
        <f>'Ind T6'!S62</f>
        <v>2.3679814385094825E-2</v>
      </c>
      <c r="G162" s="299" t="str">
        <f>CONCATENATE("(",ROUND((F162/$H163)*100,1),")")</f>
        <v>(1)</v>
      </c>
      <c r="H162" s="302">
        <f t="shared" ref="H162" si="131">SUM(B162,D162,F162)</f>
        <v>0.62970765662285533</v>
      </c>
      <c r="I162" s="299" t="str">
        <f>CONCATENATE("(",ROUND((H162/$H163)*100,1),")")</f>
        <v>(27.8)</v>
      </c>
      <c r="K162" s="302">
        <f t="shared" ref="K162:K163" si="132">B167-B162</f>
        <v>5.7824683683875722E-2</v>
      </c>
      <c r="L162" s="302">
        <f t="shared" ref="L162:L163" si="133">D167-D162</f>
        <v>2.232801394564915E-2</v>
      </c>
      <c r="M162" s="302">
        <f t="shared" ref="M162:M163" si="134">F167-F162</f>
        <v>1.3165446863979413E-3</v>
      </c>
      <c r="N162" s="302">
        <f t="shared" ref="N162:N163" si="135">SUM(K162:M162)</f>
        <v>8.1469242315922813E-2</v>
      </c>
    </row>
    <row r="163" spans="1:14" x14ac:dyDescent="0.2">
      <c r="A163" s="282" t="s">
        <v>363</v>
      </c>
      <c r="B163" s="302">
        <f>SUM(B161:B162)</f>
        <v>1.7447053364277096</v>
      </c>
      <c r="C163" s="299" t="str">
        <f>CONCATENATE("(",ROUND((B163/$H163)*100,1),")")</f>
        <v>(76.9)</v>
      </c>
      <c r="D163" s="302">
        <f>SUM(D161:D162)</f>
        <v>0.26135498840252869</v>
      </c>
      <c r="E163" s="299" t="str">
        <f>CONCATENATE("(",ROUND((D163/$H163)*100,1),")")</f>
        <v>(11.5)</v>
      </c>
      <c r="F163" s="302">
        <f>SUM(F161:F162)</f>
        <v>0.26193967516976102</v>
      </c>
      <c r="G163" s="299" t="str">
        <f>CONCATENATE("(",ROUND((F163/$H163)*100,1),")")</f>
        <v>(11.5)</v>
      </c>
      <c r="H163" s="302">
        <f>SUM(H161:H162)</f>
        <v>2.2679999999999993</v>
      </c>
      <c r="I163" s="299" t="str">
        <f>CONCATENATE("(",ROUND((H163/$H163)*100,1),")")</f>
        <v>(100)</v>
      </c>
      <c r="K163" s="302">
        <f t="shared" si="132"/>
        <v>0.1361182668349219</v>
      </c>
      <c r="L163" s="302">
        <f t="shared" si="133"/>
        <v>2.4274139031796094E-2</v>
      </c>
      <c r="M163" s="302">
        <f t="shared" si="134"/>
        <v>-3.9240586671779321E-4</v>
      </c>
      <c r="N163" s="302">
        <f t="shared" si="135"/>
        <v>0.1600000000000002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1.4470453232841878</v>
      </c>
      <c r="C166" s="299" t="str">
        <f>CONCATENATE("(",ROUND((B166/$H168)*100,1),")")</f>
        <v>(59.6)</v>
      </c>
      <c r="D166" s="302">
        <f>'Ind T6'!W63</f>
        <v>3.3226867545483013E-2</v>
      </c>
      <c r="E166" s="299" t="str">
        <f>CONCATENATE("(",ROUND((D166/$H168)*100,1),")")</f>
        <v>(1.4)</v>
      </c>
      <c r="F166" s="302">
        <f>'Ind T6'!X63</f>
        <v>0.23655091023155045</v>
      </c>
      <c r="G166" s="299" t="str">
        <f>CONCATENATE("(",ROUND((F166/$H168)*100,1),")")</f>
        <v>(9.7)</v>
      </c>
      <c r="H166" s="302">
        <f>SUM(B166,D166,F166)</f>
        <v>1.7168231010612212</v>
      </c>
      <c r="I166" s="299" t="str">
        <f>CONCATENATE("(",ROUND((H166/$H168)*100,1),")")</f>
        <v>(70.7)</v>
      </c>
      <c r="K166" s="302">
        <f>B166-B156</f>
        <v>0.13520988024383529</v>
      </c>
      <c r="L166" s="302">
        <f>D166-D156</f>
        <v>3.8914245074812039E-3</v>
      </c>
      <c r="M166" s="302">
        <f>F166-F156</f>
        <v>1.2977456768781259E-3</v>
      </c>
      <c r="N166" s="302">
        <f>SUM(K166:M166)</f>
        <v>0.14039905042819462</v>
      </c>
    </row>
    <row r="167" spans="1:14" x14ac:dyDescent="0.2">
      <c r="A167" s="282" t="s">
        <v>365</v>
      </c>
      <c r="B167" s="302">
        <f>'Ind T6'!V62</f>
        <v>0.4337782799784437</v>
      </c>
      <c r="C167" s="299" t="str">
        <f>CONCATENATE("(",ROUND((B167/$H168)*100,1),")")</f>
        <v>(17.9)</v>
      </c>
      <c r="D167" s="302">
        <f>'Ind T6'!W62</f>
        <v>0.25240225988884174</v>
      </c>
      <c r="E167" s="299" t="str">
        <f>CONCATENATE("(",ROUND((D167/$H168)*100,1),")")</f>
        <v>(10.4)</v>
      </c>
      <c r="F167" s="302">
        <f>'Ind T6'!X62</f>
        <v>2.4996359071492766E-2</v>
      </c>
      <c r="G167" s="299" t="str">
        <f>CONCATENATE("(",ROUND((F167/$H168)*100,1),")")</f>
        <v>(1)</v>
      </c>
      <c r="H167" s="302">
        <f t="shared" ref="H167" si="136">SUM(B167,D167,F167)</f>
        <v>0.71117689893877822</v>
      </c>
      <c r="I167" s="299" t="str">
        <f>CONCATENATE("(",ROUND((H167/$H168)*100,1),")")</f>
        <v>(29.3)</v>
      </c>
      <c r="K167" s="302">
        <f t="shared" ref="K167:K168" si="137">B167-B157</f>
        <v>8.9442836941642123E-2</v>
      </c>
      <c r="L167" s="302">
        <f t="shared" ref="L167:L168" si="138">D167-D157</f>
        <v>3.5946563685197164E-2</v>
      </c>
      <c r="M167" s="302">
        <f t="shared" ref="M167:M168" si="139">F167-F157</f>
        <v>2.2115489449624492E-3</v>
      </c>
      <c r="N167" s="302">
        <f t="shared" ref="N167:N168" si="140">SUM(K167:M167)</f>
        <v>0.12760094957180174</v>
      </c>
    </row>
    <row r="168" spans="1:14" x14ac:dyDescent="0.2">
      <c r="A168" s="282" t="s">
        <v>363</v>
      </c>
      <c r="B168" s="302">
        <f>SUM(B166:B167)</f>
        <v>1.8808236032626315</v>
      </c>
      <c r="C168" s="299" t="str">
        <f>CONCATENATE("(",ROUND((B168/$H168)*100,1),")")</f>
        <v>(77.5)</v>
      </c>
      <c r="D168" s="302">
        <f>SUM(D166:D167)</f>
        <v>0.28562912743432478</v>
      </c>
      <c r="E168" s="299" t="str">
        <f>CONCATENATE("(",ROUND((D168/$H168)*100,1),")")</f>
        <v>(11.8)</v>
      </c>
      <c r="F168" s="302">
        <f>SUM(F166:F167)</f>
        <v>0.26154726930304323</v>
      </c>
      <c r="G168" s="299" t="str">
        <f>CONCATENATE("(",ROUND((F168/$H168)*100,1),")")</f>
        <v>(10.8)</v>
      </c>
      <c r="H168" s="302">
        <f>SUM(H166:H167)</f>
        <v>2.4279999999999995</v>
      </c>
      <c r="I168" s="299" t="str">
        <f>CONCATENATE("(",ROUND((H168/$H168)*100,1),")")</f>
        <v>(100)</v>
      </c>
      <c r="K168" s="302">
        <f t="shared" si="137"/>
        <v>0.22465271718547752</v>
      </c>
      <c r="L168" s="302">
        <f t="shared" si="138"/>
        <v>3.9837988192678392E-2</v>
      </c>
      <c r="M168" s="302">
        <f t="shared" si="139"/>
        <v>3.5092946218405752E-3</v>
      </c>
      <c r="N168" s="302">
        <f t="shared" si="140"/>
        <v>0.26799999999999646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11.80952437698393</v>
      </c>
      <c r="C177" s="299" t="str">
        <f>CONCATENATE("(",ROUND((B177/$H179)*100,1),")")</f>
        <v>(55.2)</v>
      </c>
      <c r="D177" s="302">
        <f>'Ind T6'!M72</f>
        <v>0.56690912903301693</v>
      </c>
      <c r="E177" s="299" t="str">
        <f>CONCATENATE("(",ROUND((D177/$H179)*100,1),")")</f>
        <v>(2.7)</v>
      </c>
      <c r="F177" s="302">
        <f>'Ind T6'!N72</f>
        <v>6.2124951851947641</v>
      </c>
      <c r="G177" s="299" t="str">
        <f>CONCATENATE("(",ROUND((F177/$H179)*100,1),")")</f>
        <v>(29)</v>
      </c>
      <c r="H177" s="302">
        <f>SUM(B177,D177,F177)</f>
        <v>18.588928691211709</v>
      </c>
      <c r="I177" s="299" t="str">
        <f>CONCATENATE("(",ROUND((H177/$H179)*100,1),")")</f>
        <v>(86.9)</v>
      </c>
      <c r="K177" s="302">
        <f>B182-B177</f>
        <v>-0.47189016868622069</v>
      </c>
      <c r="L177" s="302">
        <f>D182-D177</f>
        <v>-4.9276981991398516E-3</v>
      </c>
      <c r="M177" s="302">
        <f>F182-F177</f>
        <v>-0.11195724746065849</v>
      </c>
      <c r="N177" s="302">
        <f>SUM(K177:M177)</f>
        <v>-0.58877511434601904</v>
      </c>
    </row>
    <row r="178" spans="1:14" x14ac:dyDescent="0.2">
      <c r="A178" s="282" t="s">
        <v>365</v>
      </c>
      <c r="B178" s="302">
        <f>'Ind T6'!L71</f>
        <v>1.5816548204340595</v>
      </c>
      <c r="C178" s="299" t="str">
        <f>CONCATENATE("(",ROUND((B178/$H179)*100,1),")")</f>
        <v>(7.4)</v>
      </c>
      <c r="D178" s="302">
        <f>'Ind T6'!M71</f>
        <v>0.92814746111901236</v>
      </c>
      <c r="E178" s="299" t="str">
        <f>CONCATENATE("(",ROUND((D178/$H179)*100,1),")")</f>
        <v>(4.3)</v>
      </c>
      <c r="F178" s="302">
        <f>'Ind T6'!N71</f>
        <v>0.29226902723521564</v>
      </c>
      <c r="G178" s="299" t="str">
        <f>CONCATENATE("(",ROUND((F178/$H179)*100,1),")")</f>
        <v>(1.4)</v>
      </c>
      <c r="H178" s="302">
        <f t="shared" ref="H178" si="141">SUM(B178,D178,F178)</f>
        <v>2.8020713087882876</v>
      </c>
      <c r="I178" s="299" t="str">
        <f>CONCATENATE("(",ROUND((H178/$H179)*100,1),")")</f>
        <v>(13.1)</v>
      </c>
      <c r="K178" s="302">
        <f t="shared" ref="K178:K179" si="142">B183-B178</f>
        <v>-3.7136318442715588E-2</v>
      </c>
      <c r="L178" s="302">
        <f t="shared" ref="L178:L179" si="143">D183-D178</f>
        <v>-1.5702996673228609E-2</v>
      </c>
      <c r="M178" s="302">
        <f t="shared" ref="M178:M179" si="144">F183-F178</f>
        <v>-5.3855705380369545E-3</v>
      </c>
      <c r="N178" s="302">
        <f t="shared" ref="N178:N179" si="145">SUM(K178:M178)</f>
        <v>-5.8224885653981151E-2</v>
      </c>
    </row>
    <row r="179" spans="1:14" x14ac:dyDescent="0.2">
      <c r="A179" s="282" t="s">
        <v>363</v>
      </c>
      <c r="B179" s="302">
        <f>SUM(B177:B178)</f>
        <v>13.391179197417989</v>
      </c>
      <c r="C179" s="299" t="str">
        <f>CONCATENATE("(",ROUND((B179/$H179)*100,1),")")</f>
        <v>(62.6)</v>
      </c>
      <c r="D179" s="302">
        <f>SUM(D177:D178)</f>
        <v>1.4950565901520294</v>
      </c>
      <c r="E179" s="299" t="str">
        <f>CONCATENATE("(",ROUND((D179/$H179)*100,1),")")</f>
        <v>(7)</v>
      </c>
      <c r="F179" s="302">
        <f>SUM(F177:F178)</f>
        <v>6.50476421242998</v>
      </c>
      <c r="G179" s="299" t="str">
        <f>CONCATENATE("(",ROUND((F179/$H179)*100,1),")")</f>
        <v>(30.4)</v>
      </c>
      <c r="H179" s="302">
        <f>SUM(H177:H178)</f>
        <v>21.390999999999998</v>
      </c>
      <c r="I179" s="299" t="str">
        <f>CONCATENATE("(",ROUND((H179/$H179)*100,1),")")</f>
        <v>(100)</v>
      </c>
      <c r="K179" s="302">
        <f t="shared" si="142"/>
        <v>-0.50902648712893495</v>
      </c>
      <c r="L179" s="302">
        <f t="shared" si="143"/>
        <v>-2.0630694872368682E-2</v>
      </c>
      <c r="M179" s="302">
        <f t="shared" si="144"/>
        <v>-0.11734281799869617</v>
      </c>
      <c r="N179" s="302">
        <f t="shared" si="145"/>
        <v>-0.6469999999999998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11.337634208297709</v>
      </c>
      <c r="C182" s="299" t="str">
        <f>CONCATENATE("(",ROUND((B182/$H184)*100,1),")")</f>
        <v>(54.7)</v>
      </c>
      <c r="D182" s="302">
        <f>'Ind T6'!R72</f>
        <v>0.56198143083387708</v>
      </c>
      <c r="E182" s="299" t="str">
        <f>CONCATENATE("(",ROUND((D182/$H184)*100,1),")")</f>
        <v>(2.7)</v>
      </c>
      <c r="F182" s="302">
        <f>'Ind T6'!S72</f>
        <v>6.1005379377341056</v>
      </c>
      <c r="G182" s="299" t="str">
        <f>CONCATENATE("(",ROUND((F182/$H184)*100,1),")")</f>
        <v>(29.4)</v>
      </c>
      <c r="H182" s="302">
        <f>SUM(B182,D182,F182)</f>
        <v>18.000153576865692</v>
      </c>
      <c r="I182" s="299" t="str">
        <f>CONCATENATE("(",ROUND((H182/$H184)*100,1),")")</f>
        <v>(86.8)</v>
      </c>
      <c r="K182" s="302">
        <f>B187-B182</f>
        <v>-0.36008020308032762</v>
      </c>
      <c r="L182" s="302">
        <f>D187-D182</f>
        <v>1.9917069674932897E-2</v>
      </c>
      <c r="M182" s="302">
        <f>F187-F182</f>
        <v>0.13400018261559676</v>
      </c>
      <c r="N182" s="302">
        <f>SUM(K182:M182)</f>
        <v>-0.20616295078979796</v>
      </c>
    </row>
    <row r="183" spans="1:14" x14ac:dyDescent="0.2">
      <c r="A183" s="282" t="s">
        <v>365</v>
      </c>
      <c r="B183" s="302">
        <f>'Ind T6'!Q71</f>
        <v>1.5445185019913439</v>
      </c>
      <c r="C183" s="299" t="str">
        <f>CONCATENATE("(",ROUND((B183/$H184)*100,1),")")</f>
        <v>(7.4)</v>
      </c>
      <c r="D183" s="302">
        <f>'Ind T6'!R71</f>
        <v>0.91244446444578375</v>
      </c>
      <c r="E183" s="299" t="str">
        <f>CONCATENATE("(",ROUND((D183/$H184)*100,1),")")</f>
        <v>(4.4)</v>
      </c>
      <c r="F183" s="302">
        <f>'Ind T6'!S71</f>
        <v>0.28688345669717868</v>
      </c>
      <c r="G183" s="299" t="str">
        <f>CONCATENATE("(",ROUND((F183/$H184)*100,1),")")</f>
        <v>(1.4)</v>
      </c>
      <c r="H183" s="302">
        <f t="shared" ref="H183" si="146">SUM(B183,D183,F183)</f>
        <v>2.7438464231343063</v>
      </c>
      <c r="I183" s="299" t="str">
        <f>CONCATENATE("(",ROUND((H183/$H184)*100,1),")")</f>
        <v>(13.2)</v>
      </c>
      <c r="K183" s="302">
        <f t="shared" ref="K183:K184" si="147">B188-B183</f>
        <v>2.0866050852866858E-2</v>
      </c>
      <c r="L183" s="302">
        <f t="shared" ref="L183:L184" si="148">D188-D183</f>
        <v>2.2317286773439027E-2</v>
      </c>
      <c r="M183" s="302">
        <f t="shared" ref="M183:M184" si="149">F188-F183</f>
        <v>1.1979613163504432E-2</v>
      </c>
      <c r="N183" s="302">
        <f t="shared" ref="N183:N184" si="150">SUM(K183:M183)</f>
        <v>5.5162950789810317E-2</v>
      </c>
    </row>
    <row r="184" spans="1:14" x14ac:dyDescent="0.2">
      <c r="A184" s="282" t="s">
        <v>363</v>
      </c>
      <c r="B184" s="302">
        <f>SUM(B182:B183)</f>
        <v>12.882152710289054</v>
      </c>
      <c r="C184" s="299" t="str">
        <f>CONCATENATE("(",ROUND((B184/$H184)*100,1),")")</f>
        <v>(62.1)</v>
      </c>
      <c r="D184" s="302">
        <f>SUM(D182:D183)</f>
        <v>1.4744258952796607</v>
      </c>
      <c r="E184" s="299" t="str">
        <f>CONCATENATE("(",ROUND((D184/$H184)*100,1),")")</f>
        <v>(7.1)</v>
      </c>
      <c r="F184" s="302">
        <f>SUM(F182:F183)</f>
        <v>6.3874213944312839</v>
      </c>
      <c r="G184" s="299" t="str">
        <f>CONCATENATE("(",ROUND((F184/$H184)*100,1),")")</f>
        <v>(30.8)</v>
      </c>
      <c r="H184" s="302">
        <f>SUM(H182:H183)</f>
        <v>20.744</v>
      </c>
      <c r="I184" s="299" t="str">
        <f>CONCATENATE("(",ROUND((H184/$H184)*100,1),")")</f>
        <v>(100)</v>
      </c>
      <c r="K184" s="302">
        <f t="shared" si="147"/>
        <v>-0.33921415222746099</v>
      </c>
      <c r="L184" s="302">
        <f t="shared" si="148"/>
        <v>4.2234356448372035E-2</v>
      </c>
      <c r="M184" s="302">
        <f t="shared" si="149"/>
        <v>0.14597979577910181</v>
      </c>
      <c r="N184" s="302">
        <f t="shared" si="150"/>
        <v>-0.15099999999998714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10.977554005217382</v>
      </c>
      <c r="C187" s="299" t="str">
        <f>CONCATENATE("(",ROUND((B187/$H189)*100,1),")")</f>
        <v>(53.3)</v>
      </c>
      <c r="D187" s="302">
        <f>'Ind T6'!W72</f>
        <v>0.58189850050880998</v>
      </c>
      <c r="E187" s="299" t="str">
        <f>CONCATENATE("(",ROUND((D187/$H189)*100,1),")")</f>
        <v>(2.8)</v>
      </c>
      <c r="F187" s="302">
        <f>'Ind T6'!X72</f>
        <v>6.2345381203497023</v>
      </c>
      <c r="G187" s="299" t="str">
        <f>CONCATENATE("(",ROUND((F187/$H189)*100,1),")")</f>
        <v>(30.3)</v>
      </c>
      <c r="H187" s="302">
        <f>SUM(B187,D187,F187)</f>
        <v>17.793990626075896</v>
      </c>
      <c r="I187" s="299" t="str">
        <f>CONCATENATE("(",ROUND((H187/$H189)*100,1),")")</f>
        <v>(86.4)</v>
      </c>
      <c r="K187" s="302">
        <f>B187-B177</f>
        <v>-0.83197037176654831</v>
      </c>
      <c r="L187" s="302">
        <f>D187-D177</f>
        <v>1.4989371475793045E-2</v>
      </c>
      <c r="M187" s="302">
        <f>F187-F177</f>
        <v>2.204293515493827E-2</v>
      </c>
      <c r="N187" s="302">
        <f>SUM(K187:M187)</f>
        <v>-0.794938065135817</v>
      </c>
    </row>
    <row r="188" spans="1:14" x14ac:dyDescent="0.2">
      <c r="A188" s="282" t="s">
        <v>365</v>
      </c>
      <c r="B188" s="302">
        <f>'Ind T6'!V71</f>
        <v>1.5653845528442107</v>
      </c>
      <c r="C188" s="299" t="str">
        <f>CONCATENATE("(",ROUND((B188/$H189)*100,1),")")</f>
        <v>(7.6)</v>
      </c>
      <c r="D188" s="302">
        <f>'Ind T6'!W71</f>
        <v>0.93476175121922278</v>
      </c>
      <c r="E188" s="299" t="str">
        <f>CONCATENATE("(",ROUND((D188/$H189)*100,1),")")</f>
        <v>(4.5)</v>
      </c>
      <c r="F188" s="302">
        <f>'Ind T6'!X71</f>
        <v>0.29886306986068312</v>
      </c>
      <c r="G188" s="299" t="str">
        <f>CONCATENATE("(",ROUND((F188/$H189)*100,1),")")</f>
        <v>(1.5)</v>
      </c>
      <c r="H188" s="302">
        <f t="shared" ref="H188" si="151">SUM(B188,D188,F188)</f>
        <v>2.7990093739241164</v>
      </c>
      <c r="I188" s="299" t="str">
        <f>CONCATENATE("(",ROUND((H188/$H189)*100,1),")")</f>
        <v>(13.6)</v>
      </c>
      <c r="K188" s="302">
        <f t="shared" ref="K188:K189" si="152">B188-B178</f>
        <v>-1.627026758984873E-2</v>
      </c>
      <c r="L188" s="302">
        <f t="shared" ref="L188:L189" si="153">D188-D178</f>
        <v>6.6142901002104182E-3</v>
      </c>
      <c r="M188" s="302">
        <f t="shared" ref="M188:M189" si="154">F188-F178</f>
        <v>6.5940426254674778E-3</v>
      </c>
      <c r="N188" s="302">
        <f t="shared" ref="N188:N189" si="155">SUM(K188:M188)</f>
        <v>-3.0619348641708344E-3</v>
      </c>
    </row>
    <row r="189" spans="1:14" x14ac:dyDescent="0.2">
      <c r="A189" s="282" t="s">
        <v>363</v>
      </c>
      <c r="B189" s="302">
        <f>SUM(B187:B188)</f>
        <v>12.542938558061593</v>
      </c>
      <c r="C189" s="299" t="str">
        <f>CONCATENATE("(",ROUND((B189/$H189)*100,1),")")</f>
        <v>(60.9)</v>
      </c>
      <c r="D189" s="302">
        <f>SUM(D187:D188)</f>
        <v>1.5166602517280328</v>
      </c>
      <c r="E189" s="299" t="str">
        <f>CONCATENATE("(",ROUND((D189/$H189)*100,1),")")</f>
        <v>(7.4)</v>
      </c>
      <c r="F189" s="302">
        <f>SUM(F187:F188)</f>
        <v>6.5334011902103857</v>
      </c>
      <c r="G189" s="299" t="str">
        <f>CONCATENATE("(",ROUND((F189/$H189)*100,1),")")</f>
        <v>(31.7)</v>
      </c>
      <c r="H189" s="302">
        <f>SUM(H187:H188)</f>
        <v>20.593000000000011</v>
      </c>
      <c r="I189" s="299" t="str">
        <f>CONCATENATE("(",ROUND((H189/$H189)*100,1),")")</f>
        <v>(100)</v>
      </c>
      <c r="K189" s="302">
        <f t="shared" si="152"/>
        <v>-0.84824063935639593</v>
      </c>
      <c r="L189" s="302">
        <f t="shared" si="153"/>
        <v>2.1603661576003352E-2</v>
      </c>
      <c r="M189" s="302">
        <f t="shared" si="154"/>
        <v>2.8636977780405637E-2</v>
      </c>
      <c r="N189" s="302">
        <f t="shared" si="155"/>
        <v>-0.79799999999998694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18.875134815424452</v>
      </c>
      <c r="C198" s="299" t="str">
        <f>CONCATENATE("(",ROUND((B198/$H200)*100,1),")")</f>
        <v>(33.8)</v>
      </c>
      <c r="D198" s="302">
        <f>'Ind T6'!M81</f>
        <v>7.082271437726928</v>
      </c>
      <c r="E198" s="299" t="str">
        <f>CONCATENATE("(",ROUND((D198/$H200)*100,1),")")</f>
        <v>(12.7)</v>
      </c>
      <c r="F198" s="302">
        <f>'Ind T6'!N81</f>
        <v>2.4748957235936517</v>
      </c>
      <c r="G198" s="299" t="str">
        <f>CONCATENATE("(",ROUND((F198/$H200)*100,1),")")</f>
        <v>(4.4)</v>
      </c>
      <c r="H198" s="302">
        <f>SUM(B198,D198,F198)</f>
        <v>28.43230197674503</v>
      </c>
      <c r="I198" s="299" t="str">
        <f>CONCATENATE("(",ROUND((H198/$H200)*100,1),")")</f>
        <v>(50.9)</v>
      </c>
      <c r="K198" s="302">
        <f>B203-B198</f>
        <v>0.22352756831878651</v>
      </c>
      <c r="L198" s="302">
        <f>D203-D198</f>
        <v>-6.0048163667411281E-2</v>
      </c>
      <c r="M198" s="302">
        <f>F203-F198</f>
        <v>2.0385465078308407E-2</v>
      </c>
      <c r="N198" s="302">
        <f>SUM(K198:M198)</f>
        <v>0.18386486972968363</v>
      </c>
    </row>
    <row r="199" spans="1:14" x14ac:dyDescent="0.2">
      <c r="A199" s="282" t="s">
        <v>365</v>
      </c>
      <c r="B199" s="302">
        <f>'Ind T6'!L80</f>
        <v>10.132556660732854</v>
      </c>
      <c r="C199" s="299" t="str">
        <f>CONCATENATE("(",ROUND((B199/$H200)*100,1),")")</f>
        <v>(18.1)</v>
      </c>
      <c r="D199" s="302">
        <f>'Ind T6'!M80</f>
        <v>16.042095172605563</v>
      </c>
      <c r="E199" s="299" t="str">
        <f>CONCATENATE("(",ROUND((D199/$H200)*100,1),")")</f>
        <v>(28.7)</v>
      </c>
      <c r="F199" s="302">
        <f>'Ind T6'!N80</f>
        <v>1.2510461899164782</v>
      </c>
      <c r="G199" s="299" t="str">
        <f>CONCATENATE("(",ROUND((F199/$H200)*100,1),")")</f>
        <v>(2.2)</v>
      </c>
      <c r="H199" s="302">
        <f t="shared" ref="H199" si="156">SUM(B199,D199,F199)</f>
        <v>27.425698023254895</v>
      </c>
      <c r="I199" s="299" t="str">
        <f>CONCATENATE("(",ROUND((H199/$H200)*100,1),")")</f>
        <v>(49.1)</v>
      </c>
      <c r="K199" s="302">
        <f t="shared" ref="K199:K200" si="157">B204-B199</f>
        <v>0.24984737041589433</v>
      </c>
      <c r="L199" s="302">
        <f t="shared" ref="L199:L200" si="158">D204-D199</f>
        <v>-0.74525042452292567</v>
      </c>
      <c r="M199" s="302">
        <f t="shared" ref="M199:M200" si="159">F204-F199</f>
        <v>3.1538184377425393E-2</v>
      </c>
      <c r="N199" s="302">
        <f t="shared" ref="N199:N200" si="160">SUM(K199:M199)</f>
        <v>-0.46386486972960594</v>
      </c>
    </row>
    <row r="200" spans="1:14" x14ac:dyDescent="0.2">
      <c r="A200" s="282" t="s">
        <v>363</v>
      </c>
      <c r="B200" s="302">
        <f>SUM(B198:B199)</f>
        <v>29.007691476157305</v>
      </c>
      <c r="C200" s="299" t="str">
        <f>CONCATENATE("(",ROUND((B200/$H200)*100,1),")")</f>
        <v>(51.9)</v>
      </c>
      <c r="D200" s="302">
        <f>SUM(D198:D199)</f>
        <v>23.124366610332491</v>
      </c>
      <c r="E200" s="299" t="str">
        <f>CONCATENATE("(",ROUND((D200/$H200)*100,1),")")</f>
        <v>(41.4)</v>
      </c>
      <c r="F200" s="302">
        <f>SUM(F198:F199)</f>
        <v>3.7259419135101299</v>
      </c>
      <c r="G200" s="299" t="str">
        <f>CONCATENATE("(",ROUND((F200/$H200)*100,1),")")</f>
        <v>(6.7)</v>
      </c>
      <c r="H200" s="302">
        <f>SUM(H198:H199)</f>
        <v>55.857999999999926</v>
      </c>
      <c r="I200" s="299" t="str">
        <f>CONCATENATE("(",ROUND((H200/$H200)*100,1),")")</f>
        <v>(100)</v>
      </c>
      <c r="K200" s="302">
        <f t="shared" si="157"/>
        <v>0.47337493873468262</v>
      </c>
      <c r="L200" s="302">
        <f t="shared" si="158"/>
        <v>-0.80529858819033606</v>
      </c>
      <c r="M200" s="302">
        <f t="shared" si="159"/>
        <v>5.1923649455733578E-2</v>
      </c>
      <c r="N200" s="302">
        <f t="shared" si="160"/>
        <v>-0.27999999999991987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19.098662383743239</v>
      </c>
      <c r="C203" s="299" t="str">
        <f>CONCATENATE("(",ROUND((B203/$H205)*100,1),")")</f>
        <v>(34.4)</v>
      </c>
      <c r="D203" s="302">
        <f>'Ind T6'!R81</f>
        <v>7.0222232740595167</v>
      </c>
      <c r="E203" s="299" t="str">
        <f>CONCATENATE("(",ROUND((D203/$H205)*100,1),")")</f>
        <v>(12.6)</v>
      </c>
      <c r="F203" s="302">
        <f>'Ind T6'!S81</f>
        <v>2.4952811886719601</v>
      </c>
      <c r="G203" s="299" t="str">
        <f>CONCATENATE("(",ROUND((F203/$H205)*100,1),")")</f>
        <v>(4.5)</v>
      </c>
      <c r="H203" s="302">
        <f>SUM(B203,D203,F203)</f>
        <v>28.616166846474716</v>
      </c>
      <c r="I203" s="299" t="str">
        <f>CONCATENATE("(",ROUND((H203/$H205)*100,1),")")</f>
        <v>(51.5)</v>
      </c>
      <c r="K203" s="302">
        <f>B208-B203</f>
        <v>0.61528376638296223</v>
      </c>
      <c r="L203" s="302">
        <f>D208-D203</f>
        <v>2.9071280529724852E-2</v>
      </c>
      <c r="M203" s="302">
        <f>F208-F203</f>
        <v>6.3185077479590568E-2</v>
      </c>
      <c r="N203" s="302">
        <f>SUM(K203:M203)</f>
        <v>0.70754012439227765</v>
      </c>
    </row>
    <row r="204" spans="1:14" x14ac:dyDescent="0.2">
      <c r="A204" s="282" t="s">
        <v>365</v>
      </c>
      <c r="B204" s="302">
        <f>'Ind T6'!Q80</f>
        <v>10.382404031148749</v>
      </c>
      <c r="C204" s="299" t="str">
        <f>CONCATENATE("(",ROUND((B204/$H205)*100,1),")")</f>
        <v>(18.7)</v>
      </c>
      <c r="D204" s="302">
        <f>'Ind T6'!R80</f>
        <v>15.296844748082638</v>
      </c>
      <c r="E204" s="299" t="str">
        <f>CONCATENATE("(",ROUND((D204/$H205)*100,1),")")</f>
        <v>(27.5)</v>
      </c>
      <c r="F204" s="302">
        <f>'Ind T6'!S80</f>
        <v>1.2825843742939036</v>
      </c>
      <c r="G204" s="299" t="str">
        <f>CONCATENATE("(",ROUND((F204/$H205)*100,1),")")</f>
        <v>(2.3)</v>
      </c>
      <c r="H204" s="302">
        <f t="shared" ref="H204" si="161">SUM(B204,D204,F204)</f>
        <v>26.961833153525291</v>
      </c>
      <c r="I204" s="299" t="str">
        <f>CONCATENATE("(",ROUND((H204/$H205)*100,1),")")</f>
        <v>(48.5)</v>
      </c>
      <c r="K204" s="302">
        <f t="shared" ref="K204:K205" si="162">B209-B204</f>
        <v>0.69684158451040901</v>
      </c>
      <c r="L204" s="302">
        <f t="shared" ref="L204:L205" si="163">D209-D204</f>
        <v>-1.1187459198303191</v>
      </c>
      <c r="M204" s="302">
        <f t="shared" ref="M204:M205" si="164">F209-F204</f>
        <v>9.1364210927681766E-2</v>
      </c>
      <c r="N204" s="302">
        <f t="shared" ref="N204:N205" si="165">SUM(K204:M204)</f>
        <v>-0.33054012439222835</v>
      </c>
    </row>
    <row r="205" spans="1:14" x14ac:dyDescent="0.2">
      <c r="A205" s="282" t="s">
        <v>363</v>
      </c>
      <c r="B205" s="302">
        <f>SUM(B203:B204)</f>
        <v>29.481066414891988</v>
      </c>
      <c r="C205" s="299" t="str">
        <f>CONCATENATE("(",ROUND((B205/$H205)*100,1),")")</f>
        <v>(53)</v>
      </c>
      <c r="D205" s="302">
        <f>SUM(D203:D204)</f>
        <v>22.319068022142154</v>
      </c>
      <c r="E205" s="299" t="str">
        <f>CONCATENATE("(",ROUND((D205/$H205)*100,1),")")</f>
        <v>(40.2)</v>
      </c>
      <c r="F205" s="302">
        <f>SUM(F203:F204)</f>
        <v>3.7778655629658635</v>
      </c>
      <c r="G205" s="299" t="str">
        <f>CONCATENATE("(",ROUND((F205/$H205)*100,1),")")</f>
        <v>(6.8)</v>
      </c>
      <c r="H205" s="302">
        <f>SUM(H203:H204)</f>
        <v>55.578000000000003</v>
      </c>
      <c r="I205" s="299" t="str">
        <f>CONCATENATE("(",ROUND((H205/$H205)*100,1),")")</f>
        <v>(100)</v>
      </c>
      <c r="K205" s="302">
        <f t="shared" si="162"/>
        <v>1.3121253508933712</v>
      </c>
      <c r="L205" s="302">
        <f t="shared" si="163"/>
        <v>-1.0896746393005934</v>
      </c>
      <c r="M205" s="302">
        <f t="shared" si="164"/>
        <v>0.15454928840727256</v>
      </c>
      <c r="N205" s="302">
        <f t="shared" si="165"/>
        <v>0.37700000000005041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19.713946150126201</v>
      </c>
      <c r="C208" s="299" t="str">
        <f>CONCATENATE("(",ROUND((B208/$H210)*100,1),")")</f>
        <v>(35.2)</v>
      </c>
      <c r="D208" s="302">
        <f>'Ind T6'!W81</f>
        <v>7.0512945545892416</v>
      </c>
      <c r="E208" s="299" t="str">
        <f>CONCATENATE("(",ROUND((D208/$H210)*100,1),")")</f>
        <v>(12.6)</v>
      </c>
      <c r="F208" s="302">
        <f>'Ind T6'!X81</f>
        <v>2.5584662661515507</v>
      </c>
      <c r="G208" s="299" t="str">
        <f>CONCATENATE("(",ROUND((F208/$H210)*100,1),")")</f>
        <v>(4.6)</v>
      </c>
      <c r="H208" s="302">
        <f>SUM(B208,D208,F208)</f>
        <v>29.323706970866994</v>
      </c>
      <c r="I208" s="299" t="str">
        <f>CONCATENATE("(",ROUND((H208/$H210)*100,1),")")</f>
        <v>(52.4)</v>
      </c>
      <c r="K208" s="302">
        <f>B208-B198</f>
        <v>0.83881133470174873</v>
      </c>
      <c r="L208" s="302">
        <f>D208-D198</f>
        <v>-3.0976883137686428E-2</v>
      </c>
      <c r="M208" s="302">
        <f>F208-F198</f>
        <v>8.3570542557898975E-2</v>
      </c>
      <c r="N208" s="302">
        <f>SUM(K208:M208)</f>
        <v>0.89140499412196128</v>
      </c>
    </row>
    <row r="209" spans="1:14" x14ac:dyDescent="0.2">
      <c r="A209" s="282" t="s">
        <v>365</v>
      </c>
      <c r="B209" s="302">
        <f>'Ind T6'!V80</f>
        <v>11.079245615659158</v>
      </c>
      <c r="C209" s="299" t="str">
        <f>CONCATENATE("(",ROUND((B209/$H210)*100,1),")")</f>
        <v>(19.8)</v>
      </c>
      <c r="D209" s="302">
        <f>'Ind T6'!W80</f>
        <v>14.178098828252319</v>
      </c>
      <c r="E209" s="299" t="str">
        <f>CONCATENATE("(",ROUND((D209/$H210)*100,1),")")</f>
        <v>(25.3)</v>
      </c>
      <c r="F209" s="302">
        <f>'Ind T6'!X80</f>
        <v>1.3739485852215854</v>
      </c>
      <c r="G209" s="299" t="str">
        <f>CONCATENATE("(",ROUND((F209/$H210)*100,1),")")</f>
        <v>(2.5)</v>
      </c>
      <c r="H209" s="302">
        <f t="shared" ref="H209" si="166">SUM(B209,D209,F209)</f>
        <v>26.631293029133062</v>
      </c>
      <c r="I209" s="299" t="str">
        <f>CONCATENATE("(",ROUND((H209/$H210)*100,1),")")</f>
        <v>(47.6)</v>
      </c>
      <c r="K209" s="302">
        <f t="shared" ref="K209:K210" si="167">B209-B199</f>
        <v>0.94668895492630334</v>
      </c>
      <c r="L209" s="302">
        <f t="shared" ref="L209:L210" si="168">D209-D199</f>
        <v>-1.8639963443532448</v>
      </c>
      <c r="M209" s="302">
        <f t="shared" ref="M209:M210" si="169">F209-F199</f>
        <v>0.12290239530510716</v>
      </c>
      <c r="N209" s="302">
        <f t="shared" ref="N209:N210" si="170">SUM(K209:M209)</f>
        <v>-0.7944049941218343</v>
      </c>
    </row>
    <row r="210" spans="1:14" x14ac:dyDescent="0.2">
      <c r="A210" s="282" t="s">
        <v>363</v>
      </c>
      <c r="B210" s="302">
        <f>SUM(B208:B209)</f>
        <v>30.793191765785359</v>
      </c>
      <c r="C210" s="299" t="str">
        <f>CONCATENATE("(",ROUND((B210/$H210)*100,1),")")</f>
        <v>(55)</v>
      </c>
      <c r="D210" s="302">
        <f>SUM(D208:D209)</f>
        <v>21.229393382841561</v>
      </c>
      <c r="E210" s="299" t="str">
        <f>CONCATENATE("(",ROUND((D210/$H210)*100,1),")")</f>
        <v>(37.9)</v>
      </c>
      <c r="F210" s="302">
        <f>SUM(F208:F209)</f>
        <v>3.9324148513731361</v>
      </c>
      <c r="G210" s="299" t="str">
        <f>CONCATENATE("(",ROUND((F210/$H210)*100,1),")")</f>
        <v>(7)</v>
      </c>
      <c r="H210" s="302">
        <f>SUM(H208:H209)</f>
        <v>55.955000000000055</v>
      </c>
      <c r="I210" s="299" t="str">
        <f>CONCATENATE("(",ROUND((H210/$H210)*100,1),")")</f>
        <v>(100)</v>
      </c>
      <c r="K210" s="302">
        <f t="shared" si="167"/>
        <v>1.7855002896280538</v>
      </c>
      <c r="L210" s="302">
        <f t="shared" si="168"/>
        <v>-1.8949732274909294</v>
      </c>
      <c r="M210" s="302">
        <f t="shared" si="169"/>
        <v>0.20647293786300613</v>
      </c>
      <c r="N210" s="302">
        <f t="shared" si="170"/>
        <v>9.7000000000130537E-2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8.8489829276661727</v>
      </c>
      <c r="C219" s="299" t="str">
        <f>CONCATENATE("(",ROUND((B219/$H221)*100,1),")")</f>
        <v>(53.7)</v>
      </c>
      <c r="D219" s="302">
        <f>'Ind T6'!M90</f>
        <v>1.2562438740936637</v>
      </c>
      <c r="E219" s="299" t="str">
        <f>CONCATENATE("(",ROUND((D219/$H221)*100,1),")")</f>
        <v>(7.6)</v>
      </c>
      <c r="F219" s="302">
        <f>'Ind T6'!N90</f>
        <v>2.1846078274610461</v>
      </c>
      <c r="G219" s="299" t="str">
        <f>CONCATENATE("(",ROUND((F219/$H221)*100,1),")")</f>
        <v>(13.3)</v>
      </c>
      <c r="H219" s="302">
        <f>SUM(B219,D219,F219)</f>
        <v>12.289834629220884</v>
      </c>
      <c r="I219" s="299" t="str">
        <f>CONCATENATE("(",ROUND((H219/$H221)*100,1),")")</f>
        <v>(74.6)</v>
      </c>
      <c r="K219" s="302">
        <f>B224-B219</f>
        <v>0.4682211354245478</v>
      </c>
      <c r="L219" s="302">
        <f>D224-D219</f>
        <v>7.7247425561677963E-2</v>
      </c>
      <c r="M219" s="302">
        <f>F224-F219</f>
        <v>0.19104709179981327</v>
      </c>
      <c r="N219" s="302">
        <f>SUM(K219:M219)</f>
        <v>0.73651565278603903</v>
      </c>
    </row>
    <row r="220" spans="1:14" x14ac:dyDescent="0.2">
      <c r="A220" s="282" t="s">
        <v>365</v>
      </c>
      <c r="B220" s="302">
        <f>'Ind T6'!L89</f>
        <v>1.967818800815323</v>
      </c>
      <c r="C220" s="299" t="str">
        <f>CONCATENATE("(",ROUND((B220/$H221)*100,1),")")</f>
        <v>(11.9)</v>
      </c>
      <c r="D220" s="302">
        <f>'Ind T6'!M89</f>
        <v>1.3333603686175579</v>
      </c>
      <c r="E220" s="299" t="str">
        <f>CONCATENATE("(",ROUND((D220/$H221)*100,1),")")</f>
        <v>(8.1)</v>
      </c>
      <c r="F220" s="302">
        <f>'Ind T6'!N89</f>
        <v>0.88198620134622485</v>
      </c>
      <c r="G220" s="299" t="str">
        <f>CONCATENATE("(",ROUND((F220/$H221)*100,1),")")</f>
        <v>(5.4)</v>
      </c>
      <c r="H220" s="302">
        <f t="shared" ref="H220" si="171">SUM(B220,D220,F220)</f>
        <v>4.1831653707791059</v>
      </c>
      <c r="I220" s="299" t="str">
        <f>CONCATENATE("(",ROUND((H220/$H221)*100,1),")")</f>
        <v>(25.4)</v>
      </c>
      <c r="K220" s="302">
        <f t="shared" ref="K220:K221" si="172">B225-B220</f>
        <v>0.21130112799548306</v>
      </c>
      <c r="L220" s="302">
        <f t="shared" ref="L220:L221" si="173">D225-D220</f>
        <v>0.15969399262948492</v>
      </c>
      <c r="M220" s="302">
        <f t="shared" ref="M220:M221" si="174">F225-F220</f>
        <v>5.6489226589024444E-2</v>
      </c>
      <c r="N220" s="302">
        <f t="shared" ref="N220:N221" si="175">SUM(K220:M220)</f>
        <v>0.42748434721399242</v>
      </c>
    </row>
    <row r="221" spans="1:14" x14ac:dyDescent="0.2">
      <c r="A221" s="282" t="s">
        <v>363</v>
      </c>
      <c r="B221" s="302">
        <f>SUM(B219:B220)</f>
        <v>10.816801728481495</v>
      </c>
      <c r="C221" s="299" t="str">
        <f>CONCATENATE("(",ROUND((B221/$H221)*100,1),")")</f>
        <v>(65.7)</v>
      </c>
      <c r="D221" s="302">
        <f>SUM(D219:D220)</f>
        <v>2.5896042427112214</v>
      </c>
      <c r="E221" s="299" t="str">
        <f>CONCATENATE("(",ROUND((D221/$H221)*100,1),")")</f>
        <v>(15.7)</v>
      </c>
      <c r="F221" s="302">
        <f>SUM(F219:F220)</f>
        <v>3.0665940288072711</v>
      </c>
      <c r="G221" s="299" t="str">
        <f>CONCATENATE("(",ROUND((F221/$H221)*100,1),")")</f>
        <v>(18.6)</v>
      </c>
      <c r="H221" s="302">
        <f>SUM(H219:H220)</f>
        <v>16.472999999999992</v>
      </c>
      <c r="I221" s="299" t="str">
        <f>CONCATENATE("(",ROUND((H221/$H221)*100,1),")")</f>
        <v>(100)</v>
      </c>
      <c r="K221" s="302">
        <f t="shared" si="172"/>
        <v>0.67952226342003108</v>
      </c>
      <c r="L221" s="302">
        <f t="shared" si="173"/>
        <v>0.23694141819116332</v>
      </c>
      <c r="M221" s="302">
        <f t="shared" si="174"/>
        <v>0.24753631838883772</v>
      </c>
      <c r="N221" s="302">
        <f t="shared" si="175"/>
        <v>1.1640000000000321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9.3172040630907205</v>
      </c>
      <c r="C224" s="299" t="str">
        <f>CONCATENATE("(",ROUND((B224/$H226)*100,1),")")</f>
        <v>(52.8)</v>
      </c>
      <c r="D224" s="302">
        <f>'Ind T6'!R90</f>
        <v>1.3334912996553416</v>
      </c>
      <c r="E224" s="299" t="str">
        <f>CONCATENATE("(",ROUND((D224/$H226)*100,1),")")</f>
        <v>(7.6)</v>
      </c>
      <c r="F224" s="302">
        <f>'Ind T6'!S90</f>
        <v>2.3756549192608594</v>
      </c>
      <c r="G224" s="299" t="str">
        <f>CONCATENATE("(",ROUND((F224/$H226)*100,1),")")</f>
        <v>(13.5)</v>
      </c>
      <c r="H224" s="302">
        <f>SUM(B224,D224,F224)</f>
        <v>13.02635028200692</v>
      </c>
      <c r="I224" s="299" t="str">
        <f>CONCATENATE("(",ROUND((H224/$H226)*100,1),")")</f>
        <v>(73.9)</v>
      </c>
      <c r="K224" s="302">
        <f>B229-B224</f>
        <v>-0.21603812083150586</v>
      </c>
      <c r="L224" s="302">
        <f>D229-D224</f>
        <v>4.8336168599511842E-2</v>
      </c>
      <c r="M224" s="302">
        <f>F229-F224</f>
        <v>0.14578071680778493</v>
      </c>
      <c r="N224" s="302">
        <f>SUM(K224:M224)</f>
        <v>-2.1921235424209096E-2</v>
      </c>
    </row>
    <row r="225" spans="1:14" x14ac:dyDescent="0.2">
      <c r="A225" s="282" t="s">
        <v>365</v>
      </c>
      <c r="B225" s="302">
        <f>'Ind T6'!Q89</f>
        <v>2.1791199288108061</v>
      </c>
      <c r="C225" s="299" t="str">
        <f>CONCATENATE("(",ROUND((B225/$H226)*100,1),")")</f>
        <v>(12.4)</v>
      </c>
      <c r="D225" s="302">
        <f>'Ind T6'!R89</f>
        <v>1.4930543612470428</v>
      </c>
      <c r="E225" s="299" t="str">
        <f>CONCATENATE("(",ROUND((D225/$H226)*100,1),")")</f>
        <v>(8.5)</v>
      </c>
      <c r="F225" s="302">
        <f>'Ind T6'!S89</f>
        <v>0.9384754279352493</v>
      </c>
      <c r="G225" s="299" t="str">
        <f>CONCATENATE("(",ROUND((F225/$H226)*100,1),")")</f>
        <v>(5.3)</v>
      </c>
      <c r="H225" s="302">
        <f t="shared" ref="H225" si="176">SUM(B225,D225,F225)</f>
        <v>4.6106497179930983</v>
      </c>
      <c r="I225" s="299" t="str">
        <f>CONCATENATE("(",ROUND((H225/$H226)*100,1),")")</f>
        <v>(26.1)</v>
      </c>
      <c r="K225" s="302">
        <f t="shared" ref="K225:K226" si="177">B230-B225</f>
        <v>0.11383338077201</v>
      </c>
      <c r="L225" s="302">
        <f t="shared" ref="L225:L226" si="178">D230-D225</f>
        <v>0.13351552531254729</v>
      </c>
      <c r="M225" s="302">
        <f t="shared" ref="M225:M226" si="179">F230-F225</f>
        <v>6.5723293396283688E-3</v>
      </c>
      <c r="N225" s="302">
        <f t="shared" ref="N225:N226" si="180">SUM(K225:M225)</f>
        <v>0.25392123542418565</v>
      </c>
    </row>
    <row r="226" spans="1:14" x14ac:dyDescent="0.2">
      <c r="A226" s="282" t="s">
        <v>363</v>
      </c>
      <c r="B226" s="302">
        <f>SUM(B224:B225)</f>
        <v>11.496323991901527</v>
      </c>
      <c r="C226" s="299" t="str">
        <f>CONCATENATE("(",ROUND((B226/$H226)*100,1),")")</f>
        <v>(65.2)</v>
      </c>
      <c r="D226" s="302">
        <f>SUM(D224:D225)</f>
        <v>2.8265456609023847</v>
      </c>
      <c r="E226" s="299" t="str">
        <f>CONCATENATE("(",ROUND((D226/$H226)*100,1),")")</f>
        <v>(16)</v>
      </c>
      <c r="F226" s="302">
        <f>SUM(F224:F225)</f>
        <v>3.3141303471961088</v>
      </c>
      <c r="G226" s="299" t="str">
        <f>CONCATENATE("(",ROUND((F226/$H226)*100,1),")")</f>
        <v>(18.8)</v>
      </c>
      <c r="H226" s="302">
        <f>SUM(H224:H225)</f>
        <v>17.637000000000018</v>
      </c>
      <c r="I226" s="299" t="str">
        <f>CONCATENATE("(",ROUND((H226/$H226)*100,1),")")</f>
        <v>(100)</v>
      </c>
      <c r="K226" s="302">
        <f t="shared" si="177"/>
        <v>-0.10220474005949498</v>
      </c>
      <c r="L226" s="302">
        <f t="shared" si="178"/>
        <v>0.18185169391205891</v>
      </c>
      <c r="M226" s="302">
        <f t="shared" si="179"/>
        <v>0.15235304614741318</v>
      </c>
      <c r="N226" s="302">
        <f t="shared" si="180"/>
        <v>0.23199999999997711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9.1011659422592146</v>
      </c>
      <c r="C229" s="299" t="str">
        <f>CONCATENATE("(",ROUND((B229/$H231)*100,1),")")</f>
        <v>(50.9)</v>
      </c>
      <c r="D229" s="302">
        <f>'Ind T6'!W90</f>
        <v>1.3818274682548535</v>
      </c>
      <c r="E229" s="299" t="str">
        <f>CONCATENATE("(",ROUND((D229/$H231)*100,1),")")</f>
        <v>(7.7)</v>
      </c>
      <c r="F229" s="302">
        <f>'Ind T6'!X90</f>
        <v>2.5214356360686443</v>
      </c>
      <c r="G229" s="299" t="str">
        <f>CONCATENATE("(",ROUND((F229/$H231)*100,1),")")</f>
        <v>(14.1)</v>
      </c>
      <c r="H229" s="302">
        <f>SUM(B229,D229,F229)</f>
        <v>13.004429046582711</v>
      </c>
      <c r="I229" s="299" t="str">
        <f>CONCATENATE("(",ROUND((H229/$H231)*100,1),")")</f>
        <v>(72.8)</v>
      </c>
      <c r="K229" s="302">
        <f>B229-B219</f>
        <v>0.25218301459304193</v>
      </c>
      <c r="L229" s="302">
        <f>D229-D219</f>
        <v>0.1255835941611898</v>
      </c>
      <c r="M229" s="302">
        <f>F229-F219</f>
        <v>0.3368278086075982</v>
      </c>
      <c r="N229" s="302">
        <f>SUM(K229:M229)</f>
        <v>0.71459441736182994</v>
      </c>
    </row>
    <row r="230" spans="1:14" x14ac:dyDescent="0.2">
      <c r="A230" s="282" t="s">
        <v>365</v>
      </c>
      <c r="B230" s="302">
        <f>'Ind T6'!V89</f>
        <v>2.2929533095828161</v>
      </c>
      <c r="C230" s="299" t="str">
        <f>CONCATENATE("(",ROUND((B230/$H231)*100,1),")")</f>
        <v>(12.8)</v>
      </c>
      <c r="D230" s="302">
        <f>'Ind T6'!W89</f>
        <v>1.6265698865595901</v>
      </c>
      <c r="E230" s="299" t="str">
        <f>CONCATENATE("(",ROUND((D230/$H231)*100,1),")")</f>
        <v>(9.1)</v>
      </c>
      <c r="F230" s="302">
        <f>'Ind T6'!X89</f>
        <v>0.94504775727487766</v>
      </c>
      <c r="G230" s="299" t="str">
        <f>CONCATENATE("(",ROUND((F230/$H231)*100,1),")")</f>
        <v>(5.3)</v>
      </c>
      <c r="H230" s="302">
        <f t="shared" ref="H230" si="181">SUM(B230,D230,F230)</f>
        <v>4.8645709534172834</v>
      </c>
      <c r="I230" s="299" t="str">
        <f>CONCATENATE("(",ROUND((H230/$H231)*100,1),")")</f>
        <v>(27.2)</v>
      </c>
      <c r="K230" s="302">
        <f t="shared" ref="K230:K231" si="182">B230-B220</f>
        <v>0.32513450876749306</v>
      </c>
      <c r="L230" s="302">
        <f t="shared" ref="L230:L231" si="183">D230-D220</f>
        <v>0.29320951794203221</v>
      </c>
      <c r="M230" s="302">
        <f t="shared" ref="M230:M231" si="184">F230-F220</f>
        <v>6.3061555928652813E-2</v>
      </c>
      <c r="N230" s="302">
        <f t="shared" ref="N230:N231" si="185">SUM(K230:M230)</f>
        <v>0.68140558263817808</v>
      </c>
    </row>
    <row r="231" spans="1:14" x14ac:dyDescent="0.2">
      <c r="A231" s="282" t="s">
        <v>363</v>
      </c>
      <c r="B231" s="302">
        <f>SUM(B229:B230)</f>
        <v>11.394119251842032</v>
      </c>
      <c r="C231" s="299" t="str">
        <f>CONCATENATE("(",ROUND((B231/$H231)*100,1),")")</f>
        <v>(63.8)</v>
      </c>
      <c r="D231" s="302">
        <f>SUM(D229:D230)</f>
        <v>3.0083973548144436</v>
      </c>
      <c r="E231" s="299" t="str">
        <f>CONCATENATE("(",ROUND((D231/$H231)*100,1),")")</f>
        <v>(16.8)</v>
      </c>
      <c r="F231" s="302">
        <f>SUM(F229:F230)</f>
        <v>3.466483393343522</v>
      </c>
      <c r="G231" s="299" t="str">
        <f>CONCATENATE("(",ROUND((F231/$H231)*100,1),")")</f>
        <v>(19.4)</v>
      </c>
      <c r="H231" s="302">
        <f>SUM(H229:H230)</f>
        <v>17.868999999999993</v>
      </c>
      <c r="I231" s="299" t="str">
        <f>CONCATENATE("(",ROUND((H231/$H231)*100,1),")")</f>
        <v>(100)</v>
      </c>
      <c r="K231" s="302">
        <f t="shared" si="182"/>
        <v>0.5773175233605361</v>
      </c>
      <c r="L231" s="302">
        <f t="shared" si="183"/>
        <v>0.41879311210322223</v>
      </c>
      <c r="M231" s="302">
        <f t="shared" si="184"/>
        <v>0.3998893645362509</v>
      </c>
      <c r="N231" s="302">
        <f t="shared" si="185"/>
        <v>1.3960000000000092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8.116250312176728</v>
      </c>
      <c r="C240" s="299" t="str">
        <f>CONCATENATE("(",ROUND((B240/$H242)*100,1),")")</f>
        <v>(20.6)</v>
      </c>
      <c r="D240" s="302">
        <f>'Ind T6'!M99</f>
        <v>7.7755985768249536</v>
      </c>
      <c r="E240" s="299" t="str">
        <f>CONCATENATE("(",ROUND((D240/$H242)*100,1),")")</f>
        <v>(19.7)</v>
      </c>
      <c r="F240" s="302">
        <f>'Ind T6'!N99</f>
        <v>0.95577628860291197</v>
      </c>
      <c r="G240" s="299" t="str">
        <f>CONCATENATE("(",ROUND((F240/$H242)*100,1),")")</f>
        <v>(2.4)</v>
      </c>
      <c r="H240" s="302">
        <f>SUM(B240,D240,F240)</f>
        <v>16.847625177604595</v>
      </c>
      <c r="I240" s="299" t="str">
        <f>CONCATENATE("(",ROUND((H240/$H242)*100,1),")")</f>
        <v>(42.8)</v>
      </c>
      <c r="K240" s="302">
        <f>B245-B240</f>
        <v>0.32917290336341587</v>
      </c>
      <c r="L240" s="302">
        <f>D245-D240</f>
        <v>0.2592476660721994</v>
      </c>
      <c r="M240" s="302">
        <f>F245-F240</f>
        <v>3.353496135128875E-2</v>
      </c>
      <c r="N240" s="302">
        <f>SUM(K240:M240)</f>
        <v>0.62195553078690402</v>
      </c>
    </row>
    <row r="241" spans="1:14" x14ac:dyDescent="0.2">
      <c r="A241" s="282" t="s">
        <v>365</v>
      </c>
      <c r="B241" s="302">
        <f>'Ind T6'!L98</f>
        <v>8.058555871222854</v>
      </c>
      <c r="C241" s="299" t="str">
        <f>CONCATENATE("(",ROUND((B241/$H242)*100,1),")")</f>
        <v>(20.4)</v>
      </c>
      <c r="D241" s="302">
        <f>'Ind T6'!M98</f>
        <v>12.730108685538974</v>
      </c>
      <c r="E241" s="299" t="str">
        <f>CONCATENATE("(",ROUND((D241/$H242)*100,1),")")</f>
        <v>(32.3)</v>
      </c>
      <c r="F241" s="302">
        <f>'Ind T6'!N98</f>
        <v>1.7707102656336435</v>
      </c>
      <c r="G241" s="299" t="str">
        <f>CONCATENATE("(",ROUND((F241/$H242)*100,1),")")</f>
        <v>(4.5)</v>
      </c>
      <c r="H241" s="302">
        <f t="shared" ref="H241" si="186">SUM(B241,D241,F241)</f>
        <v>22.559374822395473</v>
      </c>
      <c r="I241" s="299" t="str">
        <f>CONCATENATE("(",ROUND((H241/$H242)*100,1),")")</f>
        <v>(57.2)</v>
      </c>
      <c r="K241" s="302">
        <f t="shared" ref="K241:K242" si="187">B246-B241</f>
        <v>0.28187572795599181</v>
      </c>
      <c r="L241" s="302">
        <f t="shared" ref="L241:L242" si="188">D246-D241</f>
        <v>0.4075008474813302</v>
      </c>
      <c r="M241" s="302">
        <f t="shared" ref="M241:M242" si="189">F246-F241</f>
        <v>6.0667893775692372E-2</v>
      </c>
      <c r="N241" s="302">
        <f t="shared" ref="N241:N242" si="190">SUM(K241:M241)</f>
        <v>0.75004446921301438</v>
      </c>
    </row>
    <row r="242" spans="1:14" x14ac:dyDescent="0.2">
      <c r="A242" s="282" t="s">
        <v>363</v>
      </c>
      <c r="B242" s="302">
        <f>SUM(B240:B241)</f>
        <v>16.174806183399582</v>
      </c>
      <c r="C242" s="299" t="str">
        <f>CONCATENATE("(",ROUND((B242/$H242)*100,1),")")</f>
        <v>(41)</v>
      </c>
      <c r="D242" s="302">
        <f>SUM(D240:D241)</f>
        <v>20.505707262363927</v>
      </c>
      <c r="E242" s="299" t="str">
        <f>CONCATENATE("(",ROUND((D242/$H242)*100,1),")")</f>
        <v>(52)</v>
      </c>
      <c r="F242" s="302">
        <f>SUM(F240:F241)</f>
        <v>2.7264865542365557</v>
      </c>
      <c r="G242" s="299" t="str">
        <f>CONCATENATE("(",ROUND((F242/$H242)*100,1),")")</f>
        <v>(6.9)</v>
      </c>
      <c r="H242" s="302">
        <f>SUM(H240:H241)</f>
        <v>39.407000000000068</v>
      </c>
      <c r="I242" s="299" t="str">
        <f>CONCATENATE("(",ROUND((H242/$H242)*100,1),")")</f>
        <v>(100)</v>
      </c>
      <c r="K242" s="302">
        <f t="shared" si="187"/>
        <v>0.6110486313194059</v>
      </c>
      <c r="L242" s="302">
        <f t="shared" si="188"/>
        <v>0.66674851355352871</v>
      </c>
      <c r="M242" s="302">
        <f t="shared" si="189"/>
        <v>9.42028551269809E-2</v>
      </c>
      <c r="N242" s="302">
        <f t="shared" si="190"/>
        <v>1.3719999999999155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8.4454232155401439</v>
      </c>
      <c r="C245" s="299" t="str">
        <f>CONCATENATE("(",ROUND((B245/$H247)*100,1),")")</f>
        <v>(20.7)</v>
      </c>
      <c r="D245" s="302">
        <f>'Ind T6'!R99</f>
        <v>8.034846242897153</v>
      </c>
      <c r="E245" s="299" t="str">
        <f>CONCATENATE("(",ROUND((D245/$H247)*100,1),")")</f>
        <v>(19.7)</v>
      </c>
      <c r="F245" s="302">
        <f>'Ind T6'!S99</f>
        <v>0.98931124995420072</v>
      </c>
      <c r="G245" s="299" t="str">
        <f>CONCATENATE("(",ROUND((F245/$H247)*100,1),")")</f>
        <v>(2.4)</v>
      </c>
      <c r="H245" s="302">
        <f>SUM(B245,D245,F245)</f>
        <v>17.469580708391501</v>
      </c>
      <c r="I245" s="299" t="str">
        <f>CONCATENATE("(",ROUND((H245/$H247)*100,1),")")</f>
        <v>(42.8)</v>
      </c>
      <c r="K245" s="302">
        <f>B250-B245</f>
        <v>2.0532680672139829</v>
      </c>
      <c r="L245" s="302">
        <f>D250-D245</f>
        <v>1.7161850939955414</v>
      </c>
      <c r="M245" s="302">
        <f>F250-F245</f>
        <v>0.23417314462034144</v>
      </c>
      <c r="N245" s="302">
        <f>SUM(K245:M245)</f>
        <v>4.003626305829866</v>
      </c>
    </row>
    <row r="246" spans="1:14" x14ac:dyDescent="0.2">
      <c r="A246" s="282" t="s">
        <v>365</v>
      </c>
      <c r="B246" s="302">
        <f>'Ind T6'!Q98</f>
        <v>8.3404315991788458</v>
      </c>
      <c r="C246" s="299" t="str">
        <f>CONCATENATE("(",ROUND((B246/$H247)*100,1),")")</f>
        <v>(20.5)</v>
      </c>
      <c r="D246" s="302">
        <f>'Ind T6'!R98</f>
        <v>13.137609533020305</v>
      </c>
      <c r="E246" s="299" t="str">
        <f>CONCATENATE("(",ROUND((D246/$H247)*100,1),")")</f>
        <v>(32.2)</v>
      </c>
      <c r="F246" s="302">
        <f>'Ind T6'!S98</f>
        <v>1.8313781594093359</v>
      </c>
      <c r="G246" s="299" t="str">
        <f>CONCATENATE("(",ROUND((F246/$H247)*100,1),")")</f>
        <v>(4.5)</v>
      </c>
      <c r="H246" s="302">
        <f t="shared" ref="H246" si="191">SUM(B246,D246,F246)</f>
        <v>23.309419291608489</v>
      </c>
      <c r="I246" s="299" t="str">
        <f>CONCATENATE("(",ROUND((H246/$H247)*100,1),")")</f>
        <v>(57.2)</v>
      </c>
      <c r="K246" s="302">
        <f t="shared" ref="K246:K247" si="192">B251-B246</f>
        <v>1.9295584140256707</v>
      </c>
      <c r="L246" s="302">
        <f t="shared" ref="L246:L247" si="193">D251-D246</f>
        <v>2.7906026543799172</v>
      </c>
      <c r="M246" s="302">
        <f t="shared" ref="M246:M247" si="194">F251-F246</f>
        <v>0.43721262576448039</v>
      </c>
      <c r="N246" s="302">
        <f t="shared" ref="N246:N247" si="195">SUM(K246:M246)</f>
        <v>5.1573736941700687</v>
      </c>
    </row>
    <row r="247" spans="1:14" x14ac:dyDescent="0.2">
      <c r="A247" s="282" t="s">
        <v>363</v>
      </c>
      <c r="B247" s="302">
        <f>SUM(B245:B246)</f>
        <v>16.785854814718988</v>
      </c>
      <c r="C247" s="299" t="str">
        <f>CONCATENATE("(",ROUND((B247/$H247)*100,1),")")</f>
        <v>(41.2)</v>
      </c>
      <c r="D247" s="302">
        <f>SUM(D245:D246)</f>
        <v>21.172455775917456</v>
      </c>
      <c r="E247" s="299" t="str">
        <f>CONCATENATE("(",ROUND((D247/$H247)*100,1),")")</f>
        <v>(51.9)</v>
      </c>
      <c r="F247" s="302">
        <f>SUM(F245:F246)</f>
        <v>2.8206894093635366</v>
      </c>
      <c r="G247" s="299" t="str">
        <f>CONCATENATE("(",ROUND((F247/$H247)*100,1),")")</f>
        <v>(6.9)</v>
      </c>
      <c r="H247" s="302">
        <f>SUM(H245:H246)</f>
        <v>40.778999999999989</v>
      </c>
      <c r="I247" s="299" t="str">
        <f>CONCATENATE("(",ROUND((H247/$H247)*100,1),")")</f>
        <v>(100)</v>
      </c>
      <c r="K247" s="302">
        <f t="shared" si="192"/>
        <v>3.9828264812396554</v>
      </c>
      <c r="L247" s="302">
        <f t="shared" si="193"/>
        <v>4.5067877483754586</v>
      </c>
      <c r="M247" s="302">
        <f t="shared" si="194"/>
        <v>0.67138577038482161</v>
      </c>
      <c r="N247" s="302">
        <f t="shared" si="195"/>
        <v>9.1609999999999356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10.498691282754127</v>
      </c>
      <c r="C250" s="299" t="str">
        <f>CONCATENATE("(",ROUND((B250/$H252)*100,1),")")</f>
        <v>(21)</v>
      </c>
      <c r="D250" s="302">
        <f>'Ind T6'!W99</f>
        <v>9.7510313368926944</v>
      </c>
      <c r="E250" s="299" t="str">
        <f>CONCATENATE("(",ROUND((D250/$H252)*100,1),")")</f>
        <v>(19.5)</v>
      </c>
      <c r="F250" s="302">
        <f>'Ind T6'!X99</f>
        <v>1.2234843945745422</v>
      </c>
      <c r="G250" s="299" t="str">
        <f>CONCATENATE("(",ROUND((F250/$H252)*100,1),")")</f>
        <v>(2.4)</v>
      </c>
      <c r="H250" s="302">
        <f>SUM(B250,D250,F250)</f>
        <v>21.473207014221362</v>
      </c>
      <c r="I250" s="299" t="str">
        <f>CONCATENATE("(",ROUND((H250/$H252)*100,1),")")</f>
        <v>(43)</v>
      </c>
      <c r="K250" s="302">
        <f>B250-B240</f>
        <v>2.3824409705773988</v>
      </c>
      <c r="L250" s="302">
        <f>D250-D240</f>
        <v>1.9754327600677408</v>
      </c>
      <c r="M250" s="302">
        <f>F250-F240</f>
        <v>0.26770810597163019</v>
      </c>
      <c r="N250" s="302">
        <f>SUM(K250:M250)</f>
        <v>4.62558183661677</v>
      </c>
    </row>
    <row r="251" spans="1:14" x14ac:dyDescent="0.2">
      <c r="A251" s="282" t="s">
        <v>365</v>
      </c>
      <c r="B251" s="302">
        <f>'Ind T6'!V98</f>
        <v>10.269990013204517</v>
      </c>
      <c r="C251" s="299" t="str">
        <f>CONCATENATE("(",ROUND((B251/$H252)*100,1),")")</f>
        <v>(20.6)</v>
      </c>
      <c r="D251" s="302">
        <f>'Ind T6'!W98</f>
        <v>15.928212187400222</v>
      </c>
      <c r="E251" s="299" t="str">
        <f>CONCATENATE("(",ROUND((D251/$H252)*100,1),")")</f>
        <v>(31.9)</v>
      </c>
      <c r="F251" s="302">
        <f>'Ind T6'!X98</f>
        <v>2.2685907851738163</v>
      </c>
      <c r="G251" s="299" t="str">
        <f>CONCATENATE("(",ROUND((F251/$H252)*100,1),")")</f>
        <v>(4.5)</v>
      </c>
      <c r="H251" s="302">
        <f t="shared" ref="H251" si="196">SUM(B251,D251,F251)</f>
        <v>28.466792985778557</v>
      </c>
      <c r="I251" s="299" t="str">
        <f>CONCATENATE("(",ROUND((H251/$H252)*100,1),")")</f>
        <v>(57)</v>
      </c>
      <c r="K251" s="302">
        <f t="shared" ref="K251:K252" si="197">B251-B241</f>
        <v>2.2114341419816625</v>
      </c>
      <c r="L251" s="302">
        <f t="shared" ref="L251:L252" si="198">D251-D241</f>
        <v>3.1981035018612474</v>
      </c>
      <c r="M251" s="302">
        <f t="shared" ref="M251:M252" si="199">F251-F241</f>
        <v>0.49788051954017276</v>
      </c>
      <c r="N251" s="302">
        <f t="shared" ref="N251:N252" si="200">SUM(K251:M251)</f>
        <v>5.9074181633830829</v>
      </c>
    </row>
    <row r="252" spans="1:14" x14ac:dyDescent="0.2">
      <c r="A252" s="282" t="s">
        <v>363</v>
      </c>
      <c r="B252" s="302">
        <f>SUM(B250:B251)</f>
        <v>20.768681295958643</v>
      </c>
      <c r="C252" s="299" t="str">
        <f>CONCATENATE("(",ROUND((B252/$H252)*100,1),")")</f>
        <v>(41.6)</v>
      </c>
      <c r="D252" s="302">
        <f>SUM(D250:D251)</f>
        <v>25.679243524292914</v>
      </c>
      <c r="E252" s="299" t="str">
        <f>CONCATENATE("(",ROUND((D252/$H252)*100,1),")")</f>
        <v>(51.4)</v>
      </c>
      <c r="F252" s="302">
        <f>SUM(F250:F251)</f>
        <v>3.4920751797483582</v>
      </c>
      <c r="G252" s="299" t="str">
        <f>CONCATENATE("(",ROUND((F252/$H252)*100,1),")")</f>
        <v>(7)</v>
      </c>
      <c r="H252" s="302">
        <f>SUM(H250:H251)</f>
        <v>49.93999999999992</v>
      </c>
      <c r="I252" s="299" t="str">
        <f>CONCATENATE("(",ROUND((H252/$H252)*100,1),")")</f>
        <v>(100)</v>
      </c>
      <c r="K252" s="302">
        <f t="shared" si="197"/>
        <v>4.5938751125590613</v>
      </c>
      <c r="L252" s="302">
        <f t="shared" si="198"/>
        <v>5.1735362619289873</v>
      </c>
      <c r="M252" s="302">
        <f t="shared" si="199"/>
        <v>0.76558862551180251</v>
      </c>
      <c r="N252" s="302">
        <f t="shared" si="200"/>
        <v>10.532999999999852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1.3452609331076442</v>
      </c>
      <c r="C261" s="299" t="str">
        <f>CONCATENATE("(",ROUND((B261/$H263)*100,1),")")</f>
        <v>(31.3)</v>
      </c>
      <c r="D261" s="302">
        <f>'Ind T6'!M108</f>
        <v>0.32473479482960055</v>
      </c>
      <c r="E261" s="299" t="str">
        <f>CONCATENATE("(",ROUND((D261/$H263)*100,1),")")</f>
        <v>(7.6)</v>
      </c>
      <c r="F261" s="302">
        <f>'Ind T6'!N108</f>
        <v>0.29578369871218907</v>
      </c>
      <c r="G261" s="299" t="str">
        <f>CONCATENATE("(",ROUND((F261/$H263)*100,1),")")</f>
        <v>(6.9)</v>
      </c>
      <c r="H261" s="302">
        <f>SUM(B261,D261,F261)</f>
        <v>1.9657794266494339</v>
      </c>
      <c r="I261" s="299" t="str">
        <f>CONCATENATE("(",ROUND((H261/$H263)*100,1),")")</f>
        <v>(45.8)</v>
      </c>
      <c r="K261" s="302">
        <f>B266-B261</f>
        <v>-2.8370722666371639E-2</v>
      </c>
      <c r="L261" s="302">
        <f>D266-D261</f>
        <v>9.7977989478417737E-3</v>
      </c>
      <c r="M261" s="302">
        <f>F266-F261</f>
        <v>-2.7659722551557353E-3</v>
      </c>
      <c r="N261" s="302">
        <f>SUM(K261:M261)</f>
        <v>-2.1338895973685601E-2</v>
      </c>
    </row>
    <row r="262" spans="1:14" x14ac:dyDescent="0.2">
      <c r="A262" s="282" t="s">
        <v>365</v>
      </c>
      <c r="B262" s="302">
        <f>'Ind T6'!L107</f>
        <v>0.54862327150001955</v>
      </c>
      <c r="C262" s="299" t="str">
        <f>CONCATENATE("(",ROUND((B262/$H263)*100,1),")")</f>
        <v>(12.8)</v>
      </c>
      <c r="D262" s="302">
        <f>'Ind T6'!M107</f>
        <v>0.25090949972000887</v>
      </c>
      <c r="E262" s="299" t="str">
        <f>CONCATENATE("(",ROUND((D262/$H263)*100,1),")")</f>
        <v>(5.8)</v>
      </c>
      <c r="F262" s="302">
        <f>'Ind T6'!N107</f>
        <v>1.5266878021305419</v>
      </c>
      <c r="G262" s="299" t="str">
        <f>CONCATENATE("(",ROUND((F262/$H263)*100,1),")")</f>
        <v>(35.6)</v>
      </c>
      <c r="H262" s="302">
        <f t="shared" ref="H262" si="201">SUM(B262,D262,F262)</f>
        <v>2.3262205733505703</v>
      </c>
      <c r="I262" s="299" t="str">
        <f>CONCATENATE("(",ROUND((H262/$H263)*100,1),")")</f>
        <v>(54.2)</v>
      </c>
      <c r="K262" s="302">
        <f t="shared" ref="K262:K263" si="202">B267-B262</f>
        <v>-9.4127271172131932E-3</v>
      </c>
      <c r="L262" s="302">
        <f t="shared" ref="L262:L263" si="203">D267-D262</f>
        <v>-8.5483365618732599E-4</v>
      </c>
      <c r="M262" s="302">
        <f t="shared" ref="M262:M263" si="204">F267-F262</f>
        <v>-3.939354325292177E-2</v>
      </c>
      <c r="N262" s="302">
        <f t="shared" ref="N262:N263" si="205">SUM(K262:M262)</f>
        <v>-4.9661104026322289E-2</v>
      </c>
    </row>
    <row r="263" spans="1:14" x14ac:dyDescent="0.2">
      <c r="A263" s="282" t="s">
        <v>363</v>
      </c>
      <c r="B263" s="302">
        <f>SUM(B261:B262)</f>
        <v>1.8938842046076636</v>
      </c>
      <c r="C263" s="299" t="str">
        <f>CONCATENATE("(",ROUND((B263/$H263)*100,1),")")</f>
        <v>(44.1)</v>
      </c>
      <c r="D263" s="302">
        <f>SUM(D261:D262)</f>
        <v>0.57564429454960941</v>
      </c>
      <c r="E263" s="299" t="str">
        <f>CONCATENATE("(",ROUND((D263/$H263)*100,1),")")</f>
        <v>(13.4)</v>
      </c>
      <c r="F263" s="302">
        <f>SUM(F261:F262)</f>
        <v>1.822471500842731</v>
      </c>
      <c r="G263" s="299" t="str">
        <f>CONCATENATE("(",ROUND((F263/$H263)*100,1),")")</f>
        <v>(42.5)</v>
      </c>
      <c r="H263" s="302">
        <f>SUM(H261:H262)</f>
        <v>4.2920000000000043</v>
      </c>
      <c r="I263" s="299" t="str">
        <f>CONCATENATE("(",ROUND((H263/$H263)*100,1),")")</f>
        <v>(100)</v>
      </c>
      <c r="K263" s="302">
        <f t="shared" si="202"/>
        <v>-3.7783449783584722E-2</v>
      </c>
      <c r="L263" s="302">
        <f t="shared" si="203"/>
        <v>8.9429652916543922E-3</v>
      </c>
      <c r="M263" s="302">
        <f t="shared" si="204"/>
        <v>-4.2159515508077616E-2</v>
      </c>
      <c r="N263" s="302">
        <f t="shared" si="205"/>
        <v>-7.1000000000007946E-2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1.3168902104412725</v>
      </c>
      <c r="C266" s="299" t="str">
        <f>CONCATENATE("(",ROUND((B266/$H268)*100,1),")")</f>
        <v>(31.2)</v>
      </c>
      <c r="D266" s="302">
        <f>'Ind T6'!R108</f>
        <v>0.33453259377744232</v>
      </c>
      <c r="E266" s="299" t="str">
        <f>CONCATENATE("(",ROUND((D266/$H268)*100,1),")")</f>
        <v>(7.9)</v>
      </c>
      <c r="F266" s="302">
        <f>'Ind T6'!S108</f>
        <v>0.29301772645703333</v>
      </c>
      <c r="G266" s="299" t="str">
        <f>CONCATENATE("(",ROUND((F266/$H268)*100,1),")")</f>
        <v>(6.9)</v>
      </c>
      <c r="H266" s="302">
        <f>SUM(B266,D266,F266)</f>
        <v>1.9444405306757482</v>
      </c>
      <c r="I266" s="299" t="str">
        <f>CONCATENATE("(",ROUND((H266/$H268)*100,1),")")</f>
        <v>(46.1)</v>
      </c>
      <c r="K266" s="302">
        <f>B271-B266</f>
        <v>2.0319942636696231E-2</v>
      </c>
      <c r="L266" s="302">
        <f>D271-D266</f>
        <v>3.1694331026216604E-2</v>
      </c>
      <c r="M266" s="302">
        <f>F271-F266</f>
        <v>1.0083241583762059E-2</v>
      </c>
      <c r="N266" s="302">
        <f>SUM(K266:M266)</f>
        <v>6.2097515246674895E-2</v>
      </c>
    </row>
    <row r="267" spans="1:14" x14ac:dyDescent="0.2">
      <c r="A267" s="282" t="s">
        <v>365</v>
      </c>
      <c r="B267" s="302">
        <f>'Ind T6'!Q107</f>
        <v>0.53921054438280636</v>
      </c>
      <c r="C267" s="299" t="str">
        <f>CONCATENATE("(",ROUND((B267/$H268)*100,1),")")</f>
        <v>(12.8)</v>
      </c>
      <c r="D267" s="302">
        <f>'Ind T6'!R107</f>
        <v>0.25005466606382154</v>
      </c>
      <c r="E267" s="299" t="str">
        <f>CONCATENATE("(",ROUND((D267/$H268)*100,1),")")</f>
        <v>(5.9)</v>
      </c>
      <c r="F267" s="302">
        <f>'Ind T6'!S107</f>
        <v>1.4872942588776201</v>
      </c>
      <c r="G267" s="299" t="str">
        <f>CONCATENATE("(",ROUND((F267/$H268)*100,1),")")</f>
        <v>(35.2)</v>
      </c>
      <c r="H267" s="302">
        <f t="shared" ref="H267" si="206">SUM(B267,D267,F267)</f>
        <v>2.2765594693242481</v>
      </c>
      <c r="I267" s="299" t="str">
        <f>CONCATENATE("(",ROUND((H267/$H268)*100,1),")")</f>
        <v>(53.9)</v>
      </c>
      <c r="K267" s="302">
        <f t="shared" ref="K267:K268" si="207">B272-B267</f>
        <v>1.8321760883983962E-2</v>
      </c>
      <c r="L267" s="302">
        <f t="shared" ref="L267:L268" si="208">D272-D267</f>
        <v>6.7860588335794114E-3</v>
      </c>
      <c r="M267" s="302">
        <f t="shared" ref="M267:M268" si="209">F272-F267</f>
        <v>-2.7205334964237604E-2</v>
      </c>
      <c r="N267" s="302">
        <f t="shared" ref="N267:N268" si="210">SUM(K267:M267)</f>
        <v>-2.0975152466742308E-3</v>
      </c>
    </row>
    <row r="268" spans="1:14" x14ac:dyDescent="0.2">
      <c r="A268" s="282" t="s">
        <v>363</v>
      </c>
      <c r="B268" s="302">
        <f>SUM(B266:B267)</f>
        <v>1.8561007548240789</v>
      </c>
      <c r="C268" s="299" t="str">
        <f>CONCATENATE("(",ROUND((B268/$H268)*100,1),")")</f>
        <v>(44)</v>
      </c>
      <c r="D268" s="302">
        <f>SUM(D266:D267)</f>
        <v>0.58458725984126381</v>
      </c>
      <c r="E268" s="299" t="str">
        <f>CONCATENATE("(",ROUND((D268/$H268)*100,1),")")</f>
        <v>(13.8)</v>
      </c>
      <c r="F268" s="302">
        <f>SUM(F266:F267)</f>
        <v>1.7803119853346534</v>
      </c>
      <c r="G268" s="299" t="str">
        <f>CONCATENATE("(",ROUND((F268/$H268)*100,1),")")</f>
        <v>(42.2)</v>
      </c>
      <c r="H268" s="302">
        <f>SUM(H266:H267)</f>
        <v>4.2209999999999965</v>
      </c>
      <c r="I268" s="299" t="str">
        <f>CONCATENATE("(",ROUND((H268/$H268)*100,1),")")</f>
        <v>(100)</v>
      </c>
      <c r="K268" s="302">
        <f t="shared" si="207"/>
        <v>3.8641703520680082E-2</v>
      </c>
      <c r="L268" s="302">
        <f t="shared" si="208"/>
        <v>3.8480389859796071E-2</v>
      </c>
      <c r="M268" s="302">
        <f t="shared" si="209"/>
        <v>-1.7122093380475434E-2</v>
      </c>
      <c r="N268" s="302">
        <f t="shared" si="210"/>
        <v>6.0000000000000719E-2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1.3372101530779688</v>
      </c>
      <c r="C271" s="299" t="str">
        <f>CONCATENATE("(",ROUND((B271/$H273)*100,1),")")</f>
        <v>(31.2)</v>
      </c>
      <c r="D271" s="302">
        <f>'Ind T6'!W108</f>
        <v>0.36622692480365893</v>
      </c>
      <c r="E271" s="299" t="str">
        <f>CONCATENATE("(",ROUND((D271/$H273)*100,1),")")</f>
        <v>(8.6)</v>
      </c>
      <c r="F271" s="302">
        <f>'Ind T6'!X108</f>
        <v>0.30310096804079539</v>
      </c>
      <c r="G271" s="299" t="str">
        <f>CONCATENATE("(",ROUND((F271/$H273)*100,1),")")</f>
        <v>(7.1)</v>
      </c>
      <c r="H271" s="302">
        <f>SUM(B271,D271,F271)</f>
        <v>2.0065380459224231</v>
      </c>
      <c r="I271" s="299" t="str">
        <f>CONCATENATE("(",ROUND((H271/$H273)*100,1),")")</f>
        <v>(46.9)</v>
      </c>
      <c r="K271" s="302">
        <f>B271-B261</f>
        <v>-8.0507800296754084E-3</v>
      </c>
      <c r="L271" s="302">
        <f>D271-D261</f>
        <v>4.1492129974058378E-2</v>
      </c>
      <c r="M271" s="302">
        <f>F271-F261</f>
        <v>7.317269328606324E-3</v>
      </c>
      <c r="N271" s="302">
        <f>SUM(K271:M271)</f>
        <v>4.0758619272989294E-2</v>
      </c>
    </row>
    <row r="272" spans="1:14" x14ac:dyDescent="0.2">
      <c r="A272" s="282" t="s">
        <v>365</v>
      </c>
      <c r="B272" s="302">
        <f>'Ind T6'!V107</f>
        <v>0.55753230526679032</v>
      </c>
      <c r="C272" s="299" t="str">
        <f>CONCATENATE("(",ROUND((B272/$H273)*100,1),")")</f>
        <v>(13)</v>
      </c>
      <c r="D272" s="302">
        <f>'Ind T6'!W107</f>
        <v>0.25684072489740095</v>
      </c>
      <c r="E272" s="299" t="str">
        <f>CONCATENATE("(",ROUND((D272/$H273)*100,1),")")</f>
        <v>(6)</v>
      </c>
      <c r="F272" s="302">
        <f>'Ind T6'!X107</f>
        <v>1.4600889239133825</v>
      </c>
      <c r="G272" s="299" t="str">
        <f>CONCATENATE("(",ROUND((F272/$H273)*100,1),")")</f>
        <v>(34.1)</v>
      </c>
      <c r="H272" s="302">
        <f t="shared" ref="H272" si="211">SUM(B272,D272,F272)</f>
        <v>2.2744619540775739</v>
      </c>
      <c r="I272" s="299" t="str">
        <f>CONCATENATE("(",ROUND((H272/$H273)*100,1),")")</f>
        <v>(53.1)</v>
      </c>
      <c r="K272" s="302">
        <f t="shared" ref="K272:K273" si="212">B272-B262</f>
        <v>8.9090337667707686E-3</v>
      </c>
      <c r="L272" s="302">
        <f t="shared" ref="L272:L273" si="213">D272-D262</f>
        <v>5.9312251773920854E-3</v>
      </c>
      <c r="M272" s="302">
        <f t="shared" ref="M272:M273" si="214">F272-F262</f>
        <v>-6.6598878217159374E-2</v>
      </c>
      <c r="N272" s="302">
        <f t="shared" ref="N272:N273" si="215">SUM(K272:M272)</f>
        <v>-5.175861927299652E-2</v>
      </c>
    </row>
    <row r="273" spans="1:14" x14ac:dyDescent="0.2">
      <c r="A273" s="282" t="s">
        <v>363</v>
      </c>
      <c r="B273" s="302">
        <f>SUM(B271:B272)</f>
        <v>1.894742458344759</v>
      </c>
      <c r="C273" s="299" t="str">
        <f>CONCATENATE("(",ROUND((B273/$H273)*100,1),")")</f>
        <v>(44.3)</v>
      </c>
      <c r="D273" s="302">
        <f>SUM(D271:D272)</f>
        <v>0.62306764970105988</v>
      </c>
      <c r="E273" s="299" t="str">
        <f>CONCATENATE("(",ROUND((D273/$H273)*100,1),")")</f>
        <v>(14.6)</v>
      </c>
      <c r="F273" s="302">
        <f>SUM(F271:F272)</f>
        <v>1.763189891954178</v>
      </c>
      <c r="G273" s="299" t="str">
        <f>CONCATENATE("(",ROUND((F273/$H273)*100,1),")")</f>
        <v>(41.2)</v>
      </c>
      <c r="H273" s="302">
        <f>SUM(H271:H272)</f>
        <v>4.280999999999997</v>
      </c>
      <c r="I273" s="299" t="str">
        <f>CONCATENATE("(",ROUND((H273/$H273)*100,1),")")</f>
        <v>(100)</v>
      </c>
      <c r="K273" s="302">
        <f t="shared" si="212"/>
        <v>8.5825373709536024E-4</v>
      </c>
      <c r="L273" s="302">
        <f t="shared" si="213"/>
        <v>4.7423355151450464E-2</v>
      </c>
      <c r="M273" s="302">
        <f t="shared" si="214"/>
        <v>-5.928160888855305E-2</v>
      </c>
      <c r="N273" s="302">
        <f t="shared" si="215"/>
        <v>-1.1000000000007226E-2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10.139991717342861</v>
      </c>
      <c r="C282" s="299" t="str">
        <f>CONCATENATE("(",ROUND((B282/$H284)*100,1),")")</f>
        <v>(66.5)</v>
      </c>
      <c r="D282" s="302">
        <f>'Ind T6'!M117</f>
        <v>0.74176094210546462</v>
      </c>
      <c r="E282" s="299" t="str">
        <f>CONCATENATE("(",ROUND((D282/$H284)*100,1),")")</f>
        <v>(4.9)</v>
      </c>
      <c r="F282" s="302">
        <f>'Ind T6'!N117</f>
        <v>0.31644478901223033</v>
      </c>
      <c r="G282" s="299" t="str">
        <f>CONCATENATE("(",ROUND((F282/$H284)*100,1),")")</f>
        <v>(2.1)</v>
      </c>
      <c r="H282" s="302">
        <f>SUM(B282,D282,F282)</f>
        <v>11.198197448460556</v>
      </c>
      <c r="I282" s="299" t="str">
        <f>CONCATENATE("(",ROUND((H282/$H284)*100,1),")")</f>
        <v>(73.5)</v>
      </c>
      <c r="K282" s="302">
        <f>B287-B282</f>
        <v>0.94274442076312504</v>
      </c>
      <c r="L282" s="302">
        <f>D287-D282</f>
        <v>8.1641862627094164E-2</v>
      </c>
      <c r="M282" s="302">
        <f>F287-F282</f>
        <v>3.9719180789128561E-2</v>
      </c>
      <c r="N282" s="302">
        <f>SUM(K282:M282)</f>
        <v>1.0641054641793477</v>
      </c>
    </row>
    <row r="283" spans="1:14" x14ac:dyDescent="0.2">
      <c r="A283" s="282" t="s">
        <v>365</v>
      </c>
      <c r="B283" s="302">
        <f>'Ind T6'!L116</f>
        <v>2.885091148190861</v>
      </c>
      <c r="C283" s="299" t="str">
        <f>CONCATENATE("(",ROUND((B283/$H284)*100,1),")")</f>
        <v>(18.9)</v>
      </c>
      <c r="D283" s="302">
        <f>'Ind T6'!M116</f>
        <v>0.53299112856763287</v>
      </c>
      <c r="E283" s="299" t="str">
        <f>CONCATENATE("(",ROUND((D283/$H284)*100,1),")")</f>
        <v>(3.5)</v>
      </c>
      <c r="F283" s="302">
        <f>'Ind T6'!N116</f>
        <v>0.62272027478095049</v>
      </c>
      <c r="G283" s="299" t="str">
        <f>CONCATENATE("(",ROUND((F283/$H284)*100,1),")")</f>
        <v>(4.1)</v>
      </c>
      <c r="H283" s="302">
        <f t="shared" ref="H283" si="216">SUM(B283,D283,F283)</f>
        <v>4.0408025515394446</v>
      </c>
      <c r="I283" s="299" t="str">
        <f>CONCATENATE("(",ROUND((H283/$H284)*100,1),")")</f>
        <v>(26.5)</v>
      </c>
      <c r="K283" s="302">
        <f t="shared" ref="K283:K284" si="217">B288-B283</f>
        <v>0.36505599313662751</v>
      </c>
      <c r="L283" s="302">
        <f t="shared" ref="L283:L284" si="218">D288-D283</f>
        <v>4.5926239282336856E-2</v>
      </c>
      <c r="M283" s="302">
        <f t="shared" ref="M283:M284" si="219">F288-F283</f>
        <v>7.3912303401693635E-2</v>
      </c>
      <c r="N283" s="302">
        <f t="shared" ref="N283:N284" si="220">SUM(K283:M283)</f>
        <v>0.484894535820658</v>
      </c>
    </row>
    <row r="284" spans="1:14" x14ac:dyDescent="0.2">
      <c r="A284" s="282" t="s">
        <v>363</v>
      </c>
      <c r="B284" s="302">
        <f>SUM(B282:B283)</f>
        <v>13.025082865533722</v>
      </c>
      <c r="C284" s="299" t="str">
        <f>CONCATENATE("(",ROUND((B284/$H284)*100,1),")")</f>
        <v>(85.5)</v>
      </c>
      <c r="D284" s="302">
        <f>SUM(D282:D283)</f>
        <v>1.2747520706730975</v>
      </c>
      <c r="E284" s="299" t="str">
        <f>CONCATENATE("(",ROUND((D284/$H284)*100,1),")")</f>
        <v>(8.4)</v>
      </c>
      <c r="F284" s="302">
        <f>SUM(F282:F283)</f>
        <v>0.93916506379318077</v>
      </c>
      <c r="G284" s="299" t="str">
        <f>CONCATENATE("(",ROUND((F284/$H284)*100,1),")")</f>
        <v>(6.2)</v>
      </c>
      <c r="H284" s="302">
        <f>SUM(H282:H283)</f>
        <v>15.239000000000001</v>
      </c>
      <c r="I284" s="299" t="str">
        <f>CONCATENATE("(",ROUND((H284/$H284)*100,1),")")</f>
        <v>(100)</v>
      </c>
      <c r="K284" s="302">
        <f t="shared" si="217"/>
        <v>1.3078004138997521</v>
      </c>
      <c r="L284" s="302">
        <f t="shared" si="218"/>
        <v>0.12756810190943102</v>
      </c>
      <c r="M284" s="302">
        <f t="shared" si="219"/>
        <v>0.11363148419082214</v>
      </c>
      <c r="N284" s="302">
        <f t="shared" si="220"/>
        <v>1.5490000000000053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11.082736138105986</v>
      </c>
      <c r="C287" s="299" t="str">
        <f>CONCATENATE("(",ROUND((B287/$H289)*100,1),")")</f>
        <v>(66)</v>
      </c>
      <c r="D287" s="302">
        <f>'Ind T6'!R117</f>
        <v>0.82340280473255878</v>
      </c>
      <c r="E287" s="299" t="str">
        <f>CONCATENATE("(",ROUND((D287/$H289)*100,1),")")</f>
        <v>(4.9)</v>
      </c>
      <c r="F287" s="302">
        <f>'Ind T6'!S117</f>
        <v>0.35616396980135889</v>
      </c>
      <c r="G287" s="299" t="str">
        <f>CONCATENATE("(",ROUND((F287/$H289)*100,1),")")</f>
        <v>(2.1)</v>
      </c>
      <c r="H287" s="302">
        <f>SUM(B287,D287,F287)</f>
        <v>12.262302912639905</v>
      </c>
      <c r="I287" s="299" t="str">
        <f>CONCATENATE("(",ROUND((H287/$H289)*100,1),")")</f>
        <v>(73)</v>
      </c>
      <c r="K287" s="302">
        <f>B292-B287</f>
        <v>1.1292746801510098</v>
      </c>
      <c r="L287" s="302">
        <f>D292-D287</f>
        <v>0.10073287905067363</v>
      </c>
      <c r="M287" s="302">
        <f>F292-F287</f>
        <v>5.0089736742898627E-2</v>
      </c>
      <c r="N287" s="302">
        <f>SUM(K287:M287)</f>
        <v>1.2800972959445822</v>
      </c>
    </row>
    <row r="288" spans="1:14" x14ac:dyDescent="0.2">
      <c r="A288" s="282" t="s">
        <v>365</v>
      </c>
      <c r="B288" s="302">
        <f>'Ind T6'!Q116</f>
        <v>3.2501471413274885</v>
      </c>
      <c r="C288" s="299" t="str">
        <f>CONCATENATE("(",ROUND((B288/$H289)*100,1),")")</f>
        <v>(19.4)</v>
      </c>
      <c r="D288" s="302">
        <f>'Ind T6'!R116</f>
        <v>0.57891736784996972</v>
      </c>
      <c r="E288" s="299" t="str">
        <f>CONCATENATE("(",ROUND((D288/$H289)*100,1),")")</f>
        <v>(3.4)</v>
      </c>
      <c r="F288" s="302">
        <f>'Ind T6'!S116</f>
        <v>0.69663257818264412</v>
      </c>
      <c r="G288" s="299" t="str">
        <f>CONCATENATE("(",ROUND((F288/$H289)*100,1),")")</f>
        <v>(4.1)</v>
      </c>
      <c r="H288" s="302">
        <f t="shared" ref="H288" si="221">SUM(B288,D288,F288)</f>
        <v>4.5256970873601023</v>
      </c>
      <c r="I288" s="299" t="str">
        <f>CONCATENATE("(",ROUND((H288/$H289)*100,1),")")</f>
        <v>(27)</v>
      </c>
      <c r="K288" s="302">
        <f t="shared" ref="K288:K289" si="222">B293-B288</f>
        <v>0.52630435592136404</v>
      </c>
      <c r="L288" s="302">
        <f t="shared" ref="L288:L289" si="223">D293-D288</f>
        <v>4.3882984064682828E-2</v>
      </c>
      <c r="M288" s="302">
        <f t="shared" ref="M288:M289" si="224">F293-F288</f>
        <v>8.1715364069334107E-2</v>
      </c>
      <c r="N288" s="302">
        <f t="shared" ref="N288:N289" si="225">SUM(K288:M288)</f>
        <v>0.65190270405538098</v>
      </c>
    </row>
    <row r="289" spans="1:14" x14ac:dyDescent="0.2">
      <c r="A289" s="282" t="s">
        <v>363</v>
      </c>
      <c r="B289" s="302">
        <f>SUM(B287:B288)</f>
        <v>14.332883279433474</v>
      </c>
      <c r="C289" s="299" t="str">
        <f>CONCATENATE("(",ROUND((B289/$H289)*100,1),")")</f>
        <v>(85.4)</v>
      </c>
      <c r="D289" s="302">
        <f>SUM(D287:D288)</f>
        <v>1.4023201725825285</v>
      </c>
      <c r="E289" s="299" t="str">
        <f>CONCATENATE("(",ROUND((D289/$H289)*100,1),")")</f>
        <v>(8.4)</v>
      </c>
      <c r="F289" s="302">
        <f>SUM(F287:F288)</f>
        <v>1.0527965479840029</v>
      </c>
      <c r="G289" s="299" t="str">
        <f>CONCATENATE("(",ROUND((F289/$H289)*100,1),")")</f>
        <v>(6.3)</v>
      </c>
      <c r="H289" s="302">
        <f>SUM(H287:H288)</f>
        <v>16.788000000000007</v>
      </c>
      <c r="I289" s="299" t="str">
        <f>CONCATENATE("(",ROUND((H289/$H289)*100,1),")")</f>
        <v>(100)</v>
      </c>
      <c r="K289" s="302">
        <f t="shared" si="222"/>
        <v>1.6555790360723748</v>
      </c>
      <c r="L289" s="302">
        <f t="shared" si="223"/>
        <v>0.14461586311535646</v>
      </c>
      <c r="M289" s="302">
        <f t="shared" si="224"/>
        <v>0.13180510081223273</v>
      </c>
      <c r="N289" s="302">
        <f t="shared" si="225"/>
        <v>1.931999999999964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12.212010818256996</v>
      </c>
      <c r="C292" s="299" t="str">
        <f>CONCATENATE("(",ROUND((B292/$H294)*100,1),")")</f>
        <v>(65.2)</v>
      </c>
      <c r="D292" s="302">
        <f>'Ind T6'!W117</f>
        <v>0.92413568378323241</v>
      </c>
      <c r="E292" s="299" t="str">
        <f>CONCATENATE("(",ROUND((D292/$H294)*100,1),")")</f>
        <v>(4.9)</v>
      </c>
      <c r="F292" s="302">
        <f>'Ind T6'!X117</f>
        <v>0.40625370654425752</v>
      </c>
      <c r="G292" s="299" t="str">
        <f>CONCATENATE("(",ROUND((F292/$H294)*100,1),")")</f>
        <v>(2.2)</v>
      </c>
      <c r="H292" s="302">
        <f>SUM(B292,D292,F292)</f>
        <v>13.542400208584485</v>
      </c>
      <c r="I292" s="299" t="str">
        <f>CONCATENATE("(",ROUND((H292/$H294)*100,1),")")</f>
        <v>(72.3)</v>
      </c>
      <c r="K292" s="302">
        <f>B292-B282</f>
        <v>2.0720191009141349</v>
      </c>
      <c r="L292" s="302">
        <f>D292-D282</f>
        <v>0.18237474167776779</v>
      </c>
      <c r="M292" s="302">
        <f>F292-F282</f>
        <v>8.9808917532027188E-2</v>
      </c>
      <c r="N292" s="302">
        <f>SUM(K292:M292)</f>
        <v>2.3442027601239301</v>
      </c>
    </row>
    <row r="293" spans="1:14" x14ac:dyDescent="0.2">
      <c r="A293" s="282" t="s">
        <v>365</v>
      </c>
      <c r="B293" s="302">
        <f>'Ind T6'!V116</f>
        <v>3.7764514972488525</v>
      </c>
      <c r="C293" s="299" t="str">
        <f>CONCATENATE("(",ROUND((B293/$H294)*100,1),")")</f>
        <v>(20.2)</v>
      </c>
      <c r="D293" s="302">
        <f>'Ind T6'!W116</f>
        <v>0.62280035191465255</v>
      </c>
      <c r="E293" s="299" t="str">
        <f>CONCATENATE("(",ROUND((D293/$H294)*100,1),")")</f>
        <v>(3.3)</v>
      </c>
      <c r="F293" s="302">
        <f>'Ind T6'!X116</f>
        <v>0.77834794225197823</v>
      </c>
      <c r="G293" s="299" t="str">
        <f>CONCATENATE("(",ROUND((F293/$H294)*100,1),")")</f>
        <v>(4.2)</v>
      </c>
      <c r="H293" s="302">
        <f t="shared" ref="H293" si="226">SUM(B293,D293,F293)</f>
        <v>5.1775997914154832</v>
      </c>
      <c r="I293" s="299" t="str">
        <f>CONCATENATE("(",ROUND((H293/$H294)*100,1),")")</f>
        <v>(27.7)</v>
      </c>
      <c r="K293" s="302">
        <f t="shared" ref="K293:K294" si="227">B293-B283</f>
        <v>0.89136034905799155</v>
      </c>
      <c r="L293" s="302">
        <f t="shared" ref="L293:L294" si="228">D293-D283</f>
        <v>8.9809223347019684E-2</v>
      </c>
      <c r="M293" s="302">
        <f t="shared" ref="M293:M294" si="229">F293-F283</f>
        <v>0.15562766747102774</v>
      </c>
      <c r="N293" s="302">
        <f t="shared" ref="N293:N294" si="230">SUM(K293:M293)</f>
        <v>1.1367972398760391</v>
      </c>
    </row>
    <row r="294" spans="1:14" x14ac:dyDescent="0.2">
      <c r="A294" s="282" t="s">
        <v>363</v>
      </c>
      <c r="B294" s="302">
        <f>SUM(B292:B293)</f>
        <v>15.988462315505849</v>
      </c>
      <c r="C294" s="299" t="str">
        <f>CONCATENATE("(",ROUND((B294/$H294)*100,1),")")</f>
        <v>(85.4)</v>
      </c>
      <c r="D294" s="302">
        <f>SUM(D292:D293)</f>
        <v>1.546936035697885</v>
      </c>
      <c r="E294" s="299" t="str">
        <f>CONCATENATE("(",ROUND((D294/$H294)*100,1),")")</f>
        <v>(8.3)</v>
      </c>
      <c r="F294" s="302">
        <f>SUM(F292:F293)</f>
        <v>1.1846016487962356</v>
      </c>
      <c r="G294" s="299" t="str">
        <f>CONCATENATE("(",ROUND((F294/$H294)*100,1),")")</f>
        <v>(6.3)</v>
      </c>
      <c r="H294" s="302">
        <f>SUM(H292:H293)</f>
        <v>18.71999999999997</v>
      </c>
      <c r="I294" s="299" t="str">
        <f>CONCATENATE("(",ROUND((H294/$H294)*100,1),")")</f>
        <v>(100)</v>
      </c>
      <c r="K294" s="302">
        <f t="shared" si="227"/>
        <v>2.9633794499721269</v>
      </c>
      <c r="L294" s="302">
        <f t="shared" si="228"/>
        <v>0.27218396502478748</v>
      </c>
      <c r="M294" s="302">
        <f t="shared" si="229"/>
        <v>0.24543658500305487</v>
      </c>
      <c r="N294" s="302">
        <f t="shared" si="230"/>
        <v>3.4809999999999688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3.5853312540543762</v>
      </c>
      <c r="C303" s="299" t="str">
        <f>CONCATENATE("(",ROUND((B303/$H305)*100,1),")")</f>
        <v>(42)</v>
      </c>
      <c r="D303" s="302">
        <f>'Ind T6'!M126</f>
        <v>0.1838157244972935</v>
      </c>
      <c r="E303" s="299" t="str">
        <f>CONCATENATE("(",ROUND((D303/$H305)*100,1),")")</f>
        <v>(2.2)</v>
      </c>
      <c r="F303" s="302">
        <f>'Ind T6'!N126</f>
        <v>0.16828200130173721</v>
      </c>
      <c r="G303" s="299" t="str">
        <f>CONCATENATE("(",ROUND((F303/$H305)*100,1),")")</f>
        <v>(2)</v>
      </c>
      <c r="H303" s="302">
        <f>SUM(B303,D303,F303)</f>
        <v>3.937428979853407</v>
      </c>
      <c r="I303" s="299" t="str">
        <f>CONCATENATE("(",ROUND((H303/$H305)*100,1),")")</f>
        <v>(46.1)</v>
      </c>
      <c r="K303" s="302">
        <f>B308-B303</f>
        <v>0.14955622552486547</v>
      </c>
      <c r="L303" s="302">
        <f>D308-D303</f>
        <v>1.5358456084230976E-2</v>
      </c>
      <c r="M303" s="302">
        <f>F308-F303</f>
        <v>1.5656840853517012E-2</v>
      </c>
      <c r="N303" s="302">
        <f>SUM(K303:M303)</f>
        <v>0.18057152246261346</v>
      </c>
    </row>
    <row r="304" spans="1:14" x14ac:dyDescent="0.2">
      <c r="A304" s="282" t="s">
        <v>365</v>
      </c>
      <c r="B304" s="302">
        <f>'Ind T6'!L125</f>
        <v>3.3634209226700031</v>
      </c>
      <c r="C304" s="299" t="str">
        <f>CONCATENATE("(",ROUND((B304/$H305)*100,1),")")</f>
        <v>(39.4)</v>
      </c>
      <c r="D304" s="302">
        <f>'Ind T6'!M125</f>
        <v>1.2371500974765945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4.6005710201465977</v>
      </c>
      <c r="I304" s="299" t="str">
        <f>CONCATENATE("(",ROUND((H304/$H305)*100,1),")")</f>
        <v>(53.9)</v>
      </c>
      <c r="K304" s="302">
        <f t="shared" ref="K304:K305" si="232">B309-B304</f>
        <v>0.12584317378453047</v>
      </c>
      <c r="L304" s="302">
        <f t="shared" ref="L304:L305" si="233">D309-D304</f>
        <v>3.2585303752845185E-2</v>
      </c>
      <c r="M304" s="302">
        <f t="shared" ref="M304:M305" si="234">F309-F304</f>
        <v>0</v>
      </c>
      <c r="N304" s="302">
        <f t="shared" ref="N304:N305" si="235">SUM(K304:M304)</f>
        <v>0.15842847753737566</v>
      </c>
    </row>
    <row r="305" spans="1:14" x14ac:dyDescent="0.2">
      <c r="A305" s="282" t="s">
        <v>363</v>
      </c>
      <c r="B305" s="302">
        <f>SUM(B303:B304)</f>
        <v>6.9487521767243798</v>
      </c>
      <c r="C305" s="299" t="str">
        <f>CONCATENATE("(",ROUND((B305/$H305)*100,1),")")</f>
        <v>(81.4)</v>
      </c>
      <c r="D305" s="302">
        <f>SUM(D303:D304)</f>
        <v>1.4209658219738881</v>
      </c>
      <c r="E305" s="299" t="str">
        <f>CONCATENATE("(",ROUND((D305/$H305)*100,1),")")</f>
        <v>(16.6)</v>
      </c>
      <c r="F305" s="302">
        <f>SUM(F303:F304)</f>
        <v>0.16828200130173721</v>
      </c>
      <c r="G305" s="299" t="str">
        <f>CONCATENATE("(",ROUND((F305/$H305)*100,1),")")</f>
        <v>(2)</v>
      </c>
      <c r="H305" s="302">
        <f>SUM(H303:H304)</f>
        <v>8.5380000000000038</v>
      </c>
      <c r="I305" s="299" t="str">
        <f>CONCATENATE("(",ROUND((H305/$H305)*100,1),")")</f>
        <v>(100)</v>
      </c>
      <c r="K305" s="302">
        <f t="shared" si="232"/>
        <v>0.2753993993093955</v>
      </c>
      <c r="L305" s="302">
        <f t="shared" si="233"/>
        <v>4.7943759837076216E-2</v>
      </c>
      <c r="M305" s="302">
        <f t="shared" si="234"/>
        <v>1.5656840853517012E-2</v>
      </c>
      <c r="N305" s="302">
        <f t="shared" si="235"/>
        <v>0.33899999999998875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3.7348874795792417</v>
      </c>
      <c r="C308" s="299" t="str">
        <f>CONCATENATE("(",ROUND((B308/$H310)*100,1),")")</f>
        <v>(42.1)</v>
      </c>
      <c r="D308" s="302">
        <f>'Ind T6'!R126</f>
        <v>0.19917418058152447</v>
      </c>
      <c r="E308" s="299" t="str">
        <f>CONCATENATE("(",ROUND((D308/$H310)*100,1),")")</f>
        <v>(2.2)</v>
      </c>
      <c r="F308" s="302">
        <f>'Ind T6'!S126</f>
        <v>0.18393884215525422</v>
      </c>
      <c r="G308" s="299" t="str">
        <f>CONCATENATE("(",ROUND((F308/$H310)*100,1),")")</f>
        <v>(2.1)</v>
      </c>
      <c r="H308" s="302">
        <f>SUM(B308,D308,F308)</f>
        <v>4.1180005023160202</v>
      </c>
      <c r="I308" s="299" t="str">
        <f>CONCATENATE("(",ROUND((H308/$H310)*100,1),")")</f>
        <v>(46.4)</v>
      </c>
      <c r="K308" s="302">
        <f>B313-B308</f>
        <v>2.0001065843476162E-2</v>
      </c>
      <c r="L308" s="302">
        <f>D313-D308</f>
        <v>1.5039621738607845E-2</v>
      </c>
      <c r="M308" s="302">
        <f>F313-F308</f>
        <v>8.6673070734820945E-3</v>
      </c>
      <c r="N308" s="302">
        <f>SUM(K308:M308)</f>
        <v>4.3707994655566101E-2</v>
      </c>
    </row>
    <row r="309" spans="1:14" x14ac:dyDescent="0.2">
      <c r="A309" s="282" t="s">
        <v>365</v>
      </c>
      <c r="B309" s="302">
        <f>'Ind T6'!Q125</f>
        <v>3.4892640964545336</v>
      </c>
      <c r="C309" s="299" t="str">
        <f>CONCATENATE("(",ROUND((B309/$H310)*100,1),")")</f>
        <v>(39.3)</v>
      </c>
      <c r="D309" s="302">
        <f>'Ind T6'!R125</f>
        <v>1.2697354012294397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4.7589994976839733</v>
      </c>
      <c r="I309" s="299" t="str">
        <f>CONCATENATE("(",ROUND((H309/$H310)*100,1),")")</f>
        <v>(53.6)</v>
      </c>
      <c r="K309" s="302">
        <f t="shared" ref="K309:K310" si="237">B314-B309</f>
        <v>6.7051574372039013E-3</v>
      </c>
      <c r="L309" s="302">
        <f t="shared" ref="L309:L310" si="238">D314-D309</f>
        <v>-9.4131520927596135E-3</v>
      </c>
      <c r="M309" s="302">
        <f t="shared" ref="M309:M310" si="239">F314-F309</f>
        <v>0</v>
      </c>
      <c r="N309" s="302">
        <f t="shared" ref="N309:N310" si="240">SUM(K309:M309)</f>
        <v>-2.7079946555557122E-3</v>
      </c>
    </row>
    <row r="310" spans="1:14" x14ac:dyDescent="0.2">
      <c r="A310" s="282" t="s">
        <v>363</v>
      </c>
      <c r="B310" s="302">
        <f>SUM(B308:B309)</f>
        <v>7.2241515760337753</v>
      </c>
      <c r="C310" s="299" t="str">
        <f>CONCATENATE("(",ROUND((B310/$H310)*100,1),")")</f>
        <v>(81.4)</v>
      </c>
      <c r="D310" s="302">
        <f>SUM(D308:D309)</f>
        <v>1.4689095818109643</v>
      </c>
      <c r="E310" s="299" t="str">
        <f>CONCATENATE("(",ROUND((D310/$H310)*100,1),")")</f>
        <v>(16.5)</v>
      </c>
      <c r="F310" s="302">
        <f>SUM(F308:F309)</f>
        <v>0.18393884215525422</v>
      </c>
      <c r="G310" s="299" t="str">
        <f>CONCATENATE("(",ROUND((F310/$H310)*100,1),")")</f>
        <v>(2.1)</v>
      </c>
      <c r="H310" s="302">
        <f>SUM(H308:H309)</f>
        <v>8.8769999999999936</v>
      </c>
      <c r="I310" s="299" t="str">
        <f>CONCATENATE("(",ROUND((H310/$H310)*100,1),")")</f>
        <v>(100)</v>
      </c>
      <c r="K310" s="302">
        <f t="shared" si="237"/>
        <v>2.6706223280680064E-2</v>
      </c>
      <c r="L310" s="302">
        <f t="shared" si="238"/>
        <v>5.62646964584812E-3</v>
      </c>
      <c r="M310" s="302">
        <f t="shared" si="239"/>
        <v>8.6673070734820945E-3</v>
      </c>
      <c r="N310" s="302">
        <f t="shared" si="240"/>
        <v>4.1000000000010278E-2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3.7548885454227179</v>
      </c>
      <c r="C313" s="299" t="str">
        <f>CONCATENATE("(",ROUND((B313/$H315)*100,1),")")</f>
        <v>(42.1)</v>
      </c>
      <c r="D313" s="302">
        <f>'Ind T6'!W126</f>
        <v>0.21421380232013232</v>
      </c>
      <c r="E313" s="299" t="str">
        <f>CONCATENATE("(",ROUND((D313/$H315)*100,1),")")</f>
        <v>(2.4)</v>
      </c>
      <c r="F313" s="302">
        <f>'Ind T6'!X126</f>
        <v>0.19260614922873631</v>
      </c>
      <c r="G313" s="299" t="str">
        <f>CONCATENATE("(",ROUND((F313/$H315)*100,1),")")</f>
        <v>(2.2)</v>
      </c>
      <c r="H313" s="302">
        <f>SUM(B313,D313,F313)</f>
        <v>4.1617084969715865</v>
      </c>
      <c r="I313" s="299" t="str">
        <f>CONCATENATE("(",ROUND((H313/$H315)*100,1),")")</f>
        <v>(46.7)</v>
      </c>
      <c r="K313" s="302">
        <f>B313-B303</f>
        <v>0.16955729136834163</v>
      </c>
      <c r="L313" s="302">
        <f>D313-D303</f>
        <v>3.039807782283882E-2</v>
      </c>
      <c r="M313" s="302">
        <f>F313-F303</f>
        <v>2.4324147926999107E-2</v>
      </c>
      <c r="N313" s="302">
        <f>SUM(K313:M313)</f>
        <v>0.22427951711817956</v>
      </c>
    </row>
    <row r="314" spans="1:14" x14ac:dyDescent="0.2">
      <c r="A314" s="282" t="s">
        <v>365</v>
      </c>
      <c r="B314" s="302">
        <f>'Ind T6'!V125</f>
        <v>3.4959692538917375</v>
      </c>
      <c r="C314" s="299" t="str">
        <f>CONCATENATE("(",ROUND((B314/$H315)*100,1),")")</f>
        <v>(39.2)</v>
      </c>
      <c r="D314" s="302">
        <f>'Ind T6'!W125</f>
        <v>1.2603222491366801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4.7562915030284181</v>
      </c>
      <c r="I314" s="299" t="str">
        <f>CONCATENATE("(",ROUND((H314/$H315)*100,1),")")</f>
        <v>(53.3)</v>
      </c>
      <c r="K314" s="302">
        <f t="shared" ref="K314:K315" si="242">B314-B304</f>
        <v>0.13254833122173437</v>
      </c>
      <c r="L314" s="302">
        <f t="shared" ref="L314:L315" si="243">D314-D304</f>
        <v>2.3172151660085571E-2</v>
      </c>
      <c r="M314" s="302">
        <f t="shared" ref="M314:M315" si="244">F314-F304</f>
        <v>0</v>
      </c>
      <c r="N314" s="302">
        <f t="shared" ref="N314:N315" si="245">SUM(K314:M314)</f>
        <v>0.15572048288181994</v>
      </c>
    </row>
    <row r="315" spans="1:14" x14ac:dyDescent="0.2">
      <c r="A315" s="282" t="s">
        <v>363</v>
      </c>
      <c r="B315" s="302">
        <f>SUM(B313:B314)</f>
        <v>7.2508577993144554</v>
      </c>
      <c r="C315" s="299" t="str">
        <f>CONCATENATE("(",ROUND((B315/$H315)*100,1),")")</f>
        <v>(81.3)</v>
      </c>
      <c r="D315" s="302">
        <f>SUM(D313:D314)</f>
        <v>1.4745360514568124</v>
      </c>
      <c r="E315" s="299" t="str">
        <f>CONCATENATE("(",ROUND((D315/$H315)*100,1),")")</f>
        <v>(16.5)</v>
      </c>
      <c r="F315" s="302">
        <f>SUM(F313:F314)</f>
        <v>0.19260614922873631</v>
      </c>
      <c r="G315" s="299" t="str">
        <f>CONCATENATE("(",ROUND((F315/$H315)*100,1),")")</f>
        <v>(2.2)</v>
      </c>
      <c r="H315" s="302">
        <f>SUM(H313:H314)</f>
        <v>8.9180000000000046</v>
      </c>
      <c r="I315" s="299" t="str">
        <f>CONCATENATE("(",ROUND((H315/$H315)*100,1),")")</f>
        <v>(100)</v>
      </c>
      <c r="K315" s="302">
        <f t="shared" si="242"/>
        <v>0.30210562259007556</v>
      </c>
      <c r="L315" s="302">
        <f t="shared" si="243"/>
        <v>5.3570229482924336E-2</v>
      </c>
      <c r="M315" s="302">
        <f t="shared" si="244"/>
        <v>2.4324147926999107E-2</v>
      </c>
      <c r="N315" s="302">
        <f t="shared" si="245"/>
        <v>0.37999999999999901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2.8488287391002882</v>
      </c>
      <c r="C324" s="299" t="str">
        <f>CONCATENATE("(",ROUND((B324/$H326)*100,1),")")</f>
        <v>(37.8)</v>
      </c>
      <c r="D324" s="302">
        <f>'Ind T6'!M135</f>
        <v>0.59738090879595596</v>
      </c>
      <c r="E324" s="299" t="str">
        <f>CONCATENATE("(",ROUND((D324/$H326)*100,1),")")</f>
        <v>(7.9)</v>
      </c>
      <c r="F324" s="302">
        <f>'Ind T6'!N135</f>
        <v>4.0610530849617975E-4</v>
      </c>
      <c r="G324" s="299" t="str">
        <f>CONCATENATE("(",ROUND((F324/$H326)*100,1),")")</f>
        <v>(0)</v>
      </c>
      <c r="H324" s="302">
        <f>SUM(B324,D324,F324)</f>
        <v>3.4466157532047403</v>
      </c>
      <c r="I324" s="299" t="str">
        <f>CONCATENATE("(",ROUND((H324/$H326)*100,1),")")</f>
        <v>(45.7)</v>
      </c>
      <c r="K324" s="302">
        <f>B329-B324</f>
        <v>-2.3946706959708131E-2</v>
      </c>
      <c r="L324" s="302">
        <f>D329-D324</f>
        <v>-3.1605762234406809E-3</v>
      </c>
      <c r="M324" s="302">
        <f>F329-F324</f>
        <v>6.0332349644627234E-8</v>
      </c>
      <c r="N324" s="302">
        <f>SUM(K324:M324)</f>
        <v>-2.7107222850799167E-2</v>
      </c>
    </row>
    <row r="325" spans="1:14" x14ac:dyDescent="0.2">
      <c r="A325" s="282" t="s">
        <v>365</v>
      </c>
      <c r="B325" s="302">
        <f>'Ind T6'!L134</f>
        <v>2.2953072036067663</v>
      </c>
      <c r="C325" s="299" t="str">
        <f>CONCATENATE("(",ROUND((B325/$H326)*100,1),")")</f>
        <v>(30.4)</v>
      </c>
      <c r="D325" s="302">
        <f>'Ind T6'!M134</f>
        <v>1.1911068698335907</v>
      </c>
      <c r="E325" s="299" t="str">
        <f>CONCATENATE("(",ROUND((D325/$H326)*100,1),")")</f>
        <v>(15.8)</v>
      </c>
      <c r="F325" s="302">
        <f>'Ind T6'!N134</f>
        <v>0.60997017335489767</v>
      </c>
      <c r="G325" s="299" t="str">
        <f>CONCATENATE("(",ROUND((F325/$H326)*100,1),")")</f>
        <v>(8.1)</v>
      </c>
      <c r="H325" s="302">
        <f t="shared" ref="H325" si="246">SUM(B325,D325,F325)</f>
        <v>4.0963842467952549</v>
      </c>
      <c r="I325" s="299" t="str">
        <f>CONCATENATE("(",ROUND((H325/$H326)*100,1),")")</f>
        <v>(54.3)</v>
      </c>
      <c r="K325" s="302">
        <f t="shared" ref="K325:K326" si="247">B330-B325</f>
        <v>6.370283853146308E-2</v>
      </c>
      <c r="L325" s="302">
        <f t="shared" ref="L325:L326" si="248">D330-D325</f>
        <v>-6.0747891291989209E-2</v>
      </c>
      <c r="M325" s="302">
        <f t="shared" ref="M325:M326" si="249">F330-F325</f>
        <v>4.1522756113446802E-3</v>
      </c>
      <c r="N325" s="302">
        <f t="shared" ref="N325:N326" si="250">SUM(K325:M325)</f>
        <v>7.1072228508185509E-3</v>
      </c>
    </row>
    <row r="326" spans="1:14" x14ac:dyDescent="0.2">
      <c r="A326" s="282" t="s">
        <v>363</v>
      </c>
      <c r="B326" s="302">
        <f>SUM(B324:B325)</f>
        <v>5.1441359427070541</v>
      </c>
      <c r="C326" s="299" t="str">
        <f>CONCATENATE("(",ROUND((B326/$H326)*100,1),")")</f>
        <v>(68.2)</v>
      </c>
      <c r="D326" s="302">
        <f>SUM(D324:D325)</f>
        <v>1.7884877786295466</v>
      </c>
      <c r="E326" s="299" t="str">
        <f>CONCATENATE("(",ROUND((D326/$H326)*100,1),")")</f>
        <v>(23.7)</v>
      </c>
      <c r="F326" s="302">
        <f>SUM(F324:F325)</f>
        <v>0.61037627866339383</v>
      </c>
      <c r="G326" s="299" t="str">
        <f>CONCATENATE("(",ROUND((F326/$H326)*100,1),")")</f>
        <v>(8.1)</v>
      </c>
      <c r="H326" s="302">
        <f>SUM(H324:H325)</f>
        <v>7.5429999999999957</v>
      </c>
      <c r="I326" s="299" t="str">
        <f>CONCATENATE("(",ROUND((H326/$H326)*100,1),")")</f>
        <v>(100)</v>
      </c>
      <c r="K326" s="302">
        <f t="shared" si="247"/>
        <v>3.9756131571754949E-2</v>
      </c>
      <c r="L326" s="302">
        <f t="shared" si="248"/>
        <v>-6.3908467515429779E-2</v>
      </c>
      <c r="M326" s="302">
        <f t="shared" si="249"/>
        <v>4.1523359436943519E-3</v>
      </c>
      <c r="N326" s="302">
        <f t="shared" si="250"/>
        <v>-1.9999999999980478E-2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2.8248820321405801</v>
      </c>
      <c r="C329" s="299" t="str">
        <f>CONCATENATE("(",ROUND((B329/$H331)*100,1),")")</f>
        <v>(37.5)</v>
      </c>
      <c r="D329" s="302">
        <f>'Ind T6'!R135</f>
        <v>0.59422033257251528</v>
      </c>
      <c r="E329" s="299" t="str">
        <f>CONCATENATE("(",ROUND((D329/$H331)*100,1),")")</f>
        <v>(7.9)</v>
      </c>
      <c r="F329" s="302">
        <f>'Ind T6'!S135</f>
        <v>4.0616564084582438E-4</v>
      </c>
      <c r="G329" s="299" t="str">
        <f>CONCATENATE("(",ROUND((F329/$H331)*100,1),")")</f>
        <v>(0)</v>
      </c>
      <c r="H329" s="302">
        <f>SUM(B329,D329,F329)</f>
        <v>3.4195085303539412</v>
      </c>
      <c r="I329" s="299" t="str">
        <f>CONCATENATE("(",ROUND((H329/$H331)*100,1),")")</f>
        <v>(45.5)</v>
      </c>
      <c r="K329" s="302">
        <f>B334-B329</f>
        <v>0.35316773904593735</v>
      </c>
      <c r="L329" s="302">
        <f>D334-D329</f>
        <v>8.6472925912245868E-2</v>
      </c>
      <c r="M329" s="302">
        <f>F334-F329</f>
        <v>-2.1933806254474989E-6</v>
      </c>
      <c r="N329" s="302">
        <f>SUM(K329:M329)</f>
        <v>0.43963847157755775</v>
      </c>
    </row>
    <row r="330" spans="1:14" x14ac:dyDescent="0.2">
      <c r="A330" s="282" t="s">
        <v>365</v>
      </c>
      <c r="B330" s="302">
        <f>'Ind T6'!Q134</f>
        <v>2.3590100421382294</v>
      </c>
      <c r="C330" s="299" t="str">
        <f>CONCATENATE("(",ROUND((B330/$H331)*100,1),")")</f>
        <v>(31.4)</v>
      </c>
      <c r="D330" s="302">
        <f>'Ind T6'!R134</f>
        <v>1.1303589785416015</v>
      </c>
      <c r="E330" s="299" t="str">
        <f>CONCATENATE("(",ROUND((D330/$H331)*100,1),")")</f>
        <v>(15)</v>
      </c>
      <c r="F330" s="302">
        <f>'Ind T6'!S134</f>
        <v>0.61412244896624235</v>
      </c>
      <c r="G330" s="299" t="str">
        <f>CONCATENATE("(",ROUND((F330/$H331)*100,1),")")</f>
        <v>(8.2)</v>
      </c>
      <c r="H330" s="302">
        <f t="shared" ref="H330" si="251">SUM(B330,D330,F330)</f>
        <v>4.1034914696460731</v>
      </c>
      <c r="I330" s="299" t="str">
        <f>CONCATENATE("(",ROUND((H330/$H331)*100,1),")")</f>
        <v>(54.5)</v>
      </c>
      <c r="K330" s="302">
        <f t="shared" ref="K330:K331" si="252">B335-B330</f>
        <v>0.48414672532137448</v>
      </c>
      <c r="L330" s="302">
        <f t="shared" ref="L330:L331" si="253">D335-D330</f>
        <v>3.4293047692105505E-2</v>
      </c>
      <c r="M330" s="302">
        <f t="shared" ref="M330:M331" si="254">F335-F330</f>
        <v>8.1921755408931429E-2</v>
      </c>
      <c r="N330" s="302">
        <f t="shared" ref="N330:N331" si="255">SUM(K330:M330)</f>
        <v>0.60036152842241142</v>
      </c>
    </row>
    <row r="331" spans="1:14" x14ac:dyDescent="0.2">
      <c r="A331" s="282" t="s">
        <v>363</v>
      </c>
      <c r="B331" s="302">
        <f>SUM(B329:B330)</f>
        <v>5.183892074278809</v>
      </c>
      <c r="C331" s="299" t="str">
        <f>CONCATENATE("(",ROUND((B331/$H331)*100,1),")")</f>
        <v>(68.9)</v>
      </c>
      <c r="D331" s="302">
        <f>SUM(D329:D330)</f>
        <v>1.7245793111141168</v>
      </c>
      <c r="E331" s="299" t="str">
        <f>CONCATENATE("(",ROUND((D331/$H331)*100,1),")")</f>
        <v>(22.9)</v>
      </c>
      <c r="F331" s="302">
        <f>SUM(F329:F330)</f>
        <v>0.61452861460708819</v>
      </c>
      <c r="G331" s="299" t="str">
        <f>CONCATENATE("(",ROUND((F331/$H331)*100,1),")")</f>
        <v>(8.2)</v>
      </c>
      <c r="H331" s="302">
        <f>SUM(H329:H330)</f>
        <v>7.5230000000000139</v>
      </c>
      <c r="I331" s="299" t="str">
        <f>CONCATENATE("(",ROUND((H331/$H331)*100,1),")")</f>
        <v>(100)</v>
      </c>
      <c r="K331" s="302">
        <f t="shared" si="252"/>
        <v>0.83731446436731183</v>
      </c>
      <c r="L331" s="302">
        <f t="shared" si="253"/>
        <v>0.12076597360435137</v>
      </c>
      <c r="M331" s="302">
        <f t="shared" si="254"/>
        <v>8.191956202830597E-2</v>
      </c>
      <c r="N331" s="302">
        <f t="shared" si="255"/>
        <v>1.0399999999999692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3.1780497711865174</v>
      </c>
      <c r="C334" s="299" t="str">
        <f>CONCATENATE("(",ROUND((B334/$H336)*100,1),")")</f>
        <v>(37.1)</v>
      </c>
      <c r="D334" s="302">
        <f>'Ind T6'!W135</f>
        <v>0.68069325848476114</v>
      </c>
      <c r="E334" s="299" t="str">
        <f>CONCATENATE("(",ROUND((D334/$H336)*100,1),")")</f>
        <v>(7.9)</v>
      </c>
      <c r="F334" s="302">
        <f>'Ind T6'!X135</f>
        <v>4.0397226022037688E-4</v>
      </c>
      <c r="G334" s="299" t="str">
        <f>CONCATENATE("(",ROUND((F334/$H336)*100,1),")")</f>
        <v>(0)</v>
      </c>
      <c r="H334" s="302">
        <f>SUM(B334,D334,F334)</f>
        <v>3.8591470019314986</v>
      </c>
      <c r="I334" s="299" t="str">
        <f>CONCATENATE("(",ROUND((H334/$H336)*100,1),")")</f>
        <v>(45.1)</v>
      </c>
      <c r="K334" s="302">
        <f>B334-B324</f>
        <v>0.32922103208622921</v>
      </c>
      <c r="L334" s="302">
        <f>D334-D324</f>
        <v>8.3312349688805187E-2</v>
      </c>
      <c r="M334" s="302">
        <f>F334-F324</f>
        <v>-2.1330482758028717E-6</v>
      </c>
      <c r="N334" s="302">
        <f>SUM(K334:M334)</f>
        <v>0.41253124872675861</v>
      </c>
    </row>
    <row r="335" spans="1:14" x14ac:dyDescent="0.2">
      <c r="A335" s="282" t="s">
        <v>365</v>
      </c>
      <c r="B335" s="302">
        <f>'Ind T6'!V134</f>
        <v>2.8431567674596039</v>
      </c>
      <c r="C335" s="299" t="str">
        <f>CONCATENATE("(",ROUND((B335/$H336)*100,1),")")</f>
        <v>(33.2)</v>
      </c>
      <c r="D335" s="302">
        <f>'Ind T6'!W134</f>
        <v>1.164652026233707</v>
      </c>
      <c r="E335" s="299" t="str">
        <f>CONCATENATE("(",ROUND((D335/$H336)*100,1),")")</f>
        <v>(13.6)</v>
      </c>
      <c r="F335" s="302">
        <f>'Ind T6'!X134</f>
        <v>0.69604420437517378</v>
      </c>
      <c r="G335" s="299" t="str">
        <f>CONCATENATE("(",ROUND((F335/$H336)*100,1),")")</f>
        <v>(8.1)</v>
      </c>
      <c r="H335" s="302">
        <f>SUM(B335,D335,F335)</f>
        <v>4.7038529980684842</v>
      </c>
      <c r="I335" s="299" t="str">
        <f>CONCATENATE("(",ROUND((H335/$H336)*100,1),")")</f>
        <v>(54.9)</v>
      </c>
      <c r="K335" s="302">
        <f t="shared" ref="K335:K336" si="256">B335-B325</f>
        <v>0.54784956385283756</v>
      </c>
      <c r="L335" s="302">
        <f t="shared" ref="L335:L336" si="257">D335-D325</f>
        <v>-2.6454843599883704E-2</v>
      </c>
      <c r="M335" s="302">
        <f t="shared" ref="M335:M336" si="258">F335-F325</f>
        <v>8.6074031020276109E-2</v>
      </c>
      <c r="N335" s="302">
        <f t="shared" ref="N335:N336" si="259">SUM(K335:M335)</f>
        <v>0.60746875127322997</v>
      </c>
    </row>
    <row r="336" spans="1:14" x14ac:dyDescent="0.2">
      <c r="A336" s="282" t="s">
        <v>363</v>
      </c>
      <c r="B336" s="302">
        <f>SUM(B334:B335)</f>
        <v>6.0212065386461209</v>
      </c>
      <c r="C336" s="299" t="str">
        <f>CONCATENATE("(",ROUND((B336/$H336)*100,1),")")</f>
        <v>(70.3)</v>
      </c>
      <c r="D336" s="302">
        <f>SUM(D334:D335)</f>
        <v>1.8453452847184681</v>
      </c>
      <c r="E336" s="299" t="str">
        <f>CONCATENATE("(",ROUND((D336/$H336)*100,1),")")</f>
        <v>(21.6)</v>
      </c>
      <c r="F336" s="302">
        <f>SUM(F334:F335)</f>
        <v>0.69644817663539416</v>
      </c>
      <c r="G336" s="299" t="str">
        <f>CONCATENATE("(",ROUND((F336/$H336)*100,1),")")</f>
        <v>(8.1)</v>
      </c>
      <c r="H336" s="302">
        <f>SUM(H334:H335)</f>
        <v>8.5629999999999828</v>
      </c>
      <c r="I336" s="299" t="str">
        <f>CONCATENATE("(",ROUND((H336/$H336)*100,1),")")</f>
        <v>(100)</v>
      </c>
      <c r="K336" s="302">
        <f t="shared" si="256"/>
        <v>0.87707059593906678</v>
      </c>
      <c r="L336" s="302">
        <f t="shared" si="257"/>
        <v>5.6857506088921594E-2</v>
      </c>
      <c r="M336" s="302">
        <f t="shared" si="258"/>
        <v>8.6071897972000322E-2</v>
      </c>
      <c r="N336" s="302">
        <f t="shared" si="259"/>
        <v>1.0199999999999887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11.897564358848097</v>
      </c>
      <c r="C345" s="299" t="str">
        <f>CONCATENATE("(",ROUND((B345/$H347)*100,1),")")</f>
        <v>(42.3)</v>
      </c>
      <c r="D345" s="302">
        <f>'Ind T6'!M144</f>
        <v>1.7570008859679074</v>
      </c>
      <c r="E345" s="299" t="str">
        <f>CONCATENATE("(",ROUND((D345/$H347)*100,1),")")</f>
        <v>(6.2)</v>
      </c>
      <c r="F345" s="302">
        <f>'Ind T6'!N144</f>
        <v>3.2804212125422865</v>
      </c>
      <c r="G345" s="299" t="str">
        <f>CONCATENATE("(",ROUND((F345/$H347)*100,1),")")</f>
        <v>(11.7)</v>
      </c>
      <c r="H345" s="302">
        <f>SUM(B345,D345,F345)</f>
        <v>16.934986457358292</v>
      </c>
      <c r="I345" s="299" t="str">
        <f>CONCATENATE("(",ROUND((H345/$H347)*100,1),")")</f>
        <v>(60.2)</v>
      </c>
      <c r="K345" s="302">
        <f>B350-B345</f>
        <v>2.7003441408542272E-2</v>
      </c>
      <c r="L345" s="302">
        <f>D350-D345</f>
        <v>7.8188987422420198E-2</v>
      </c>
      <c r="M345" s="302">
        <f>F350-F345</f>
        <v>0.1705293452418104</v>
      </c>
      <c r="N345" s="302">
        <f>SUM(K345:M345)</f>
        <v>0.27572177407277287</v>
      </c>
    </row>
    <row r="346" spans="1:14" x14ac:dyDescent="0.2">
      <c r="A346" s="282" t="s">
        <v>365</v>
      </c>
      <c r="B346" s="302">
        <f>'Ind T6'!L143</f>
        <v>7.0691770662093081</v>
      </c>
      <c r="C346" s="299" t="str">
        <f>CONCATENATE("(",ROUND((B346/$H347)*100,1),")")</f>
        <v>(25.1)</v>
      </c>
      <c r="D346" s="302">
        <f>'Ind T6'!M143</f>
        <v>3.4969781040686758</v>
      </c>
      <c r="E346" s="299" t="str">
        <f>CONCATENATE("(",ROUND((D346/$H347)*100,1),")")</f>
        <v>(12.4)</v>
      </c>
      <c r="F346" s="302">
        <f>'Ind T6'!N143</f>
        <v>0.65085837236377475</v>
      </c>
      <c r="G346" s="299" t="str">
        <f>CONCATENATE("(",ROUND((F346/$H347)*100,1),")")</f>
        <v>(2.3)</v>
      </c>
      <c r="H346" s="302">
        <f t="shared" ref="H346" si="260">SUM(B346,D346,F346)</f>
        <v>11.217013542641759</v>
      </c>
      <c r="I346" s="299" t="str">
        <f>CONCATENATE("(",ROUND((H346/$H347)*100,1),")")</f>
        <v>(39.8)</v>
      </c>
      <c r="K346" s="302">
        <f t="shared" ref="K346:K347" si="261">B351-B346</f>
        <v>0.30927821936819644</v>
      </c>
      <c r="L346" s="302">
        <f t="shared" ref="L346:L347" si="262">D351-D346</f>
        <v>0.18094080111589728</v>
      </c>
      <c r="M346" s="302">
        <f t="shared" ref="M346:M347" si="263">F351-F346</f>
        <v>7.8059205443074209E-2</v>
      </c>
      <c r="N346" s="302">
        <f t="shared" ref="N346:N347" si="264">SUM(K346:M346)</f>
        <v>0.56827822592716792</v>
      </c>
    </row>
    <row r="347" spans="1:14" x14ac:dyDescent="0.2">
      <c r="A347" s="282" t="s">
        <v>363</v>
      </c>
      <c r="B347" s="302">
        <f>SUM(B345:B346)</f>
        <v>18.966741425057407</v>
      </c>
      <c r="C347" s="299" t="str">
        <f>CONCATENATE("(",ROUND((B347/$H347)*100,1),")")</f>
        <v>(67.4)</v>
      </c>
      <c r="D347" s="302">
        <f>SUM(D345:D346)</f>
        <v>5.2539789900365834</v>
      </c>
      <c r="E347" s="299" t="str">
        <f>CONCATENATE("(",ROUND((D347/$H347)*100,1),")")</f>
        <v>(18.7)</v>
      </c>
      <c r="F347" s="302">
        <f>SUM(F345:F346)</f>
        <v>3.9312795849060613</v>
      </c>
      <c r="G347" s="299" t="str">
        <f>CONCATENATE("(",ROUND((F347/$H347)*100,1),")")</f>
        <v>(14)</v>
      </c>
      <c r="H347" s="302">
        <f>SUM(H345:H346)</f>
        <v>28.152000000000051</v>
      </c>
      <c r="I347" s="299" t="str">
        <f>CONCATENATE("(",ROUND((H347/$H347)*100,1),")")</f>
        <v>(100)</v>
      </c>
      <c r="K347" s="302">
        <f t="shared" si="261"/>
        <v>0.33628166077673782</v>
      </c>
      <c r="L347" s="302">
        <f t="shared" si="262"/>
        <v>0.25912978853831703</v>
      </c>
      <c r="M347" s="302">
        <f t="shared" si="263"/>
        <v>0.24858855068488417</v>
      </c>
      <c r="N347" s="302">
        <f t="shared" si="264"/>
        <v>0.84399999999993902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11.924567800256639</v>
      </c>
      <c r="C350" s="299" t="str">
        <f>CONCATENATE("(",ROUND((B350/$H352)*100,1),")")</f>
        <v>(41.1)</v>
      </c>
      <c r="D350" s="302">
        <f>'Ind T6'!R144</f>
        <v>1.8351898733903276</v>
      </c>
      <c r="E350" s="299" t="str">
        <f>CONCATENATE("(",ROUND((D350/$H352)*100,1),")")</f>
        <v>(6.3)</v>
      </c>
      <c r="F350" s="302">
        <f>'Ind T6'!S144</f>
        <v>3.4509505577840969</v>
      </c>
      <c r="G350" s="299" t="str">
        <f>CONCATENATE("(",ROUND((F350/$H352)*100,1),")")</f>
        <v>(11.9)</v>
      </c>
      <c r="H350" s="302">
        <f>SUM(B350,D350,F350)</f>
        <v>17.210708231431063</v>
      </c>
      <c r="I350" s="299" t="str">
        <f>CONCATENATE("(",ROUND((H350/$H352)*100,1),")")</f>
        <v>(59.4)</v>
      </c>
      <c r="K350" s="302">
        <f>B355-B350</f>
        <v>0.22194615046461763</v>
      </c>
      <c r="L350" s="302">
        <f>D355-D350</f>
        <v>0.14158103963720059</v>
      </c>
      <c r="M350" s="302">
        <f>F355-F350</f>
        <v>0.25968464914240563</v>
      </c>
      <c r="N350" s="302">
        <f>SUM(K350:M350)</f>
        <v>0.62321183924422385</v>
      </c>
    </row>
    <row r="351" spans="1:14" x14ac:dyDescent="0.2">
      <c r="A351" s="282" t="s">
        <v>365</v>
      </c>
      <c r="B351" s="302">
        <f>'Ind T6'!Q143</f>
        <v>7.3784552855775045</v>
      </c>
      <c r="C351" s="299" t="str">
        <f>CONCATENATE("(",ROUND((B351/$H352)*100,1),")")</f>
        <v>(25.4)</v>
      </c>
      <c r="D351" s="302">
        <f>'Ind T6'!R143</f>
        <v>3.6779189051845731</v>
      </c>
      <c r="E351" s="299" t="str">
        <f>CONCATENATE("(",ROUND((D351/$H352)*100,1),")")</f>
        <v>(12.7)</v>
      </c>
      <c r="F351" s="302">
        <f>'Ind T6'!S143</f>
        <v>0.72891757780684896</v>
      </c>
      <c r="G351" s="299" t="str">
        <f>CONCATENATE("(",ROUND((F351/$H352)*100,1),")")</f>
        <v>(2.5)</v>
      </c>
      <c r="H351" s="302">
        <f t="shared" ref="H351" si="265">SUM(B351,D351,F351)</f>
        <v>11.785291768568927</v>
      </c>
      <c r="I351" s="299" t="str">
        <f>CONCATENATE("(",ROUND((H351/$H352)*100,1),")")</f>
        <v>(40.6)</v>
      </c>
      <c r="K351" s="302">
        <f t="shared" ref="K351:K352" si="266">B356-B351</f>
        <v>0.44108734467882016</v>
      </c>
      <c r="L351" s="302">
        <f t="shared" ref="L351:L352" si="267">D356-D351</f>
        <v>0.22081119998321963</v>
      </c>
      <c r="M351" s="302">
        <f t="shared" ref="M351:M352" si="268">F356-F351</f>
        <v>0.11888961609379256</v>
      </c>
      <c r="N351" s="302">
        <f t="shared" ref="N351:N352" si="269">SUM(K351:M351)</f>
        <v>0.78078816075583235</v>
      </c>
    </row>
    <row r="352" spans="1:14" x14ac:dyDescent="0.2">
      <c r="A352" s="282" t="s">
        <v>363</v>
      </c>
      <c r="B352" s="302">
        <f>SUM(B350:B351)</f>
        <v>19.303023085834145</v>
      </c>
      <c r="C352" s="299" t="str">
        <f>CONCATENATE("(",ROUND((B352/$H352)*100,1),")")</f>
        <v>(66.6)</v>
      </c>
      <c r="D352" s="302">
        <f>SUM(D350:D351)</f>
        <v>5.5131087785749004</v>
      </c>
      <c r="E352" s="299" t="str">
        <f>CONCATENATE("(",ROUND((D352/$H352)*100,1),")")</f>
        <v>(19)</v>
      </c>
      <c r="F352" s="302">
        <f>SUM(F350:F351)</f>
        <v>4.1798681355909455</v>
      </c>
      <c r="G352" s="299" t="str">
        <f>CONCATENATE("(",ROUND((F352/$H352)*100,1),")")</f>
        <v>(14.4)</v>
      </c>
      <c r="H352" s="302">
        <f>SUM(H350:H351)</f>
        <v>28.995999999999988</v>
      </c>
      <c r="I352" s="299" t="str">
        <f>CONCATENATE("(",ROUND((H352/$H352)*100,1),")")</f>
        <v>(100)</v>
      </c>
      <c r="K352" s="302">
        <f t="shared" si="266"/>
        <v>0.66303349514343779</v>
      </c>
      <c r="L352" s="302">
        <f t="shared" si="267"/>
        <v>0.36239223962042022</v>
      </c>
      <c r="M352" s="302">
        <f t="shared" si="268"/>
        <v>0.37857426523619875</v>
      </c>
      <c r="N352" s="302">
        <f t="shared" si="269"/>
        <v>1.4040000000000568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12.146513950721257</v>
      </c>
      <c r="C355" s="299" t="str">
        <f>CONCATENATE("(",ROUND((B355/$H357)*100,1),")")</f>
        <v>(40)</v>
      </c>
      <c r="D355" s="302">
        <f>'Ind T6'!W144</f>
        <v>1.9767709130275282</v>
      </c>
      <c r="E355" s="299" t="str">
        <f>CONCATENATE("(",ROUND((D355/$H357)*100,1),")")</f>
        <v>(6.5)</v>
      </c>
      <c r="F355" s="302">
        <f>'Ind T6'!X144</f>
        <v>3.7106352069265025</v>
      </c>
      <c r="G355" s="299" t="str">
        <f>CONCATENATE("(",ROUND((F355/$H357)*100,1),")")</f>
        <v>(12.2)</v>
      </c>
      <c r="H355" s="302">
        <f>SUM(B355,D355,F355)</f>
        <v>17.833920070675287</v>
      </c>
      <c r="I355" s="299" t="str">
        <f>CONCATENATE("(",ROUND((H355/$H357)*100,1),")")</f>
        <v>(58.7)</v>
      </c>
      <c r="K355" s="302">
        <f>B355-B345</f>
        <v>0.2489495918731599</v>
      </c>
      <c r="L355" s="302">
        <f>D355-D345</f>
        <v>0.21977002705962079</v>
      </c>
      <c r="M355" s="302">
        <f>F355-F345</f>
        <v>0.43021399438421604</v>
      </c>
      <c r="N355" s="302">
        <f>SUM(K355:M355)</f>
        <v>0.89893361331699673</v>
      </c>
    </row>
    <row r="356" spans="1:14" x14ac:dyDescent="0.2">
      <c r="A356" s="282" t="s">
        <v>365</v>
      </c>
      <c r="B356" s="302">
        <f>'Ind T6'!V143</f>
        <v>7.8195426302563247</v>
      </c>
      <c r="C356" s="299" t="str">
        <f>CONCATENATE("(",ROUND((B356/$H357)*100,1),")")</f>
        <v>(25.7)</v>
      </c>
      <c r="D356" s="302">
        <f>'Ind T6'!W143</f>
        <v>3.8987301051677927</v>
      </c>
      <c r="E356" s="299" t="str">
        <f>CONCATENATE("(",ROUND((D356/$H357)*100,1),")")</f>
        <v>(12.8)</v>
      </c>
      <c r="F356" s="302">
        <f>'Ind T6'!X143</f>
        <v>0.84780719390064152</v>
      </c>
      <c r="G356" s="299" t="str">
        <f>CONCATENATE("(",ROUND((F356/$H357)*100,1),")")</f>
        <v>(2.8)</v>
      </c>
      <c r="H356" s="302">
        <f t="shared" ref="H356" si="270">SUM(B356,D356,F356)</f>
        <v>12.566079929324758</v>
      </c>
      <c r="I356" s="299" t="str">
        <f>CONCATENATE("(",ROUND((H356/$H357)*100,1),")")</f>
        <v>(41.3)</v>
      </c>
      <c r="K356" s="302">
        <f t="shared" ref="K356:K357" si="271">B356-B346</f>
        <v>0.7503655640470166</v>
      </c>
      <c r="L356" s="302">
        <f t="shared" ref="L356:L357" si="272">D356-D346</f>
        <v>0.40175200109911691</v>
      </c>
      <c r="M356" s="302">
        <f t="shared" ref="M356:M357" si="273">F356-F346</f>
        <v>0.19694882153686677</v>
      </c>
      <c r="N356" s="302">
        <f t="shared" ref="N356:N357" si="274">SUM(K356:M356)</f>
        <v>1.3490663866830004</v>
      </c>
    </row>
    <row r="357" spans="1:14" x14ac:dyDescent="0.2">
      <c r="A357" s="282" t="s">
        <v>363</v>
      </c>
      <c r="B357" s="302">
        <f>SUM(B355:B356)</f>
        <v>19.966056580977583</v>
      </c>
      <c r="C357" s="299" t="str">
        <f>CONCATENATE("(",ROUND((B357/$H357)*100,1),")")</f>
        <v>(65.7)</v>
      </c>
      <c r="D357" s="302">
        <f>SUM(D355:D356)</f>
        <v>5.8755010181953207</v>
      </c>
      <c r="E357" s="299" t="str">
        <f>CONCATENATE("(",ROUND((D357/$H357)*100,1),")")</f>
        <v>(19.3)</v>
      </c>
      <c r="F357" s="302">
        <f>SUM(F355:F356)</f>
        <v>4.5584424008271442</v>
      </c>
      <c r="G357" s="299" t="str">
        <f>CONCATENATE("(",ROUND((F357/$H357)*100,1),")")</f>
        <v>(15)</v>
      </c>
      <c r="H357" s="302">
        <f>SUM(H355:H356)</f>
        <v>30.400000000000045</v>
      </c>
      <c r="I357" s="299" t="str">
        <f>CONCATENATE("(",ROUND((H357/$H357)*100,1),")")</f>
        <v>(100)</v>
      </c>
      <c r="K357" s="302">
        <f t="shared" si="271"/>
        <v>0.99931515592017561</v>
      </c>
      <c r="L357" s="302">
        <f t="shared" si="272"/>
        <v>0.62152202815873725</v>
      </c>
      <c r="M357" s="302">
        <f t="shared" si="273"/>
        <v>0.62716281592108292</v>
      </c>
      <c r="N357" s="302">
        <f t="shared" si="274"/>
        <v>2.2479999999999958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12.571755399420695</v>
      </c>
      <c r="C366" s="299" t="str">
        <f>CONCATENATE("(",ROUND((B366/$H368)*100,1),")")</f>
        <v>(41.4)</v>
      </c>
      <c r="D366" s="302">
        <f>'Ind T6'!M153</f>
        <v>3.4917494572112457</v>
      </c>
      <c r="E366" s="299" t="str">
        <f>CONCATENATE("(",ROUND((D366/$H368)*100,1),")")</f>
        <v>(11.5)</v>
      </c>
      <c r="F366" s="302">
        <f>'Ind T6'!N153</f>
        <v>1.6218261913062142</v>
      </c>
      <c r="G366" s="299" t="str">
        <f>CONCATENATE("(",ROUND((F366/$H368)*100,1),")")</f>
        <v>(5.3)</v>
      </c>
      <c r="H366" s="302">
        <f>SUM(B366,D366,F366)</f>
        <v>17.685331047938156</v>
      </c>
      <c r="I366" s="299" t="str">
        <f>CONCATENATE("(",ROUND((H366/$H368)*100,1),")")</f>
        <v>(58.2)</v>
      </c>
      <c r="K366" s="302">
        <f>B371-B366</f>
        <v>0.25683129692270334</v>
      </c>
      <c r="L366" s="302">
        <f>D371-D366</f>
        <v>6.3962417197241273E-2</v>
      </c>
      <c r="M366" s="302">
        <f>F371-F366</f>
        <v>7.5860586241656147E-3</v>
      </c>
      <c r="N366" s="302">
        <f>SUM(K366:M366)</f>
        <v>0.32837977274411023</v>
      </c>
    </row>
    <row r="367" spans="1:14" x14ac:dyDescent="0.2">
      <c r="A367" s="282" t="s">
        <v>365</v>
      </c>
      <c r="B367" s="302">
        <f>'Ind T6'!L152</f>
        <v>6.2586390697512213</v>
      </c>
      <c r="C367" s="299" t="str">
        <f>CONCATENATE("(",ROUND((B367/$H368)*100,1),")")</f>
        <v>(20.6)</v>
      </c>
      <c r="D367" s="302">
        <f>'Ind T6'!M152</f>
        <v>5.6378758999196918</v>
      </c>
      <c r="E367" s="299" t="str">
        <f>CONCATENATE("(",ROUND((D367/$H368)*100,1),")")</f>
        <v>(18.6)</v>
      </c>
      <c r="F367" s="302">
        <f>'Ind T6'!N152</f>
        <v>0.7831539823909669</v>
      </c>
      <c r="G367" s="299" t="str">
        <f>CONCATENATE("(",ROUND((F367/$H368)*100,1),")")</f>
        <v>(2.6)</v>
      </c>
      <c r="H367" s="302">
        <f t="shared" ref="H367" si="275">SUM(B367,D367,F367)</f>
        <v>12.679668952061881</v>
      </c>
      <c r="I367" s="299" t="str">
        <f>CONCATENATE("(",ROUND((H367/$H368)*100,1),")")</f>
        <v>(41.8)</v>
      </c>
      <c r="K367" s="302">
        <f t="shared" ref="K367:K368" si="276">B372-B367</f>
        <v>0.242708871032427</v>
      </c>
      <c r="L367" s="302">
        <f t="shared" ref="L367:L368" si="277">D372-D367</f>
        <v>7.4930214472859191E-3</v>
      </c>
      <c r="M367" s="302">
        <f t="shared" ref="M367:M368" si="278">F372-F367</f>
        <v>2.4183347761426166E-3</v>
      </c>
      <c r="N367" s="302">
        <f t="shared" ref="N367:N368" si="279">SUM(K367:M367)</f>
        <v>0.25262022725585553</v>
      </c>
    </row>
    <row r="368" spans="1:14" x14ac:dyDescent="0.2">
      <c r="A368" s="282" t="s">
        <v>363</v>
      </c>
      <c r="B368" s="302">
        <f>SUM(B366:B367)</f>
        <v>18.830394469171917</v>
      </c>
      <c r="C368" s="299" t="str">
        <f>CONCATENATE("(",ROUND((B368/$H368)*100,1),")")</f>
        <v>(62)</v>
      </c>
      <c r="D368" s="302">
        <f>SUM(D366:D367)</f>
        <v>9.1296253571309371</v>
      </c>
      <c r="E368" s="299" t="str">
        <f>CONCATENATE("(",ROUND((D368/$H368)*100,1),")")</f>
        <v>(30.1)</v>
      </c>
      <c r="F368" s="302">
        <f>SUM(F366:F367)</f>
        <v>2.4049801736971812</v>
      </c>
      <c r="G368" s="299" t="str">
        <f>CONCATENATE("(",ROUND((F368/$H368)*100,1),")")</f>
        <v>(7.9)</v>
      </c>
      <c r="H368" s="302">
        <f>SUM(H366:H367)</f>
        <v>30.365000000000038</v>
      </c>
      <c r="I368" s="299" t="str">
        <f>CONCATENATE("(",ROUND((H368/$H368)*100,1),")")</f>
        <v>(100)</v>
      </c>
      <c r="K368" s="302">
        <f t="shared" si="276"/>
        <v>0.49954016795512857</v>
      </c>
      <c r="L368" s="302">
        <f t="shared" si="277"/>
        <v>7.1455438644527192E-2</v>
      </c>
      <c r="M368" s="302">
        <f t="shared" si="278"/>
        <v>1.0004393400308231E-2</v>
      </c>
      <c r="N368" s="302">
        <f t="shared" si="279"/>
        <v>0.58099999999996399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12.828586696343399</v>
      </c>
      <c r="C371" s="299" t="str">
        <f>CONCATENATE("(",ROUND((B371/$H373)*100,1),")")</f>
        <v>(41.5)</v>
      </c>
      <c r="D371" s="302">
        <f>'Ind T6'!R153</f>
        <v>3.555711874408487</v>
      </c>
      <c r="E371" s="299" t="str">
        <f>CONCATENATE("(",ROUND((D371/$H373)*100,1),")")</f>
        <v>(11.5)</v>
      </c>
      <c r="F371" s="302">
        <f>'Ind T6'!S153</f>
        <v>1.6294122499303798</v>
      </c>
      <c r="G371" s="299" t="str">
        <f>CONCATENATE("(",ROUND((F371/$H373)*100,1),")")</f>
        <v>(5.3)</v>
      </c>
      <c r="H371" s="302">
        <f>SUM(B371,D371,F371)</f>
        <v>18.013710820682263</v>
      </c>
      <c r="I371" s="299" t="str">
        <f>CONCATENATE("(",ROUND((H371/$H373)*100,1),")")</f>
        <v>(58.2)</v>
      </c>
      <c r="K371" s="302">
        <f>B376-B371</f>
        <v>0.49837618415647711</v>
      </c>
      <c r="L371" s="302">
        <f>D376-D371</f>
        <v>0.10481049880954307</v>
      </c>
      <c r="M371" s="302">
        <f>F376-F371</f>
        <v>6.8296649686312216E-2</v>
      </c>
      <c r="N371" s="302">
        <f>SUM(K371:M371)</f>
        <v>0.6714833326523324</v>
      </c>
    </row>
    <row r="372" spans="1:14" x14ac:dyDescent="0.2">
      <c r="A372" s="282" t="s">
        <v>365</v>
      </c>
      <c r="B372" s="302">
        <f>'Ind T6'!Q152</f>
        <v>6.5013479407836483</v>
      </c>
      <c r="C372" s="299" t="str">
        <f>CONCATENATE("(",ROUND((B372/$H373)*100,1),")")</f>
        <v>(21)</v>
      </c>
      <c r="D372" s="302">
        <f>'Ind T6'!R152</f>
        <v>5.6453689213669778</v>
      </c>
      <c r="E372" s="299" t="str">
        <f>CONCATENATE("(",ROUND((D372/$H373)*100,1),")")</f>
        <v>(18.2)</v>
      </c>
      <c r="F372" s="302">
        <f>'Ind T6'!S152</f>
        <v>0.78557231716710951</v>
      </c>
      <c r="G372" s="299" t="str">
        <f>CONCATENATE("(",ROUND((F372/$H373)*100,1),")")</f>
        <v>(2.5)</v>
      </c>
      <c r="H372" s="302">
        <f t="shared" ref="H372" si="280">SUM(B372,D372,F372)</f>
        <v>12.932289179317735</v>
      </c>
      <c r="I372" s="299" t="str">
        <f>CONCATENATE("(",ROUND((H372/$H373)*100,1),")")</f>
        <v>(41.8)</v>
      </c>
      <c r="K372" s="302">
        <f t="shared" ref="K372:K373" si="281">B377-B372</f>
        <v>0.40349995151795337</v>
      </c>
      <c r="L372" s="302">
        <f t="shared" ref="L372:L373" si="282">D377-D372</f>
        <v>1.8858872891417633E-2</v>
      </c>
      <c r="M372" s="302">
        <f t="shared" ref="M372:M373" si="283">F377-F372</f>
        <v>3.8157842938271846E-2</v>
      </c>
      <c r="N372" s="302">
        <f t="shared" ref="N372:N373" si="284">SUM(K372:M372)</f>
        <v>0.46051666734764285</v>
      </c>
    </row>
    <row r="373" spans="1:14" x14ac:dyDescent="0.2">
      <c r="A373" s="282" t="s">
        <v>363</v>
      </c>
      <c r="B373" s="302">
        <f>SUM(B371:B372)</f>
        <v>19.329934637127046</v>
      </c>
      <c r="C373" s="299" t="str">
        <f>CONCATENATE("(",ROUND((B373/$H373)*100,1),")")</f>
        <v>(62.5)</v>
      </c>
      <c r="D373" s="302">
        <f>SUM(D371:D372)</f>
        <v>9.2010807957754643</v>
      </c>
      <c r="E373" s="299" t="str">
        <f>CONCATENATE("(",ROUND((D373/$H373)*100,1),")")</f>
        <v>(29.7)</v>
      </c>
      <c r="F373" s="302">
        <f>SUM(F371:F372)</f>
        <v>2.4149845670974894</v>
      </c>
      <c r="G373" s="299" t="str">
        <f>CONCATENATE("(",ROUND((F373/$H373)*100,1),")")</f>
        <v>(7.8)</v>
      </c>
      <c r="H373" s="302">
        <f>SUM(H371:H372)</f>
        <v>30.945999999999998</v>
      </c>
      <c r="I373" s="299" t="str">
        <f>CONCATENATE("(",ROUND((H373/$H373)*100,1),")")</f>
        <v>(100)</v>
      </c>
      <c r="K373" s="302">
        <f t="shared" si="281"/>
        <v>0.90187613567443137</v>
      </c>
      <c r="L373" s="302">
        <f t="shared" si="282"/>
        <v>0.12366937170096115</v>
      </c>
      <c r="M373" s="302">
        <f t="shared" si="283"/>
        <v>0.10645449262458406</v>
      </c>
      <c r="N373" s="302">
        <f t="shared" si="284"/>
        <v>1.1319999999999766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13.326962880499876</v>
      </c>
      <c r="C376" s="299" t="str">
        <f>CONCATENATE("(",ROUND((B376/$H378)*100,1),")")</f>
        <v>(41.5)</v>
      </c>
      <c r="D376" s="302">
        <f>'Ind T6'!W153</f>
        <v>3.6605223732180301</v>
      </c>
      <c r="E376" s="299" t="str">
        <f>CONCATENATE("(",ROUND((D376/$H378)*100,1),")")</f>
        <v>(11.4)</v>
      </c>
      <c r="F376" s="302">
        <f>'Ind T6'!X153</f>
        <v>1.697708899616692</v>
      </c>
      <c r="G376" s="299" t="str">
        <f>CONCATENATE("(",ROUND((F376/$H378)*100,1),")")</f>
        <v>(5.3)</v>
      </c>
      <c r="H376" s="302">
        <f>SUM(B376,D376,F376)</f>
        <v>18.685194153334599</v>
      </c>
      <c r="I376" s="299" t="str">
        <f>CONCATENATE("(",ROUND((H376/$H378)*100,1),")")</f>
        <v>(58.2)</v>
      </c>
      <c r="K376" s="302">
        <f>B376-B366</f>
        <v>0.75520748107918045</v>
      </c>
      <c r="L376" s="302">
        <f>D376-D366</f>
        <v>0.16877291600678435</v>
      </c>
      <c r="M376" s="302">
        <f>F376-F366</f>
        <v>7.5882708310477831E-2</v>
      </c>
      <c r="N376" s="302">
        <f>SUM(K376:M376)</f>
        <v>0.99986310539644263</v>
      </c>
    </row>
    <row r="377" spans="1:14" x14ac:dyDescent="0.2">
      <c r="A377" s="282" t="s">
        <v>365</v>
      </c>
      <c r="B377" s="302">
        <f>'Ind T6'!V152</f>
        <v>6.9048478923016017</v>
      </c>
      <c r="C377" s="299" t="str">
        <f>CONCATENATE("(",ROUND((B377/$H378)*100,1),")")</f>
        <v>(21.5)</v>
      </c>
      <c r="D377" s="302">
        <f>'Ind T6'!W152</f>
        <v>5.6642277942583954</v>
      </c>
      <c r="E377" s="299" t="str">
        <f>CONCATENATE("(",ROUND((D377/$H378)*100,1),")")</f>
        <v>(17.7)</v>
      </c>
      <c r="F377" s="302">
        <f>'Ind T6'!X152</f>
        <v>0.82373016010538136</v>
      </c>
      <c r="G377" s="299" t="str">
        <f>CONCATENATE("(",ROUND((F377/$H378)*100,1),")")</f>
        <v>(2.6)</v>
      </c>
      <c r="H377" s="302">
        <f t="shared" ref="H377" si="285">SUM(B377,D377,F377)</f>
        <v>13.392805846665379</v>
      </c>
      <c r="I377" s="299" t="str">
        <f>CONCATENATE("(",ROUND((H377/$H378)*100,1),")")</f>
        <v>(41.8)</v>
      </c>
      <c r="K377" s="302">
        <f t="shared" ref="K377:K378" si="286">B377-B367</f>
        <v>0.64620882255038037</v>
      </c>
      <c r="L377" s="302">
        <f t="shared" ref="L377:L378" si="287">D377-D367</f>
        <v>2.6351894338703552E-2</v>
      </c>
      <c r="M377" s="302">
        <f t="shared" ref="M377:M378" si="288">F377-F367</f>
        <v>4.0576177714414463E-2</v>
      </c>
      <c r="N377" s="302">
        <f t="shared" ref="N377:N378" si="289">SUM(K377:M377)</f>
        <v>0.71313689460349838</v>
      </c>
    </row>
    <row r="378" spans="1:14" x14ac:dyDescent="0.2">
      <c r="A378" s="282" t="s">
        <v>363</v>
      </c>
      <c r="B378" s="302">
        <f>SUM(B376:B377)</f>
        <v>20.231810772801477</v>
      </c>
      <c r="C378" s="299" t="str">
        <f>CONCATENATE("(",ROUND((B378/$H378)*100,1),")")</f>
        <v>(63.1)</v>
      </c>
      <c r="D378" s="302">
        <f>SUM(D376:D377)</f>
        <v>9.3247501674764255</v>
      </c>
      <c r="E378" s="299" t="str">
        <f>CONCATENATE("(",ROUND((D378/$H378)*100,1),")")</f>
        <v>(29.1)</v>
      </c>
      <c r="F378" s="302">
        <f>SUM(F376:F377)</f>
        <v>2.5214390597220735</v>
      </c>
      <c r="G378" s="299" t="str">
        <f>CONCATENATE("(",ROUND((F378/$H378)*100,1),")")</f>
        <v>(7.9)</v>
      </c>
      <c r="H378" s="302">
        <f>SUM(H376:H377)</f>
        <v>32.077999999999975</v>
      </c>
      <c r="I378" s="299" t="str">
        <f>CONCATENATE("(",ROUND((H378/$H378)*100,1),")")</f>
        <v>(100)</v>
      </c>
      <c r="K378" s="302">
        <f t="shared" si="286"/>
        <v>1.4014163036295599</v>
      </c>
      <c r="L378" s="302">
        <f t="shared" si="287"/>
        <v>0.19512481034548834</v>
      </c>
      <c r="M378" s="302">
        <f t="shared" si="288"/>
        <v>0.11645888602489229</v>
      </c>
      <c r="N378" s="302">
        <f t="shared" si="289"/>
        <v>1.7129999999999406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8.33911768707482</v>
      </c>
      <c r="C387" s="299" t="str">
        <f>CONCATENATE("(",ROUND((B387/$H389)*100,1),")")</f>
        <v>(33.9)</v>
      </c>
      <c r="D387" s="302">
        <f>'Ind T6'!M162</f>
        <v>1.2485503603225938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9.5876680473974147</v>
      </c>
      <c r="I387" s="299" t="str">
        <f>CONCATENATE("(",ROUND((H387/$H389)*100,1),")")</f>
        <v>(39)</v>
      </c>
      <c r="K387" s="302">
        <f>B392-B387</f>
        <v>-0.16870219856033231</v>
      </c>
      <c r="L387" s="302">
        <f>D392-D387</f>
        <v>6.7317679485608961E-2</v>
      </c>
      <c r="M387" s="302">
        <f>F392-F387</f>
        <v>0</v>
      </c>
      <c r="N387" s="302">
        <f>SUM(K387:M387)</f>
        <v>-0.10138451907472334</v>
      </c>
    </row>
    <row r="388" spans="1:14" x14ac:dyDescent="0.2">
      <c r="A388" s="282" t="s">
        <v>365</v>
      </c>
      <c r="B388" s="302">
        <f>'Ind T6'!L161</f>
        <v>7.6341728423134496</v>
      </c>
      <c r="C388" s="299" t="str">
        <f>CONCATENATE("(",ROUND((B388/$H389)*100,1),")")</f>
        <v>(31.1)</v>
      </c>
      <c r="D388" s="302">
        <f>'Ind T6'!M161</f>
        <v>6.4556639618717613</v>
      </c>
      <c r="E388" s="299" t="str">
        <f>CONCATENATE("(",ROUND((D388/$H389)*100,1),")")</f>
        <v>(26.3)</v>
      </c>
      <c r="F388" s="302">
        <f>'Ind T6'!N161</f>
        <v>0.88649514841740051</v>
      </c>
      <c r="G388" s="299" t="str">
        <f>CONCATENATE("(",ROUND((F388/$H389)*100,1),")")</f>
        <v>(3.6)</v>
      </c>
      <c r="H388" s="302">
        <f t="shared" ref="H388" si="290">SUM(B388,D388,F388)</f>
        <v>14.976331952602612</v>
      </c>
      <c r="I388" s="299" t="str">
        <f>CONCATENATE("(",ROUND((H388/$H389)*100,1),")")</f>
        <v>(61)</v>
      </c>
      <c r="K388" s="302">
        <f t="shared" ref="K388:K389" si="291">B393-B388</f>
        <v>-2.8688200269399999E-4</v>
      </c>
      <c r="L388" s="302">
        <f t="shared" ref="L388:L389" si="292">D393-D388</f>
        <v>1.295249239579821E-2</v>
      </c>
      <c r="M388" s="302">
        <f t="shared" ref="M388:M389" si="293">F393-F388</f>
        <v>7.1890868156387899E-4</v>
      </c>
      <c r="N388" s="302">
        <f t="shared" ref="N388:N389" si="294">SUM(K388:M388)</f>
        <v>1.3384519074668089E-2</v>
      </c>
    </row>
    <row r="389" spans="1:14" x14ac:dyDescent="0.2">
      <c r="A389" s="282" t="s">
        <v>363</v>
      </c>
      <c r="B389" s="302">
        <f>SUM(B387:B388)</f>
        <v>15.973290529388269</v>
      </c>
      <c r="C389" s="299" t="str">
        <f>CONCATENATE("(",ROUND((B389/$H389)*100,1),")")</f>
        <v>(65)</v>
      </c>
      <c r="D389" s="302">
        <f>SUM(D387:D388)</f>
        <v>7.7042143221943551</v>
      </c>
      <c r="E389" s="299" t="str">
        <f>CONCATENATE("(",ROUND((D389/$H389)*100,1),")")</f>
        <v>(31.4)</v>
      </c>
      <c r="F389" s="302">
        <f>SUM(F387:F388)</f>
        <v>0.88649514841740051</v>
      </c>
      <c r="G389" s="299" t="str">
        <f>CONCATENATE("(",ROUND((F389/$H389)*100,1),")")</f>
        <v>(3.6)</v>
      </c>
      <c r="H389" s="302">
        <f>SUM(H387:H388)</f>
        <v>24.564000000000028</v>
      </c>
      <c r="I389" s="299" t="str">
        <f>CONCATENATE("(",ROUND((H389/$H389)*100,1),")")</f>
        <v>(100)</v>
      </c>
      <c r="K389" s="302">
        <f t="shared" si="291"/>
        <v>-0.16898908056302631</v>
      </c>
      <c r="L389" s="302">
        <f t="shared" si="292"/>
        <v>8.0270171881407393E-2</v>
      </c>
      <c r="M389" s="302">
        <f t="shared" si="293"/>
        <v>7.1890868156387899E-4</v>
      </c>
      <c r="N389" s="302">
        <f t="shared" si="294"/>
        <v>-8.8000000000055034E-2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8.1704154885144877</v>
      </c>
      <c r="C392" s="299" t="str">
        <f>CONCATENATE("(",ROUND((B392/$H394)*100,1),")")</f>
        <v>(33.4)</v>
      </c>
      <c r="D392" s="302">
        <f>'Ind T6'!R162</f>
        <v>1.3158680398082028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9.4862835283226907</v>
      </c>
      <c r="I392" s="299" t="str">
        <f>CONCATENATE("(",ROUND((H392/$H394)*100,1),")")</f>
        <v>(38.8)</v>
      </c>
      <c r="K392" s="302">
        <f>B397-B392</f>
        <v>-0.12468988092086519</v>
      </c>
      <c r="L392" s="302">
        <f>D397-D392</f>
        <v>0.17409443447682738</v>
      </c>
      <c r="M392" s="302">
        <f>F397-F392</f>
        <v>0</v>
      </c>
      <c r="N392" s="302">
        <f>SUM(K392:M392)</f>
        <v>4.9404553555962183E-2</v>
      </c>
    </row>
    <row r="393" spans="1:14" x14ac:dyDescent="0.2">
      <c r="A393" s="282" t="s">
        <v>365</v>
      </c>
      <c r="B393" s="302">
        <f>'Ind T6'!Q161</f>
        <v>7.6338859603107556</v>
      </c>
      <c r="C393" s="299" t="str">
        <f>CONCATENATE("(",ROUND((B393/$H394)*100,1),")")</f>
        <v>(31.2)</v>
      </c>
      <c r="D393" s="302">
        <f>'Ind T6'!R161</f>
        <v>6.4686164542675595</v>
      </c>
      <c r="E393" s="299" t="str">
        <f>CONCATENATE("(",ROUND((D393/$H394)*100,1),")")</f>
        <v>(26.4)</v>
      </c>
      <c r="F393" s="302">
        <f>'Ind T6'!S161</f>
        <v>0.88721405709896439</v>
      </c>
      <c r="G393" s="299" t="str">
        <f>CONCATENATE("(",ROUND((F393/$H394)*100,1),")")</f>
        <v>(3.6)</v>
      </c>
      <c r="H393" s="302">
        <f t="shared" ref="H393" si="295">SUM(B393,D393,F393)</f>
        <v>14.989716471677278</v>
      </c>
      <c r="I393" s="299" t="str">
        <f>CONCATENATE("(",ROUND((H393/$H394)*100,1),")")</f>
        <v>(61.2)</v>
      </c>
      <c r="K393" s="302">
        <f t="shared" ref="K393:K394" si="296">B398-B393</f>
        <v>0.2026780477933281</v>
      </c>
      <c r="L393" s="302">
        <f t="shared" ref="L393:L394" si="297">D398-D393</f>
        <v>0.17468601048882082</v>
      </c>
      <c r="M393" s="302">
        <f t="shared" ref="M393:M394" si="298">F398-F393</f>
        <v>3.1231388161913731E-2</v>
      </c>
      <c r="N393" s="302">
        <f t="shared" ref="N393:N394" si="299">SUM(K393:M393)</f>
        <v>0.40859544644406265</v>
      </c>
    </row>
    <row r="394" spans="1:14" x14ac:dyDescent="0.2">
      <c r="A394" s="282" t="s">
        <v>363</v>
      </c>
      <c r="B394" s="302">
        <f>SUM(B392:B393)</f>
        <v>15.804301448825242</v>
      </c>
      <c r="C394" s="299" t="str">
        <f>CONCATENATE("(",ROUND((B394/$H394)*100,1),")")</f>
        <v>(64.6)</v>
      </c>
      <c r="D394" s="302">
        <f>SUM(D392:D393)</f>
        <v>7.7844844940757625</v>
      </c>
      <c r="E394" s="299" t="str">
        <f>CONCATENATE("(",ROUND((D394/$H394)*100,1),")")</f>
        <v>(31.8)</v>
      </c>
      <c r="F394" s="302">
        <f>SUM(F392:F393)</f>
        <v>0.88721405709896439</v>
      </c>
      <c r="G394" s="299" t="str">
        <f>CONCATENATE("(",ROUND((F394/$H394)*100,1),")")</f>
        <v>(3.6)</v>
      </c>
      <c r="H394" s="302">
        <f>SUM(H392:H393)</f>
        <v>24.475999999999971</v>
      </c>
      <c r="I394" s="299" t="str">
        <f>CONCATENATE("(",ROUND((H394/$H394)*100,1),")")</f>
        <v>(100)</v>
      </c>
      <c r="K394" s="302">
        <f t="shared" si="296"/>
        <v>7.7988166872463793E-2</v>
      </c>
      <c r="L394" s="302">
        <f t="shared" si="297"/>
        <v>0.34878044496564797</v>
      </c>
      <c r="M394" s="302">
        <f t="shared" si="298"/>
        <v>3.1231388161913731E-2</v>
      </c>
      <c r="N394" s="302">
        <f t="shared" si="299"/>
        <v>0.4580000000000255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8.0457256075936225</v>
      </c>
      <c r="C397" s="299" t="str">
        <f>CONCATENATE("(",ROUND((B397/$H399)*100,1),")")</f>
        <v>(32.3)</v>
      </c>
      <c r="D397" s="302">
        <f>'Ind T6'!W162</f>
        <v>1.4899624742850301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9.5356880818786536</v>
      </c>
      <c r="I397" s="299" t="str">
        <f>CONCATENATE("(",ROUND((H397/$H399)*100,1),")")</f>
        <v>(38.2)</v>
      </c>
      <c r="K397" s="302">
        <f>B397-B387</f>
        <v>-0.2933920794811975</v>
      </c>
      <c r="L397" s="302">
        <f>D397-D387</f>
        <v>0.24141211396243634</v>
      </c>
      <c r="M397" s="302">
        <f>F397-F387</f>
        <v>0</v>
      </c>
      <c r="N397" s="302">
        <f>SUM(K397:M397)</f>
        <v>-5.1979965518761162E-2</v>
      </c>
    </row>
    <row r="398" spans="1:14" x14ac:dyDescent="0.2">
      <c r="A398" s="282" t="s">
        <v>365</v>
      </c>
      <c r="B398" s="302">
        <f>'Ind T6'!V161</f>
        <v>7.8365640081040837</v>
      </c>
      <c r="C398" s="299" t="str">
        <f>CONCATENATE("(",ROUND((B398/$H399)*100,1),")")</f>
        <v>(31.4)</v>
      </c>
      <c r="D398" s="302">
        <f>'Ind T6'!W161</f>
        <v>6.6433024647563803</v>
      </c>
      <c r="E398" s="299" t="str">
        <f>CONCATENATE("(",ROUND((D398/$H399)*100,1),")")</f>
        <v>(26.6)</v>
      </c>
      <c r="F398" s="302">
        <f>'Ind T6'!X161</f>
        <v>0.91844544526087812</v>
      </c>
      <c r="G398" s="299" t="str">
        <f>CONCATENATE("(",ROUND((F398/$H399)*100,1),")")</f>
        <v>(3.7)</v>
      </c>
      <c r="H398" s="302">
        <f t="shared" ref="H398" si="300">SUM(B398,D398,F398)</f>
        <v>15.398311918121344</v>
      </c>
      <c r="I398" s="299" t="str">
        <f>CONCATENATE("(",ROUND((H398/$H399)*100,1),")")</f>
        <v>(61.8)</v>
      </c>
      <c r="K398" s="302">
        <f t="shared" ref="K398:K399" si="301">B398-B388</f>
        <v>0.2023911657906341</v>
      </c>
      <c r="L398" s="302">
        <f t="shared" ref="L398:L399" si="302">D398-D388</f>
        <v>0.18763850288461903</v>
      </c>
      <c r="M398" s="302">
        <f t="shared" ref="M398:M399" si="303">F398-F388</f>
        <v>3.195029684347761E-2</v>
      </c>
      <c r="N398" s="302">
        <f t="shared" ref="N398:N399" si="304">SUM(K398:M398)</f>
        <v>0.42197996551873074</v>
      </c>
    </row>
    <row r="399" spans="1:14" x14ac:dyDescent="0.2">
      <c r="A399" s="282" t="s">
        <v>363</v>
      </c>
      <c r="B399" s="302">
        <f>SUM(B397:B398)</f>
        <v>15.882289615697706</v>
      </c>
      <c r="C399" s="299" t="str">
        <f>CONCATENATE("(",ROUND((B399/$H399)*100,1),")")</f>
        <v>(63.7)</v>
      </c>
      <c r="D399" s="302">
        <f>SUM(D397:D398)</f>
        <v>8.1332649390414105</v>
      </c>
      <c r="E399" s="299" t="str">
        <f>CONCATENATE("(",ROUND((D399/$H399)*100,1),")")</f>
        <v>(32.6)</v>
      </c>
      <c r="F399" s="302">
        <f>SUM(F397:F398)</f>
        <v>0.91844544526087812</v>
      </c>
      <c r="G399" s="299" t="str">
        <f>CONCATENATE("(",ROUND((F399/$H399)*100,1),")")</f>
        <v>(3.7)</v>
      </c>
      <c r="H399" s="302">
        <f>SUM(H397:H398)</f>
        <v>24.933999999999997</v>
      </c>
      <c r="I399" s="299" t="str">
        <f>CONCATENATE("(",ROUND((H399/$H399)*100,1),")")</f>
        <v>(100)</v>
      </c>
      <c r="K399" s="302">
        <f t="shared" si="301"/>
        <v>-9.1000913690562513E-2</v>
      </c>
      <c r="L399" s="302">
        <f t="shared" si="302"/>
        <v>0.42905061684705537</v>
      </c>
      <c r="M399" s="302">
        <f t="shared" si="303"/>
        <v>3.195029684347761E-2</v>
      </c>
      <c r="N399" s="302">
        <f t="shared" si="304"/>
        <v>0.36999999999997046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7.6742821964759438</v>
      </c>
      <c r="C408" s="299" t="str">
        <f>CONCATENATE("(",ROUND((B408/$H410)*100,1),")")</f>
        <v>(20.9)</v>
      </c>
      <c r="D408" s="302">
        <f>'Ind T6'!M171</f>
        <v>1.7997132373491309</v>
      </c>
      <c r="E408" s="299" t="str">
        <f>CONCATENATE("(",ROUND((D408/$H410)*100,1),")")</f>
        <v>(4.9)</v>
      </c>
      <c r="F408" s="302">
        <f>'Ind T6'!N171</f>
        <v>1.4509945319779551</v>
      </c>
      <c r="G408" s="299" t="str">
        <f>CONCATENATE("(",ROUND((F408/$H410)*100,1),")")</f>
        <v>(3.9)</v>
      </c>
      <c r="H408" s="302">
        <f>SUM(B408,D408,F408)</f>
        <v>10.924989965803029</v>
      </c>
      <c r="I408" s="299" t="str">
        <f>CONCATENATE("(",ROUND((H408/$H410)*100,1),")")</f>
        <v>(29.7)</v>
      </c>
      <c r="K408" s="302">
        <f>B413-B408</f>
        <v>0.37108324770752166</v>
      </c>
      <c r="L408" s="302">
        <f>D413-D408</f>
        <v>0.13776082332540218</v>
      </c>
      <c r="M408" s="302">
        <f>F413-F408</f>
        <v>0.12014002926611322</v>
      </c>
      <c r="N408" s="302">
        <f>SUM(K408:M408)</f>
        <v>0.62898410029903706</v>
      </c>
    </row>
    <row r="409" spans="1:14" x14ac:dyDescent="0.2">
      <c r="A409" s="282" t="s">
        <v>365</v>
      </c>
      <c r="B409" s="302">
        <f>'Ind T6'!L170</f>
        <v>13.526262090066158</v>
      </c>
      <c r="C409" s="299" t="str">
        <f>CONCATENATE("(",ROUND((B409/$H410)*100,1),")")</f>
        <v>(36.8)</v>
      </c>
      <c r="D409" s="302">
        <f>'Ind T6'!M170</f>
        <v>11.078172068555652</v>
      </c>
      <c r="E409" s="299" t="str">
        <f>CONCATENATE("(",ROUND((D409/$H410)*100,1),")")</f>
        <v>(30.1)</v>
      </c>
      <c r="F409" s="302">
        <f>'Ind T6'!N170</f>
        <v>1.2635758755752047</v>
      </c>
      <c r="G409" s="299" t="str">
        <f>CONCATENATE("(",ROUND((F409/$H410)*100,1),")")</f>
        <v>(3.4)</v>
      </c>
      <c r="H409" s="302">
        <f t="shared" ref="H409" si="305">SUM(B409,D409,F409)</f>
        <v>25.868010034197013</v>
      </c>
      <c r="I409" s="299" t="str">
        <f>CONCATENATE("(",ROUND((H409/$H410)*100,1),")")</f>
        <v>(70.3)</v>
      </c>
      <c r="K409" s="302">
        <f t="shared" ref="K409:K410" si="306">B414-B409</f>
        <v>1.16116638244252</v>
      </c>
      <c r="L409" s="302">
        <f t="shared" ref="L409:L410" si="307">D414-D409</f>
        <v>0.43595949049224636</v>
      </c>
      <c r="M409" s="302">
        <f t="shared" ref="M409:M410" si="308">F414-F409</f>
        <v>9.3890026766132006E-2</v>
      </c>
      <c r="N409" s="302">
        <f t="shared" ref="N409:N410" si="309">SUM(K409:M409)</f>
        <v>1.6910158997008984</v>
      </c>
    </row>
    <row r="410" spans="1:14" x14ac:dyDescent="0.2">
      <c r="A410" s="282" t="s">
        <v>363</v>
      </c>
      <c r="B410" s="302">
        <f>SUM(B408:B409)</f>
        <v>21.200544286542101</v>
      </c>
      <c r="C410" s="299" t="str">
        <f>CONCATENATE("(",ROUND((B410/$H410)*100,1),")")</f>
        <v>(57.6)</v>
      </c>
      <c r="D410" s="302">
        <f>SUM(D408:D409)</f>
        <v>12.877885305904783</v>
      </c>
      <c r="E410" s="299" t="str">
        <f>CONCATENATE("(",ROUND((D410/$H410)*100,1),")")</f>
        <v>(35)</v>
      </c>
      <c r="F410" s="302">
        <f>SUM(F408:F409)</f>
        <v>2.7145704075531598</v>
      </c>
      <c r="G410" s="299" t="str">
        <f>CONCATENATE("(",ROUND((F410/$H410)*100,1),")")</f>
        <v>(7.4)</v>
      </c>
      <c r="H410" s="302">
        <f>SUM(H408:H409)</f>
        <v>36.793000000000042</v>
      </c>
      <c r="I410" s="299" t="str">
        <f>CONCATENATE("(",ROUND((H410/$H410)*100,1),")")</f>
        <v>(100)</v>
      </c>
      <c r="K410" s="302">
        <f t="shared" si="306"/>
        <v>1.5322496301500443</v>
      </c>
      <c r="L410" s="302">
        <f t="shared" si="307"/>
        <v>0.57372031381764899</v>
      </c>
      <c r="M410" s="302">
        <f t="shared" si="308"/>
        <v>0.21403005603224523</v>
      </c>
      <c r="N410" s="302">
        <f t="shared" si="309"/>
        <v>2.3199999999999386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8.0453654441834654</v>
      </c>
      <c r="C413" s="299" t="str">
        <f>CONCATENATE("(",ROUND((B413/$H415)*100,1),")")</f>
        <v>(20.6)</v>
      </c>
      <c r="D413" s="302">
        <f>'Ind T6'!R171</f>
        <v>1.9374740606745331</v>
      </c>
      <c r="E413" s="299" t="str">
        <f>CONCATENATE("(",ROUND((D413/$H415)*100,1),")")</f>
        <v>(5)</v>
      </c>
      <c r="F413" s="302">
        <f>'Ind T6'!S171</f>
        <v>1.5711345612440684</v>
      </c>
      <c r="G413" s="299" t="str">
        <f>CONCATENATE("(",ROUND((F413/$H415)*100,1),")")</f>
        <v>(4)</v>
      </c>
      <c r="H413" s="302">
        <f>SUM(B413,D413,F413)</f>
        <v>11.553974066102068</v>
      </c>
      <c r="I413" s="299" t="str">
        <f>CONCATENATE("(",ROUND((H413/$H415)*100,1),")")</f>
        <v>(29.5)</v>
      </c>
      <c r="K413" s="302">
        <f>B418-B413</f>
        <v>4.9884845668071165E-2</v>
      </c>
      <c r="L413" s="302">
        <f>D418-D413</f>
        <v>0.10589821534085808</v>
      </c>
      <c r="M413" s="302">
        <f>F418-F413</f>
        <v>0.10042713327158426</v>
      </c>
      <c r="N413" s="302">
        <f>SUM(K413:M413)</f>
        <v>0.2562101942805135</v>
      </c>
    </row>
    <row r="414" spans="1:14" x14ac:dyDescent="0.2">
      <c r="A414" s="282" t="s">
        <v>365</v>
      </c>
      <c r="B414" s="302">
        <f>'Ind T6'!Q170</f>
        <v>14.687428472508678</v>
      </c>
      <c r="C414" s="299" t="str">
        <f>CONCATENATE("(",ROUND((B414/$H415)*100,1),")")</f>
        <v>(37.6)</v>
      </c>
      <c r="D414" s="302">
        <f>'Ind T6'!R170</f>
        <v>11.514131559047899</v>
      </c>
      <c r="E414" s="299" t="str">
        <f>CONCATENATE("(",ROUND((D414/$H415)*100,1),")")</f>
        <v>(29.4)</v>
      </c>
      <c r="F414" s="302">
        <f>'Ind T6'!S170</f>
        <v>1.3574659023413367</v>
      </c>
      <c r="G414" s="299" t="str">
        <f>CONCATENATE("(",ROUND((F414/$H415)*100,1),")")</f>
        <v>(3.5)</v>
      </c>
      <c r="H414" s="302">
        <f t="shared" ref="H414" si="310">SUM(B414,D414,F414)</f>
        <v>27.55902593389791</v>
      </c>
      <c r="I414" s="299" t="str">
        <f>CONCATENATE("(",ROUND((H414/$H415)*100,1),")")</f>
        <v>(70.5)</v>
      </c>
      <c r="K414" s="302">
        <f t="shared" ref="K414:K415" si="311">B419-B414</f>
        <v>1.1770770474365708</v>
      </c>
      <c r="L414" s="302">
        <f t="shared" ref="L414:L415" si="312">D419-D414</f>
        <v>-0.14483359025484788</v>
      </c>
      <c r="M414" s="302">
        <f t="shared" ref="M414:M415" si="313">F419-F414</f>
        <v>4.5546348537815584E-2</v>
      </c>
      <c r="N414" s="302">
        <f t="shared" ref="N414:N415" si="314">SUM(K414:M414)</f>
        <v>1.0777898057195385</v>
      </c>
    </row>
    <row r="415" spans="1:14" x14ac:dyDescent="0.2">
      <c r="A415" s="282" t="s">
        <v>363</v>
      </c>
      <c r="B415" s="302">
        <f>SUM(B413:B414)</f>
        <v>22.732793916692145</v>
      </c>
      <c r="C415" s="299" t="str">
        <f>CONCATENATE("(",ROUND((B415/$H415)*100,1),")")</f>
        <v>(58.1)</v>
      </c>
      <c r="D415" s="302">
        <f>SUM(D413:D414)</f>
        <v>13.451605619722432</v>
      </c>
      <c r="E415" s="299" t="str">
        <f>CONCATENATE("(",ROUND((D415/$H415)*100,1),")")</f>
        <v>(34.4)</v>
      </c>
      <c r="F415" s="302">
        <f>SUM(F413:F414)</f>
        <v>2.928600463585405</v>
      </c>
      <c r="G415" s="299" t="str">
        <f>CONCATENATE("(",ROUND((F415/$H415)*100,1),")")</f>
        <v>(7.5)</v>
      </c>
      <c r="H415" s="302">
        <f>SUM(H413:H414)</f>
        <v>39.112999999999978</v>
      </c>
      <c r="I415" s="299" t="str">
        <f>CONCATENATE("(",ROUND((H415/$H415)*100,1),")")</f>
        <v>(100)</v>
      </c>
      <c r="K415" s="302">
        <f t="shared" si="311"/>
        <v>1.2269618931046402</v>
      </c>
      <c r="L415" s="302">
        <f t="shared" si="312"/>
        <v>-3.8935374913990017E-2</v>
      </c>
      <c r="M415" s="302">
        <f t="shared" si="313"/>
        <v>0.14597348180940006</v>
      </c>
      <c r="N415" s="302">
        <f t="shared" si="314"/>
        <v>1.3340000000000503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8.0952502898515366</v>
      </c>
      <c r="C418" s="299" t="str">
        <f>CONCATENATE("(",ROUND((B418/$H420)*100,1),")")</f>
        <v>(20)</v>
      </c>
      <c r="D418" s="302">
        <f>'Ind T6'!W171</f>
        <v>2.0433722760153912</v>
      </c>
      <c r="E418" s="299" t="str">
        <f>CONCATENATE("(",ROUND((D418/$H420)*100,1),")")</f>
        <v>(5.1)</v>
      </c>
      <c r="F418" s="302">
        <f>'Ind T6'!X171</f>
        <v>1.6715616945156526</v>
      </c>
      <c r="G418" s="299" t="str">
        <f>CONCATENATE("(",ROUND((F418/$H420)*100,1),")")</f>
        <v>(4.1)</v>
      </c>
      <c r="H418" s="302">
        <f>SUM(B418,D418,F418)</f>
        <v>11.810184260382581</v>
      </c>
      <c r="I418" s="299" t="str">
        <f>CONCATENATE("(",ROUND((H418/$H420)*100,1),")")</f>
        <v>(29.2)</v>
      </c>
      <c r="K418" s="302">
        <f>B418-B408</f>
        <v>0.42096809337559282</v>
      </c>
      <c r="L418" s="302">
        <f>D418-D408</f>
        <v>0.24365903866626026</v>
      </c>
      <c r="M418" s="302">
        <f>F418-F408</f>
        <v>0.22056716253769748</v>
      </c>
      <c r="N418" s="302">
        <f>SUM(K418:M418)</f>
        <v>0.88519429457955057</v>
      </c>
    </row>
    <row r="419" spans="1:14" x14ac:dyDescent="0.2">
      <c r="A419" s="282" t="s">
        <v>365</v>
      </c>
      <c r="B419" s="302">
        <f>'Ind T6'!V170</f>
        <v>15.864505519945249</v>
      </c>
      <c r="C419" s="299" t="str">
        <f>CONCATENATE("(",ROUND((B419/$H420)*100,1),")")</f>
        <v>(39.2)</v>
      </c>
      <c r="D419" s="302">
        <f>'Ind T6'!W170</f>
        <v>11.369297968793051</v>
      </c>
      <c r="E419" s="299" t="str">
        <f>CONCATENATE("(",ROUND((D419/$H420)*100,1),")")</f>
        <v>(28.1)</v>
      </c>
      <c r="F419" s="302">
        <f>'Ind T6'!X170</f>
        <v>1.4030122508791523</v>
      </c>
      <c r="G419" s="299" t="str">
        <f>CONCATENATE("(",ROUND((F419/$H420)*100,1),")")</f>
        <v>(3.5)</v>
      </c>
      <c r="H419" s="302">
        <f t="shared" ref="H419" si="315">SUM(B419,D419,F419)</f>
        <v>28.63681573961745</v>
      </c>
      <c r="I419" s="299" t="str">
        <f>CONCATENATE("(",ROUND((H419/$H420)*100,1),")")</f>
        <v>(70.8)</v>
      </c>
      <c r="K419" s="302">
        <f t="shared" ref="K419:K420" si="316">B419-B409</f>
        <v>2.3382434298790908</v>
      </c>
      <c r="L419" s="302">
        <f t="shared" ref="L419:L420" si="317">D419-D409</f>
        <v>0.29112590023739848</v>
      </c>
      <c r="M419" s="302">
        <f t="shared" ref="M419:M420" si="318">F419-F409</f>
        <v>0.13943637530394759</v>
      </c>
      <c r="N419" s="302">
        <f t="shared" ref="N419:N420" si="319">SUM(K419:M419)</f>
        <v>2.7688057054204371</v>
      </c>
    </row>
    <row r="420" spans="1:14" x14ac:dyDescent="0.2">
      <c r="A420" s="282" t="s">
        <v>363</v>
      </c>
      <c r="B420" s="302">
        <f>SUM(B418:B419)</f>
        <v>23.959755809796786</v>
      </c>
      <c r="C420" s="299" t="str">
        <f>CONCATENATE("(",ROUND((B420/$H420)*100,1),")")</f>
        <v>(59.2)</v>
      </c>
      <c r="D420" s="302">
        <f>SUM(D418:D419)</f>
        <v>13.412670244808442</v>
      </c>
      <c r="E420" s="299" t="str">
        <f>CONCATENATE("(",ROUND((D420/$H420)*100,1),")")</f>
        <v>(33.2)</v>
      </c>
      <c r="F420" s="302">
        <f>SUM(F418:F419)</f>
        <v>3.0745739453948051</v>
      </c>
      <c r="G420" s="299" t="str">
        <f>CONCATENATE("(",ROUND((F420/$H420)*100,1),")")</f>
        <v>(7.6)</v>
      </c>
      <c r="H420" s="302">
        <f>SUM(H418:H419)</f>
        <v>40.447000000000031</v>
      </c>
      <c r="I420" s="299" t="str">
        <f>CONCATENATE("(",ROUND((H420/$H420)*100,1),")")</f>
        <v>(100)</v>
      </c>
      <c r="K420" s="302">
        <f t="shared" si="316"/>
        <v>2.7592115232546846</v>
      </c>
      <c r="L420" s="302">
        <f t="shared" si="317"/>
        <v>0.53478493890365897</v>
      </c>
      <c r="M420" s="302">
        <f t="shared" si="318"/>
        <v>0.36000353784164529</v>
      </c>
      <c r="N420" s="302">
        <f t="shared" si="319"/>
        <v>3.6539999999999888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9.8978794868610187</v>
      </c>
      <c r="C429" s="299" t="str">
        <f>CONCATENATE("(",ROUND((B429/$H431)*100,1),")")</f>
        <v>(13.6)</v>
      </c>
      <c r="D429" s="302">
        <f>'Ind T6'!M180</f>
        <v>3.5236238409885732</v>
      </c>
      <c r="E429" s="299" t="str">
        <f>CONCATENATE("(",ROUND((D429/$H431)*100,1),")")</f>
        <v>(4.8)</v>
      </c>
      <c r="F429" s="302">
        <f>'Ind T6'!N180</f>
        <v>0.9906989362562717</v>
      </c>
      <c r="G429" s="299" t="str">
        <f>CONCATENATE("(",ROUND((F429/$H431)*100,1),")")</f>
        <v>(1.4)</v>
      </c>
      <c r="H429" s="302">
        <f>SUM(B429,D429,F429)</f>
        <v>14.412202264105865</v>
      </c>
      <c r="I429" s="299" t="str">
        <f>CONCATENATE("(",ROUND((H429/$H431)*100,1),")")</f>
        <v>(19.8)</v>
      </c>
      <c r="K429" s="302">
        <f>B434-B429</f>
        <v>0.70597262631613233</v>
      </c>
      <c r="L429" s="302">
        <f>D434-D429</f>
        <v>0.29864175889284006</v>
      </c>
      <c r="M429" s="302">
        <f>F434-F429</f>
        <v>2.5471794786620539E-2</v>
      </c>
      <c r="N429" s="302">
        <f>SUM(K429:M429)</f>
        <v>1.0300861799955929</v>
      </c>
    </row>
    <row r="430" spans="1:14" x14ac:dyDescent="0.2">
      <c r="A430" s="282" t="s">
        <v>365</v>
      </c>
      <c r="B430" s="302">
        <f>'Ind T6'!L179</f>
        <v>29.476899345008604</v>
      </c>
      <c r="C430" s="299" t="str">
        <f>CONCATENATE("(",ROUND((B430/$H431)*100,1),")")</f>
        <v>(40.5)</v>
      </c>
      <c r="D430" s="302">
        <f>'Ind T6'!M179</f>
        <v>26.445967924692795</v>
      </c>
      <c r="E430" s="299" t="str">
        <f>CONCATENATE("(",ROUND((D430/$H431)*100,1),")")</f>
        <v>(36.3)</v>
      </c>
      <c r="F430" s="302">
        <f>'Ind T6'!N179</f>
        <v>2.4919304661927648</v>
      </c>
      <c r="G430" s="299" t="str">
        <f>CONCATENATE("(",ROUND((F430/$H431)*100,1),")")</f>
        <v>(3.4)</v>
      </c>
      <c r="H430" s="302">
        <f t="shared" ref="H430" si="320">SUM(B430,D430,F430)</f>
        <v>58.414797735894162</v>
      </c>
      <c r="I430" s="299" t="str">
        <f>CONCATENATE("(",ROUND((H430/$H431)*100,1),")")</f>
        <v>(80.2)</v>
      </c>
      <c r="K430" s="302">
        <f t="shared" ref="K430:K431" si="321">B435-B430</f>
        <v>2.791285851682737</v>
      </c>
      <c r="L430" s="302">
        <f t="shared" ref="L430:L431" si="322">D435-D430</f>
        <v>0.93003747730750774</v>
      </c>
      <c r="M430" s="302">
        <f t="shared" ref="M430:M431" si="323">F435-F430</f>
        <v>0.30959049101410008</v>
      </c>
      <c r="N430" s="302">
        <f t="shared" ref="N430:N431" si="324">SUM(K430:M430)</f>
        <v>4.0309138200043453</v>
      </c>
    </row>
    <row r="431" spans="1:14" x14ac:dyDescent="0.2">
      <c r="A431" s="282" t="s">
        <v>363</v>
      </c>
      <c r="B431" s="302">
        <f>SUM(B429:B430)</f>
        <v>39.374778831869619</v>
      </c>
      <c r="C431" s="299" t="str">
        <f>CONCATENATE("(",ROUND((B431/$H431)*100,1),")")</f>
        <v>(54.1)</v>
      </c>
      <c r="D431" s="302">
        <f>SUM(D429:D430)</f>
        <v>29.969591765681368</v>
      </c>
      <c r="E431" s="299" t="str">
        <f>CONCATENATE("(",ROUND((D431/$H431)*100,1),")")</f>
        <v>(41.2)</v>
      </c>
      <c r="F431" s="302">
        <f>SUM(F429:F430)</f>
        <v>3.4826294024490365</v>
      </c>
      <c r="G431" s="299" t="str">
        <f>CONCATENATE("(",ROUND((F431/$H431)*100,1),")")</f>
        <v>(4.8)</v>
      </c>
      <c r="H431" s="302">
        <f>SUM(H429:H430)</f>
        <v>72.827000000000027</v>
      </c>
      <c r="I431" s="299" t="str">
        <f>CONCATENATE("(",ROUND((H431/$H431)*100,1),")")</f>
        <v>(100)</v>
      </c>
      <c r="K431" s="302">
        <f t="shared" si="321"/>
        <v>3.4972584779988694</v>
      </c>
      <c r="L431" s="302">
        <f t="shared" si="322"/>
        <v>1.228679236200346</v>
      </c>
      <c r="M431" s="302">
        <f t="shared" si="323"/>
        <v>0.33506228580072062</v>
      </c>
      <c r="N431" s="302">
        <f t="shared" si="324"/>
        <v>5.060999999999936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10.603852113177151</v>
      </c>
      <c r="C434" s="299" t="str">
        <f>CONCATENATE("(",ROUND((B434/$H436)*100,1),")")</f>
        <v>(13.6)</v>
      </c>
      <c r="D434" s="302">
        <f>'Ind T6'!R180</f>
        <v>3.8222655998814132</v>
      </c>
      <c r="E434" s="299" t="str">
        <f>CONCATENATE("(",ROUND((D434/$H436)*100,1),")")</f>
        <v>(4.9)</v>
      </c>
      <c r="F434" s="302">
        <f>'Ind T6'!S180</f>
        <v>1.0161707310428922</v>
      </c>
      <c r="G434" s="299" t="str">
        <f>CONCATENATE("(",ROUND((F434/$H436)*100,1),")")</f>
        <v>(1.3)</v>
      </c>
      <c r="H434" s="302">
        <f>SUM(B434,D434,F434)</f>
        <v>15.442288444101457</v>
      </c>
      <c r="I434" s="299" t="str">
        <f>CONCATENATE("(",ROUND((H434/$H436)*100,1),")")</f>
        <v>(19.8)</v>
      </c>
      <c r="K434" s="302">
        <f>B439-B434</f>
        <v>1.0402728112183635</v>
      </c>
      <c r="L434" s="302">
        <f>D439-D434</f>
        <v>0.42718635460908905</v>
      </c>
      <c r="M434" s="302">
        <f>F439-F434</f>
        <v>3.3573797616941459E-3</v>
      </c>
      <c r="N434" s="302">
        <f>SUM(K434:M434)</f>
        <v>1.4708165455891467</v>
      </c>
    </row>
    <row r="435" spans="1:14" x14ac:dyDescent="0.2">
      <c r="A435" s="282" t="s">
        <v>365</v>
      </c>
      <c r="B435" s="302">
        <f>'Ind T6'!Q179</f>
        <v>32.268185196691341</v>
      </c>
      <c r="C435" s="299" t="str">
        <f>CONCATENATE("(",ROUND((B435/$H436)*100,1),")")</f>
        <v>(41.4)</v>
      </c>
      <c r="D435" s="302">
        <f>'Ind T6'!R179</f>
        <v>27.376005402000303</v>
      </c>
      <c r="E435" s="299" t="str">
        <f>CONCATENATE("(",ROUND((D435/$H436)*100,1),")")</f>
        <v>(35.1)</v>
      </c>
      <c r="F435" s="302">
        <f>'Ind T6'!S179</f>
        <v>2.8015209572068649</v>
      </c>
      <c r="G435" s="299" t="str">
        <f>CONCATENATE("(",ROUND((F435/$H436)*100,1),")")</f>
        <v>(3.6)</v>
      </c>
      <c r="H435" s="302">
        <f t="shared" ref="H435" si="325">SUM(B435,D435,F435)</f>
        <v>62.445711555898512</v>
      </c>
      <c r="I435" s="299" t="str">
        <f>CONCATENATE("(",ROUND((H435/$H436)*100,1),")")</f>
        <v>(80.2)</v>
      </c>
      <c r="K435" s="302">
        <f t="shared" ref="K435:K436" si="326">B440-B435</f>
        <v>4.5079264891501793</v>
      </c>
      <c r="L435" s="302">
        <f t="shared" ref="L435:L436" si="327">D440-D435</f>
        <v>0.49896063166254834</v>
      </c>
      <c r="M435" s="302">
        <f t="shared" ref="M435:M436" si="328">F440-F435</f>
        <v>0.47829633359817869</v>
      </c>
      <c r="N435" s="302">
        <f t="shared" ref="N435:N436" si="329">SUM(K435:M435)</f>
        <v>5.4851834544109064</v>
      </c>
    </row>
    <row r="436" spans="1:14" x14ac:dyDescent="0.2">
      <c r="A436" s="282" t="s">
        <v>363</v>
      </c>
      <c r="B436" s="302">
        <f>SUM(B434:B435)</f>
        <v>42.872037309868489</v>
      </c>
      <c r="C436" s="299" t="str">
        <f>CONCATENATE("(",ROUND((B436/$H436)*100,1),")")</f>
        <v>(55)</v>
      </c>
      <c r="D436" s="302">
        <f>SUM(D434:D435)</f>
        <v>31.198271001881714</v>
      </c>
      <c r="E436" s="299" t="str">
        <f>CONCATENATE("(",ROUND((D436/$H436)*100,1),")")</f>
        <v>(40.1)</v>
      </c>
      <c r="F436" s="302">
        <f>SUM(F434:F435)</f>
        <v>3.8176916882497571</v>
      </c>
      <c r="G436" s="299" t="str">
        <f>CONCATENATE("(",ROUND((F436/$H436)*100,1),")")</f>
        <v>(4.9)</v>
      </c>
      <c r="H436" s="302">
        <f>SUM(H434:H435)</f>
        <v>77.887999999999977</v>
      </c>
      <c r="I436" s="299" t="str">
        <f>CONCATENATE("(",ROUND((H436/$H436)*100,1),")")</f>
        <v>(100)</v>
      </c>
      <c r="K436" s="302">
        <f t="shared" si="326"/>
        <v>5.5481993003685446</v>
      </c>
      <c r="L436" s="302">
        <f t="shared" si="327"/>
        <v>0.92614698627163961</v>
      </c>
      <c r="M436" s="302">
        <f t="shared" si="328"/>
        <v>0.48165371335987262</v>
      </c>
      <c r="N436" s="302">
        <f t="shared" si="329"/>
        <v>6.9560000000000564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11.644124924395514</v>
      </c>
      <c r="C439" s="299" t="str">
        <f>CONCATENATE("(",ROUND((B439/$H441)*100,1),")")</f>
        <v>(13.7)</v>
      </c>
      <c r="D439" s="302">
        <f>'Ind T6'!W180</f>
        <v>4.2494519544905023</v>
      </c>
      <c r="E439" s="299" t="str">
        <f>CONCATENATE("(",ROUND((D439/$H441)*100,1),")")</f>
        <v>(5)</v>
      </c>
      <c r="F439" s="302">
        <f>'Ind T6'!X180</f>
        <v>1.0195281108045864</v>
      </c>
      <c r="G439" s="299" t="str">
        <f>CONCATENATE("(",ROUND((F439/$H441)*100,1),")")</f>
        <v>(1.2)</v>
      </c>
      <c r="H439" s="302">
        <f>SUM(B439,D439,F439)</f>
        <v>16.913104989690602</v>
      </c>
      <c r="I439" s="299" t="str">
        <f>CONCATENATE("(",ROUND((H439/$H441)*100,1),")")</f>
        <v>(19.9)</v>
      </c>
      <c r="K439" s="302">
        <f>B439-B429</f>
        <v>1.7462454375344958</v>
      </c>
      <c r="L439" s="302">
        <f>D439-D429</f>
        <v>0.72582811350192911</v>
      </c>
      <c r="M439" s="302">
        <f>F439-F429</f>
        <v>2.8829174548314684E-2</v>
      </c>
      <c r="N439" s="302">
        <f>SUM(K439:M439)</f>
        <v>2.5009027255847398</v>
      </c>
    </row>
    <row r="440" spans="1:14" x14ac:dyDescent="0.2">
      <c r="A440" s="282" t="s">
        <v>365</v>
      </c>
      <c r="B440" s="302">
        <f>'Ind T6'!V179</f>
        <v>36.776111685841521</v>
      </c>
      <c r="C440" s="299" t="str">
        <f>CONCATENATE("(",ROUND((B440/$H441)*100,1),")")</f>
        <v>(43.3)</v>
      </c>
      <c r="D440" s="302">
        <f>'Ind T6'!W179</f>
        <v>27.874966033662851</v>
      </c>
      <c r="E440" s="299" t="str">
        <f>CONCATENATE("(",ROUND((D440/$H441)*100,1),")")</f>
        <v>(32.9)</v>
      </c>
      <c r="F440" s="302">
        <f>'Ind T6'!X179</f>
        <v>3.2798172908050436</v>
      </c>
      <c r="G440" s="299" t="str">
        <f>CONCATENATE("(",ROUND((F440/$H441)*100,1),")")</f>
        <v>(3.9)</v>
      </c>
      <c r="H440" s="302">
        <f t="shared" ref="H440" si="330">SUM(B440,D440,F440)</f>
        <v>67.930895010309413</v>
      </c>
      <c r="I440" s="299" t="str">
        <f>CONCATENATE("(",ROUND((H440/$H441)*100,1),")")</f>
        <v>(80.1)</v>
      </c>
      <c r="K440" s="302">
        <f t="shared" ref="K440:K441" si="331">B440-B430</f>
        <v>7.2992123408329164</v>
      </c>
      <c r="L440" s="302">
        <f t="shared" ref="L440:L441" si="332">D440-D430</f>
        <v>1.4289981089700561</v>
      </c>
      <c r="M440" s="302">
        <f t="shared" ref="M440:M441" si="333">F440-F430</f>
        <v>0.78788682461227877</v>
      </c>
      <c r="N440" s="302">
        <f t="shared" ref="N440:N441" si="334">SUM(K440:M440)</f>
        <v>9.5160972744152517</v>
      </c>
    </row>
    <row r="441" spans="1:14" x14ac:dyDescent="0.2">
      <c r="A441" s="282" t="s">
        <v>363</v>
      </c>
      <c r="B441" s="302">
        <f>SUM(B439:B440)</f>
        <v>48.420236610237033</v>
      </c>
      <c r="C441" s="299" t="str">
        <f>CONCATENATE("(",ROUND((B441/$H441)*100,1),")")</f>
        <v>(57.1)</v>
      </c>
      <c r="D441" s="302">
        <f>SUM(D439:D440)</f>
        <v>32.124417988153354</v>
      </c>
      <c r="E441" s="299" t="str">
        <f>CONCATENATE("(",ROUND((D441/$H441)*100,1),")")</f>
        <v>(37.9)</v>
      </c>
      <c r="F441" s="302">
        <f>SUM(F439:F440)</f>
        <v>4.2993454016096297</v>
      </c>
      <c r="G441" s="299" t="str">
        <f>CONCATENATE("(",ROUND((F441/$H441)*100,1),")")</f>
        <v>(5.1)</v>
      </c>
      <c r="H441" s="302">
        <f>SUM(H439:H440)</f>
        <v>84.844000000000023</v>
      </c>
      <c r="I441" s="299" t="str">
        <f>CONCATENATE("(",ROUND((H441/$H441)*100,1),")")</f>
        <v>(100)</v>
      </c>
      <c r="K441" s="302">
        <f t="shared" si="331"/>
        <v>9.0454577783674139</v>
      </c>
      <c r="L441" s="302">
        <f t="shared" si="332"/>
        <v>2.1548262224719856</v>
      </c>
      <c r="M441" s="302">
        <f t="shared" si="333"/>
        <v>0.81671599916059323</v>
      </c>
      <c r="N441" s="302">
        <f t="shared" si="334"/>
        <v>12.016999999999992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2.1576515313651168</v>
      </c>
      <c r="C450" s="299" t="str">
        <f>CONCATENATE("(",ROUND((B450/$H452)*100,1),")")</f>
        <v>(17.7)</v>
      </c>
      <c r="D450" s="302">
        <f>'Ind T6'!M189</f>
        <v>2.3029894440415837</v>
      </c>
      <c r="E450" s="299" t="str">
        <f>CONCATENATE("(",ROUND((D450/$H452)*100,1),")")</f>
        <v>(18.9)</v>
      </c>
      <c r="F450" s="302">
        <f>'Ind T6'!N189</f>
        <v>2.1240257932713251</v>
      </c>
      <c r="G450" s="299" t="str">
        <f>CONCATENATE("(",ROUND((F450/$H452)*100,1),")")</f>
        <v>(17.4)</v>
      </c>
      <c r="H450" s="302">
        <f>SUM(B450,D450,F450)</f>
        <v>6.5846667686780265</v>
      </c>
      <c r="I450" s="299" t="str">
        <f>CONCATENATE("(",ROUND((H450/$H452)*100,1),")")</f>
        <v>(53.9)</v>
      </c>
      <c r="K450" s="302">
        <f>B455-B450</f>
        <v>0.11568269105002615</v>
      </c>
      <c r="L450" s="302">
        <f>D455-D450</f>
        <v>0.19295614138778383</v>
      </c>
      <c r="M450" s="302">
        <f>F455-F450</f>
        <v>-4.6319738190831572E-2</v>
      </c>
      <c r="N450" s="302">
        <f>SUM(K450:M450)</f>
        <v>0.26231909424697841</v>
      </c>
    </row>
    <row r="451" spans="1:14" x14ac:dyDescent="0.2">
      <c r="A451" s="282" t="s">
        <v>365</v>
      </c>
      <c r="B451" s="302">
        <f>'Ind T6'!L188</f>
        <v>1.7223850319645151</v>
      </c>
      <c r="C451" s="299" t="str">
        <f>CONCATENATE("(",ROUND((B451/$H452)*100,1),")")</f>
        <v>(14.1)</v>
      </c>
      <c r="D451" s="302">
        <f>'Ind T6'!M188</f>
        <v>3.4148805189176392</v>
      </c>
      <c r="E451" s="299" t="str">
        <f>CONCATENATE("(",ROUND((D451/$H452)*100,1),")")</f>
        <v>(28)</v>
      </c>
      <c r="F451" s="302">
        <f>'Ind T6'!N188</f>
        <v>0.48906768043982068</v>
      </c>
      <c r="G451" s="299" t="str">
        <f>CONCATENATE("(",ROUND((F451/$H452)*100,1),")")</f>
        <v>(4)</v>
      </c>
      <c r="H451" s="302">
        <f t="shared" ref="H451" si="335">SUM(B451,D451,F451)</f>
        <v>5.6263332313219747</v>
      </c>
      <c r="I451" s="299" t="str">
        <f>CONCATENATE("(",ROUND((H451/$H452)*100,1),")")</f>
        <v>(46.1)</v>
      </c>
      <c r="K451" s="302">
        <f t="shared" ref="K451:K452" si="336">B456-B451</f>
        <v>2.6275944276211494E-2</v>
      </c>
      <c r="L451" s="302">
        <f t="shared" ref="L451:L452" si="337">D456-D451</f>
        <v>0.16451531998795144</v>
      </c>
      <c r="M451" s="302">
        <f t="shared" ref="M451:M452" si="338">F456-F451</f>
        <v>-1.9110358511153724E-2</v>
      </c>
      <c r="N451" s="302">
        <f t="shared" ref="N451:N452" si="339">SUM(K451:M451)</f>
        <v>0.17168090575300921</v>
      </c>
    </row>
    <row r="452" spans="1:14" x14ac:dyDescent="0.2">
      <c r="A452" s="282" t="s">
        <v>363</v>
      </c>
      <c r="B452" s="302">
        <f>SUM(B450:B451)</f>
        <v>3.8800365633296319</v>
      </c>
      <c r="C452" s="299" t="str">
        <f>CONCATENATE("(",ROUND((B452/$H452)*100,1),")")</f>
        <v>(31.8)</v>
      </c>
      <c r="D452" s="302">
        <f>SUM(D450:D451)</f>
        <v>5.7178699629592229</v>
      </c>
      <c r="E452" s="299" t="str">
        <f>CONCATENATE("(",ROUND((D452/$H452)*100,1),")")</f>
        <v>(46.8)</v>
      </c>
      <c r="F452" s="302">
        <f>SUM(F450:F451)</f>
        <v>2.613093473711146</v>
      </c>
      <c r="G452" s="299" t="str">
        <f>CONCATENATE("(",ROUND((F452/$H452)*100,1),")")</f>
        <v>(21.4)</v>
      </c>
      <c r="H452" s="302">
        <f>SUM(H450:H451)</f>
        <v>12.211000000000002</v>
      </c>
      <c r="I452" s="299" t="str">
        <f>CONCATENATE("(",ROUND((H452/$H452)*100,1),")")</f>
        <v>(100)</v>
      </c>
      <c r="K452" s="302">
        <f t="shared" si="336"/>
        <v>0.1419586353262372</v>
      </c>
      <c r="L452" s="302">
        <f t="shared" si="337"/>
        <v>0.35747146137573527</v>
      </c>
      <c r="M452" s="302">
        <f t="shared" si="338"/>
        <v>-6.5430096701985629E-2</v>
      </c>
      <c r="N452" s="302">
        <f t="shared" si="339"/>
        <v>0.43399999999998684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2.2733342224151429</v>
      </c>
      <c r="C455" s="299" t="str">
        <f>CONCATENATE("(",ROUND((B455/$H457)*100,1),")")</f>
        <v>(18)</v>
      </c>
      <c r="D455" s="302">
        <f>'Ind T6'!R189</f>
        <v>2.4959455854293675</v>
      </c>
      <c r="E455" s="299" t="str">
        <f>CONCATENATE("(",ROUND((D455/$H457)*100,1),")")</f>
        <v>(19.7)</v>
      </c>
      <c r="F455" s="302">
        <f>'Ind T6'!S189</f>
        <v>2.0777060550804936</v>
      </c>
      <c r="G455" s="299" t="str">
        <f>CONCATENATE("(",ROUND((F455/$H457)*100,1),")")</f>
        <v>(16.4)</v>
      </c>
      <c r="H455" s="302">
        <f>SUM(B455,D455,F455)</f>
        <v>6.8469858629250044</v>
      </c>
      <c r="I455" s="299" t="str">
        <f>CONCATENATE("(",ROUND((H455/$H457)*100,1),")")</f>
        <v>(54.1)</v>
      </c>
      <c r="K455" s="302">
        <f>B460-B455</f>
        <v>0.22910643531782426</v>
      </c>
      <c r="L455" s="302">
        <f>D460-D455</f>
        <v>0.34993765349519013</v>
      </c>
      <c r="M455" s="302">
        <f>F460-F455</f>
        <v>0.23864016453358161</v>
      </c>
      <c r="N455" s="302">
        <f>SUM(K455:M455)</f>
        <v>0.817684253346596</v>
      </c>
    </row>
    <row r="456" spans="1:14" x14ac:dyDescent="0.2">
      <c r="A456" s="282" t="s">
        <v>365</v>
      </c>
      <c r="B456" s="302">
        <f>'Ind T6'!Q188</f>
        <v>1.7486609762407266</v>
      </c>
      <c r="C456" s="299" t="str">
        <f>CONCATENATE("(",ROUND((B456/$H457)*100,1),")")</f>
        <v>(13.8)</v>
      </c>
      <c r="D456" s="302">
        <f>'Ind T6'!R188</f>
        <v>3.5793958389055907</v>
      </c>
      <c r="E456" s="299" t="str">
        <f>CONCATENATE("(",ROUND((D456/$H457)*100,1),")")</f>
        <v>(28.3)</v>
      </c>
      <c r="F456" s="302">
        <f>'Ind T6'!S188</f>
        <v>0.46995732192866696</v>
      </c>
      <c r="G456" s="299" t="str">
        <f>CONCATENATE("(",ROUND((F456/$H457)*100,1),")")</f>
        <v>(3.7)</v>
      </c>
      <c r="H456" s="302">
        <f t="shared" ref="H456" si="340">SUM(B456,D456,F456)</f>
        <v>5.7980141370749836</v>
      </c>
      <c r="I456" s="299" t="str">
        <f>CONCATENATE("(",ROUND((H456/$H457)*100,1),")")</f>
        <v>(45.9)</v>
      </c>
      <c r="K456" s="302">
        <f t="shared" ref="K456:K457" si="341">B461-B456</f>
        <v>5.7060260170570754E-2</v>
      </c>
      <c r="L456" s="302">
        <f t="shared" ref="L456:L457" si="342">D461-D456</f>
        <v>0.35619893796026147</v>
      </c>
      <c r="M456" s="302">
        <f t="shared" ref="M456:M457" si="343">F461-F456</f>
        <v>8.6056548522589538E-2</v>
      </c>
      <c r="N456" s="302">
        <f t="shared" ref="N456:N457" si="344">SUM(K456:M456)</f>
        <v>0.49931574665342177</v>
      </c>
    </row>
    <row r="457" spans="1:14" x14ac:dyDescent="0.2">
      <c r="A457" s="282" t="s">
        <v>363</v>
      </c>
      <c r="B457" s="302">
        <f>SUM(B455:B456)</f>
        <v>4.0219951986558691</v>
      </c>
      <c r="C457" s="299" t="str">
        <f>CONCATENATE("(",ROUND((B457/$H457)*100,1),")")</f>
        <v>(31.8)</v>
      </c>
      <c r="D457" s="302">
        <f>SUM(D455:D456)</f>
        <v>6.0753414243349582</v>
      </c>
      <c r="E457" s="299" t="str">
        <f>CONCATENATE("(",ROUND((D457/$H457)*100,1),")")</f>
        <v>(48)</v>
      </c>
      <c r="F457" s="302">
        <f>SUM(F455:F456)</f>
        <v>2.5476633770091603</v>
      </c>
      <c r="G457" s="299" t="str">
        <f>CONCATENATE("(",ROUND((F457/$H457)*100,1),")")</f>
        <v>(20.1)</v>
      </c>
      <c r="H457" s="302">
        <f>SUM(H455:H456)</f>
        <v>12.644999999999989</v>
      </c>
      <c r="I457" s="299" t="str">
        <f>CONCATENATE("(",ROUND((H457/$H457)*100,1),")")</f>
        <v>(100)</v>
      </c>
      <c r="K457" s="302">
        <f t="shared" si="341"/>
        <v>0.28616669548839546</v>
      </c>
      <c r="L457" s="302">
        <f t="shared" si="342"/>
        <v>0.7061365914554516</v>
      </c>
      <c r="M457" s="302">
        <f t="shared" si="343"/>
        <v>0.32469671305617132</v>
      </c>
      <c r="N457" s="302">
        <f t="shared" si="344"/>
        <v>1.3170000000000184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2.5024406577329672</v>
      </c>
      <c r="C460" s="299" t="str">
        <f>CONCATENATE("(",ROUND((B460/$H462)*100,1),")")</f>
        <v>(17.9)</v>
      </c>
      <c r="D460" s="302">
        <f>'Ind T6'!W189</f>
        <v>2.8458832389245576</v>
      </c>
      <c r="E460" s="299" t="str">
        <f>CONCATENATE("(",ROUND((D460/$H462)*100,1),")")</f>
        <v>(20.4)</v>
      </c>
      <c r="F460" s="302">
        <f>'Ind T6'!X189</f>
        <v>2.3163462196140752</v>
      </c>
      <c r="G460" s="299" t="str">
        <f>CONCATENATE("(",ROUND((F460/$H462)*100,1),")")</f>
        <v>(16.6)</v>
      </c>
      <c r="H460" s="302">
        <f>SUM(B460,D460,F460)</f>
        <v>7.6646701162715996</v>
      </c>
      <c r="I460" s="299" t="str">
        <f>CONCATENATE("(",ROUND((H460/$H462)*100,1),")")</f>
        <v>(54.9)</v>
      </c>
      <c r="K460" s="302">
        <f>B460-B450</f>
        <v>0.34478912636785042</v>
      </c>
      <c r="L460" s="302">
        <f>D460-D450</f>
        <v>0.54289379488297396</v>
      </c>
      <c r="M460" s="302">
        <f>F460-F450</f>
        <v>0.19232042634275004</v>
      </c>
      <c r="N460" s="302">
        <f>SUM(K460:M460)</f>
        <v>1.0800033475935744</v>
      </c>
    </row>
    <row r="461" spans="1:14" x14ac:dyDescent="0.2">
      <c r="A461" s="282" t="s">
        <v>365</v>
      </c>
      <c r="B461" s="302">
        <f>'Ind T6'!V188</f>
        <v>1.8057212364112973</v>
      </c>
      <c r="C461" s="299" t="str">
        <f>CONCATENATE("(",ROUND((B461/$H462)*100,1),")")</f>
        <v>(12.9)</v>
      </c>
      <c r="D461" s="302">
        <f>'Ind T6'!W188</f>
        <v>3.9355947768658521</v>
      </c>
      <c r="E461" s="299" t="str">
        <f>CONCATENATE("(",ROUND((D461/$H462)*100,1),")")</f>
        <v>(28.2)</v>
      </c>
      <c r="F461" s="302">
        <f>'Ind T6'!X188</f>
        <v>0.5560138704512565</v>
      </c>
      <c r="G461" s="299" t="str">
        <f>CONCATENATE("(",ROUND((F461/$H462)*100,1),")")</f>
        <v>(4)</v>
      </c>
      <c r="H461" s="302">
        <f t="shared" ref="H461" si="345">SUM(B461,D461,F461)</f>
        <v>6.2973298837284055</v>
      </c>
      <c r="I461" s="299" t="str">
        <f>CONCATENATE("(",ROUND((H461/$H462)*100,1),")")</f>
        <v>(45.1)</v>
      </c>
      <c r="K461" s="302">
        <f t="shared" ref="K461:K462" si="346">B461-B451</f>
        <v>8.3336204446782247E-2</v>
      </c>
      <c r="L461" s="302">
        <f t="shared" ref="L461:L462" si="347">D461-D451</f>
        <v>0.52071425794821291</v>
      </c>
      <c r="M461" s="302">
        <f t="shared" ref="M461:M462" si="348">F461-F451</f>
        <v>6.6946190011435813E-2</v>
      </c>
      <c r="N461" s="302">
        <f t="shared" ref="N461:N462" si="349">SUM(K461:M461)</f>
        <v>0.67099665240643103</v>
      </c>
    </row>
    <row r="462" spans="1:14" x14ac:dyDescent="0.2">
      <c r="A462" s="282" t="s">
        <v>363</v>
      </c>
      <c r="B462" s="302">
        <f>SUM(B460:B461)</f>
        <v>4.3081618941442645</v>
      </c>
      <c r="C462" s="299" t="str">
        <f>CONCATENATE("(",ROUND((B462/$H462)*100,1),")")</f>
        <v>(30.9)</v>
      </c>
      <c r="D462" s="302">
        <f>SUM(D460:D461)</f>
        <v>6.7814780157904098</v>
      </c>
      <c r="E462" s="299" t="str">
        <f>CONCATENATE("(",ROUND((D462/$H462)*100,1),")")</f>
        <v>(48.6)</v>
      </c>
      <c r="F462" s="302">
        <f>SUM(F460:F461)</f>
        <v>2.8723600900653317</v>
      </c>
      <c r="G462" s="299" t="str">
        <f>CONCATENATE("(",ROUND((F462/$H462)*100,1),")")</f>
        <v>(20.6)</v>
      </c>
      <c r="H462" s="302">
        <f>SUM(H460:H461)</f>
        <v>13.962000000000005</v>
      </c>
      <c r="I462" s="299" t="str">
        <f>CONCATENATE("(",ROUND((H462/$H462)*100,1),")")</f>
        <v>(100)</v>
      </c>
      <c r="K462" s="302">
        <f t="shared" si="346"/>
        <v>0.42812533081463267</v>
      </c>
      <c r="L462" s="302">
        <f t="shared" si="347"/>
        <v>1.0636080528311869</v>
      </c>
      <c r="M462" s="302">
        <f t="shared" si="348"/>
        <v>0.25926661635418569</v>
      </c>
      <c r="N462" s="302">
        <f t="shared" si="349"/>
        <v>1.7510000000000052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3.2131642361743036</v>
      </c>
      <c r="C471" s="299" t="str">
        <f>CONCATENATE("(",ROUND((B471/$H473)*100,1),")")</f>
        <v>(24)</v>
      </c>
      <c r="D471" s="302">
        <f>'Ind T6'!M198</f>
        <v>1.2363515916839782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4.4495158278582814</v>
      </c>
      <c r="I471" s="299" t="str">
        <f>CONCATENATE("(",ROUND((H471/$H473)*100,1),")")</f>
        <v>(33.2)</v>
      </c>
      <c r="K471" s="302">
        <f>B476-B471</f>
        <v>-0.20799920002663264</v>
      </c>
      <c r="L471" s="302">
        <f>D476-D471</f>
        <v>-0.12049554025039488</v>
      </c>
      <c r="M471" s="302">
        <f>F476-F471</f>
        <v>0</v>
      </c>
      <c r="N471" s="302">
        <f>SUM(K471:M471)</f>
        <v>-0.32849474027702752</v>
      </c>
    </row>
    <row r="472" spans="1:14" x14ac:dyDescent="0.2">
      <c r="A472" s="282" t="s">
        <v>365</v>
      </c>
      <c r="B472" s="302">
        <f>'Ind T6'!L197</f>
        <v>2.0200889205078343</v>
      </c>
      <c r="C472" s="299" t="str">
        <f>CONCATENATE("(",ROUND((B472/$H473)*100,1),")")</f>
        <v>(15.1)</v>
      </c>
      <c r="D472" s="302">
        <f>'Ind T6'!M197</f>
        <v>1.9772096745657217</v>
      </c>
      <c r="E472" s="299" t="str">
        <f>CONCATENATE("(",ROUND((D472/$H473)*100,1),")")</f>
        <v>(14.8)</v>
      </c>
      <c r="F472" s="302">
        <f>'Ind T6'!N197</f>
        <v>4.948185577068176</v>
      </c>
      <c r="G472" s="299" t="str">
        <f>CONCATENATE("(",ROUND((F472/$H473)*100,1),")")</f>
        <v>(36.9)</v>
      </c>
      <c r="H472" s="302">
        <f t="shared" ref="H472" si="350">SUM(B472,D472,F472)</f>
        <v>8.9454841721417324</v>
      </c>
      <c r="I472" s="299" t="str">
        <f>CONCATENATE("(",ROUND((H472/$H473)*100,1),")")</f>
        <v>(66.8)</v>
      </c>
      <c r="K472" s="302">
        <f t="shared" ref="K472:K473" si="351">B477-B472</f>
        <v>-0.24757510985911257</v>
      </c>
      <c r="L472" s="302">
        <f t="shared" ref="L472:L473" si="352">D477-D472</f>
        <v>-0.21225814137468912</v>
      </c>
      <c r="M472" s="302">
        <f t="shared" ref="M472:M473" si="353">F477-F472</f>
        <v>-0.45367200848917122</v>
      </c>
      <c r="N472" s="302">
        <f t="shared" ref="N472:N473" si="354">SUM(K472:M472)</f>
        <v>-0.91350525972297292</v>
      </c>
    </row>
    <row r="473" spans="1:14" x14ac:dyDescent="0.2">
      <c r="A473" s="282" t="s">
        <v>363</v>
      </c>
      <c r="B473" s="302">
        <f>SUM(B471:B472)</f>
        <v>5.2332531566821379</v>
      </c>
      <c r="C473" s="299" t="str">
        <f>CONCATENATE("(",ROUND((B473/$H473)*100,1),")")</f>
        <v>(39.1)</v>
      </c>
      <c r="D473" s="302">
        <f>SUM(D471:D472)</f>
        <v>3.2135612662497</v>
      </c>
      <c r="E473" s="299" t="str">
        <f>CONCATENATE("(",ROUND((D473/$H473)*100,1),")")</f>
        <v>(24)</v>
      </c>
      <c r="F473" s="302">
        <f>SUM(F471:F472)</f>
        <v>4.948185577068176</v>
      </c>
      <c r="G473" s="299" t="str">
        <f>CONCATENATE("(",ROUND((F473/$H473)*100,1),")")</f>
        <v>(36.9)</v>
      </c>
      <c r="H473" s="302">
        <f>SUM(H471:H472)</f>
        <v>13.395000000000014</v>
      </c>
      <c r="I473" s="299" t="str">
        <f>CONCATENATE("(",ROUND((H473/$H473)*100,1),")")</f>
        <v>(100)</v>
      </c>
      <c r="K473" s="302">
        <f t="shared" si="351"/>
        <v>-0.45557430988574499</v>
      </c>
      <c r="L473" s="302">
        <f t="shared" si="352"/>
        <v>-0.33275368162508379</v>
      </c>
      <c r="M473" s="302">
        <f t="shared" si="353"/>
        <v>-0.45367200848917122</v>
      </c>
      <c r="N473" s="302">
        <f t="shared" si="354"/>
        <v>-1.242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3.0051650361476709</v>
      </c>
      <c r="C476" s="299" t="str">
        <f>CONCATENATE("(",ROUND((B476/$H478)*100,1),")")</f>
        <v>(24.7)</v>
      </c>
      <c r="D476" s="302">
        <f>'Ind T6'!R198</f>
        <v>1.1158560514335834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4.1210210875812541</v>
      </c>
      <c r="I476" s="299" t="str">
        <f>CONCATENATE("(",ROUND((H476/$H478)*100,1),")")</f>
        <v>(33.9)</v>
      </c>
      <c r="K476" s="302">
        <f>B481-B476</f>
        <v>6.2059134537896909E-2</v>
      </c>
      <c r="L476" s="302">
        <f>D481-D476</f>
        <v>-2.5306584836381818E-2</v>
      </c>
      <c r="M476" s="302">
        <f>F481-F476</f>
        <v>0</v>
      </c>
      <c r="N476" s="302">
        <f>SUM(K476:M476)</f>
        <v>3.6752549701515091E-2</v>
      </c>
    </row>
    <row r="477" spans="1:14" x14ac:dyDescent="0.2">
      <c r="A477" s="282" t="s">
        <v>365</v>
      </c>
      <c r="B477" s="302">
        <f>'Ind T6'!Q197</f>
        <v>1.7725138106487217</v>
      </c>
      <c r="C477" s="299" t="str">
        <f>CONCATENATE("(",ROUND((B477/$H478)*100,1),")")</f>
        <v>(14.6)</v>
      </c>
      <c r="D477" s="302">
        <f>'Ind T6'!R197</f>
        <v>1.7649515331910326</v>
      </c>
      <c r="E477" s="299" t="str">
        <f>CONCATENATE("(",ROUND((D477/$H478)*100,1),")")</f>
        <v>(14.5)</v>
      </c>
      <c r="F477" s="302">
        <f>'Ind T6'!S197</f>
        <v>4.4945135685790047</v>
      </c>
      <c r="G477" s="299" t="str">
        <f>CONCATENATE("(",ROUND((F477/$H478)*100,1),")")</f>
        <v>(37)</v>
      </c>
      <c r="H477" s="302">
        <f t="shared" ref="H477" si="355">SUM(B477,D477,F477)</f>
        <v>8.0319789124187579</v>
      </c>
      <c r="I477" s="299" t="str">
        <f>CONCATENATE("(",ROUND((H477/$H478)*100,1),")")</f>
        <v>(66.1)</v>
      </c>
      <c r="K477" s="302">
        <f t="shared" ref="K477:K478" si="356">B482-B477</f>
        <v>-0.12420897359432126</v>
      </c>
      <c r="L477" s="302">
        <f t="shared" ref="L477:L478" si="357">D482-D477</f>
        <v>-0.10072312460522626</v>
      </c>
      <c r="M477" s="302">
        <f t="shared" ref="M477:M478" si="358">F482-F477</f>
        <v>-0.18482045150198534</v>
      </c>
      <c r="N477" s="302">
        <f t="shared" ref="N477:N478" si="359">SUM(K477:M477)</f>
        <v>-0.40975254970153285</v>
      </c>
    </row>
    <row r="478" spans="1:14" x14ac:dyDescent="0.2">
      <c r="A478" s="282" t="s">
        <v>363</v>
      </c>
      <c r="B478" s="302">
        <f>SUM(B476:B477)</f>
        <v>4.7776788467963929</v>
      </c>
      <c r="C478" s="299" t="str">
        <f>CONCATENATE("(",ROUND((B478/$H478)*100,1),")")</f>
        <v>(39.3)</v>
      </c>
      <c r="D478" s="302">
        <f>SUM(D476:D477)</f>
        <v>2.8808075846246162</v>
      </c>
      <c r="E478" s="299" t="str">
        <f>CONCATENATE("(",ROUND((D478/$H478)*100,1),")")</f>
        <v>(23.7)</v>
      </c>
      <c r="F478" s="302">
        <f>SUM(F476:F477)</f>
        <v>4.4945135685790047</v>
      </c>
      <c r="G478" s="299" t="str">
        <f>CONCATENATE("(",ROUND((F478/$H478)*100,1),")")</f>
        <v>(37)</v>
      </c>
      <c r="H478" s="302">
        <f>SUM(H476:H477)</f>
        <v>12.153000000000013</v>
      </c>
      <c r="I478" s="299" t="str">
        <f>CONCATENATE("(",ROUND((H478/$H478)*100,1),")")</f>
        <v>(100)</v>
      </c>
      <c r="K478" s="302">
        <f t="shared" si="356"/>
        <v>-6.2149839056424128E-2</v>
      </c>
      <c r="L478" s="302">
        <f t="shared" si="357"/>
        <v>-0.12602970944160852</v>
      </c>
      <c r="M478" s="302">
        <f t="shared" si="358"/>
        <v>-0.18482045150198534</v>
      </c>
      <c r="N478" s="302">
        <f t="shared" si="359"/>
        <v>-0.37300000000001798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3.0672241706855679</v>
      </c>
      <c r="C481" s="299" t="str">
        <f>CONCATENATE("(",ROUND((B481/$H483)*100,1),")")</f>
        <v>(26)</v>
      </c>
      <c r="D481" s="302">
        <f>'Ind T6'!W198</f>
        <v>1.0905494665972015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4.1577736372827694</v>
      </c>
      <c r="I481" s="299" t="str">
        <f>CONCATENATE("(",ROUND((H481/$H483)*100,1),")")</f>
        <v>(35.3)</v>
      </c>
      <c r="K481" s="302">
        <f>B481-B471</f>
        <v>-0.14594006548873573</v>
      </c>
      <c r="L481" s="302">
        <f>D481-D471</f>
        <v>-0.1458021250867767</v>
      </c>
      <c r="M481" s="302">
        <f>F481-F471</f>
        <v>0</v>
      </c>
      <c r="N481" s="302">
        <f>SUM(K481:M481)</f>
        <v>-0.29174219057551243</v>
      </c>
    </row>
    <row r="482" spans="1:14" x14ac:dyDescent="0.2">
      <c r="A482" s="282" t="s">
        <v>365</v>
      </c>
      <c r="B482" s="302">
        <f>'Ind T6'!V197</f>
        <v>1.6483048370544005</v>
      </c>
      <c r="C482" s="299" t="str">
        <f>CONCATENATE("(",ROUND((B482/$H483)*100,1),")")</f>
        <v>(14)</v>
      </c>
      <c r="D482" s="302">
        <f>'Ind T6'!W197</f>
        <v>1.6642284085858063</v>
      </c>
      <c r="E482" s="299" t="str">
        <f>CONCATENATE("(",ROUND((D482/$H483)*100,1),")")</f>
        <v>(14.1)</v>
      </c>
      <c r="F482" s="302">
        <f>'Ind T6'!X197</f>
        <v>4.3096931170770194</v>
      </c>
      <c r="G482" s="299" t="str">
        <f>CONCATENATE("(",ROUND((F482/$H483)*100,1),")")</f>
        <v>(36.6)</v>
      </c>
      <c r="H482" s="302">
        <f t="shared" ref="H482" si="360">SUM(B482,D482,F482)</f>
        <v>7.6222263627172264</v>
      </c>
      <c r="I482" s="299" t="str">
        <f>CONCATENATE("(",ROUND((H482/$H483)*100,1),")")</f>
        <v>(64.7)</v>
      </c>
      <c r="K482" s="302">
        <f t="shared" ref="K482:K483" si="361">B482-B472</f>
        <v>-0.37178408345343383</v>
      </c>
      <c r="L482" s="302">
        <f t="shared" ref="L482:L483" si="362">D482-D472</f>
        <v>-0.31298126597991538</v>
      </c>
      <c r="M482" s="302">
        <f t="shared" ref="M482:M483" si="363">F482-F472</f>
        <v>-0.63849245999115656</v>
      </c>
      <c r="N482" s="302">
        <f t="shared" ref="N482:N483" si="364">SUM(K482:M482)</f>
        <v>-1.3232578094245058</v>
      </c>
    </row>
    <row r="483" spans="1:14" x14ac:dyDescent="0.2">
      <c r="A483" s="282" t="s">
        <v>363</v>
      </c>
      <c r="B483" s="302">
        <f>SUM(B481:B482)</f>
        <v>4.7155290077399687</v>
      </c>
      <c r="C483" s="299" t="str">
        <f>CONCATENATE("(",ROUND((B483/$H483)*100,1),")")</f>
        <v>(40)</v>
      </c>
      <c r="D483" s="302">
        <f>SUM(D481:D482)</f>
        <v>2.7547778751830077</v>
      </c>
      <c r="E483" s="299" t="str">
        <f>CONCATENATE("(",ROUND((D483/$H483)*100,1),")")</f>
        <v>(23.4)</v>
      </c>
      <c r="F483" s="302">
        <f>SUM(F481:F482)</f>
        <v>4.3096931170770194</v>
      </c>
      <c r="G483" s="299" t="str">
        <f>CONCATENATE("(",ROUND((F483/$H483)*100,1),")")</f>
        <v>(36.6)</v>
      </c>
      <c r="H483" s="302">
        <f>SUM(H481:H482)</f>
        <v>11.779999999999996</v>
      </c>
      <c r="I483" s="299" t="str">
        <f>CONCATENATE("(",ROUND((H483/$H483)*100,1),")")</f>
        <v>(100)</v>
      </c>
      <c r="K483" s="302">
        <f t="shared" si="361"/>
        <v>-0.51772414894216912</v>
      </c>
      <c r="L483" s="302">
        <f t="shared" si="362"/>
        <v>-0.4587833910666923</v>
      </c>
      <c r="M483" s="302">
        <f t="shared" si="363"/>
        <v>-0.63849245999115656</v>
      </c>
      <c r="N483" s="302">
        <f t="shared" si="364"/>
        <v>-1.615000000000018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of Tyne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3.9682665608654848E-2</v>
      </c>
      <c r="C8" s="300">
        <v>2.1777072590322608E-2</v>
      </c>
      <c r="D8" s="300">
        <v>0</v>
      </c>
      <c r="E8" s="300">
        <f>SUM(B8:D8)</f>
        <v>6.1459738198977459E-2</v>
      </c>
      <c r="F8" s="300"/>
      <c r="G8" s="300">
        <v>0.62271762206773107</v>
      </c>
      <c r="H8" s="300">
        <v>2.2292993630556028E-2</v>
      </c>
      <c r="I8" s="300">
        <v>0.25612172682834489</v>
      </c>
      <c r="J8" s="300">
        <f>SUM(G8:I8)</f>
        <v>0.90113234252663199</v>
      </c>
      <c r="K8" s="300"/>
      <c r="L8" s="300">
        <v>5.1989543203308959E-2</v>
      </c>
      <c r="M8" s="300">
        <v>2.772775637556946E-2</v>
      </c>
      <c r="N8" s="300">
        <v>0.76350357731280449</v>
      </c>
      <c r="O8" s="300">
        <f>SUM(L8:N8)</f>
        <v>0.8432208768916829</v>
      </c>
      <c r="P8" s="300"/>
      <c r="Q8" s="300">
        <v>5.3521446298651028E-2</v>
      </c>
      <c r="R8" s="300">
        <v>2.7751861043704754E-2</v>
      </c>
      <c r="S8" s="300">
        <v>0.80282169445896978</v>
      </c>
      <c r="T8" s="300">
        <f>SUM(Q8:S8)</f>
        <v>0.88409500180132561</v>
      </c>
      <c r="U8" s="300"/>
      <c r="V8" s="300">
        <v>5.5021551725465002E-2</v>
      </c>
      <c r="W8" s="300">
        <v>2.67672413796654E-2</v>
      </c>
      <c r="X8" s="300">
        <v>0.85010775863390986</v>
      </c>
      <c r="Y8" s="300">
        <f>SUM(V8:X8)</f>
        <v>0.93189655173904029</v>
      </c>
    </row>
    <row r="9" spans="1:25" x14ac:dyDescent="0.2">
      <c r="A9" s="260" t="s">
        <v>364</v>
      </c>
      <c r="B9" s="300">
        <v>1.6836096786987731</v>
      </c>
      <c r="C9" s="300">
        <v>0.41860372867943957</v>
      </c>
      <c r="D9" s="300">
        <v>1.4963268544228066</v>
      </c>
      <c r="E9" s="300">
        <f t="shared" ref="E9:E10" si="0">SUM(B9:D9)</f>
        <v>3.5985402618010194</v>
      </c>
      <c r="F9" s="300"/>
      <c r="G9" s="300">
        <v>1.0002123142250092</v>
      </c>
      <c r="H9" s="300">
        <v>1.3375796178356511E-2</v>
      </c>
      <c r="I9" s="300">
        <v>0.88527954707000234</v>
      </c>
      <c r="J9" s="300">
        <f t="shared" ref="J9:J10" si="1">SUM(G9:I9)</f>
        <v>1.8988676574733681</v>
      </c>
      <c r="K9" s="300"/>
      <c r="L9" s="300">
        <v>0.69715501744125918</v>
      </c>
      <c r="M9" s="300">
        <v>1.5349293707860735E-2</v>
      </c>
      <c r="N9" s="300">
        <v>1.1432748119591944</v>
      </c>
      <c r="O9" s="300">
        <f t="shared" ref="O9:O10" si="2">SUM(L9:N9)</f>
        <v>1.8557791231083143</v>
      </c>
      <c r="P9" s="300"/>
      <c r="Q9" s="300">
        <v>0.74632683446498893</v>
      </c>
      <c r="R9" s="300">
        <v>1.6353775257260249E-2</v>
      </c>
      <c r="S9" s="300">
        <v>1.1492243884764266</v>
      </c>
      <c r="T9" s="300">
        <f t="shared" ref="T9:T10" si="3">SUM(Q9:S9)</f>
        <v>1.9119049981986758</v>
      </c>
      <c r="U9" s="300"/>
      <c r="V9" s="300">
        <v>0.8322629310416304</v>
      </c>
      <c r="W9" s="300">
        <v>1.6853448276095008E-2</v>
      </c>
      <c r="X9" s="300">
        <v>1.0939870689432383</v>
      </c>
      <c r="Y9" s="300">
        <f t="shared" ref="Y9:Y10" si="4">SUM(V9:X9)</f>
        <v>1.9431034482609637</v>
      </c>
    </row>
    <row r="10" spans="1:25" x14ac:dyDescent="0.2">
      <c r="A10" s="264" t="s">
        <v>363</v>
      </c>
      <c r="B10" s="301">
        <f>SUM(B8:B9)</f>
        <v>1.7232923443074279</v>
      </c>
      <c r="C10" s="301">
        <f t="shared" ref="C10:D10" si="5">SUM(C8:C9)</f>
        <v>0.4403808012697622</v>
      </c>
      <c r="D10" s="301">
        <f t="shared" si="5"/>
        <v>1.4963268544228066</v>
      </c>
      <c r="E10" s="301">
        <f t="shared" si="0"/>
        <v>3.6599999999999966</v>
      </c>
      <c r="F10" s="301"/>
      <c r="G10" s="301">
        <f>SUM(G8:G9)</f>
        <v>1.6229299362927403</v>
      </c>
      <c r="H10" s="301">
        <f t="shared" ref="H10" si="6">SUM(H8:H9)</f>
        <v>3.566878980891254E-2</v>
      </c>
      <c r="I10" s="301">
        <f t="shared" ref="I10" si="7">SUM(I8:I9)</f>
        <v>1.1414012738983472</v>
      </c>
      <c r="J10" s="301">
        <f t="shared" si="1"/>
        <v>2.8</v>
      </c>
      <c r="K10" s="301"/>
      <c r="L10" s="301">
        <f>SUM(L8:L9)</f>
        <v>0.74914456064456814</v>
      </c>
      <c r="M10" s="301">
        <f t="shared" ref="M10" si="8">SUM(M8:M9)</f>
        <v>4.3077050083430199E-2</v>
      </c>
      <c r="N10" s="301">
        <f t="shared" ref="N10" si="9">SUM(N8:N9)</f>
        <v>1.9067783892719989</v>
      </c>
      <c r="O10" s="301">
        <f t="shared" si="2"/>
        <v>2.6989999999999972</v>
      </c>
      <c r="P10" s="301"/>
      <c r="Q10" s="301">
        <f>SUM(Q8:Q9)</f>
        <v>0.79984828076364001</v>
      </c>
      <c r="R10" s="301">
        <f t="shared" ref="R10" si="10">SUM(R8:R9)</f>
        <v>4.4105636300965007E-2</v>
      </c>
      <c r="S10" s="301">
        <f t="shared" ref="S10" si="11">SUM(S8:S9)</f>
        <v>1.9520460829353965</v>
      </c>
      <c r="T10" s="301">
        <f t="shared" si="3"/>
        <v>2.7960000000000016</v>
      </c>
      <c r="U10" s="301"/>
      <c r="V10" s="301">
        <f>SUM(V8:V9)</f>
        <v>0.88728448276709537</v>
      </c>
      <c r="W10" s="301">
        <f t="shared" ref="W10" si="12">SUM(W8:W9)</f>
        <v>4.3620689655760408E-2</v>
      </c>
      <c r="X10" s="301">
        <f t="shared" ref="X10" si="13">SUM(X8:X9)</f>
        <v>1.9440948275771481</v>
      </c>
      <c r="Y10" s="301">
        <f t="shared" si="4"/>
        <v>2.875000000000004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2.0970782280694045E-2</v>
      </c>
      <c r="C17" s="300">
        <v>7.549481621181393E-3</v>
      </c>
      <c r="D17" s="300">
        <v>2.0970782280909292E-4</v>
      </c>
      <c r="E17" s="300">
        <f>SUM(B17:D17)</f>
        <v>2.8729971724684531E-2</v>
      </c>
      <c r="F17" s="300"/>
      <c r="G17" s="300">
        <v>3.5856164383281874E-2</v>
      </c>
      <c r="H17" s="300">
        <v>6.2150684931658005E-3</v>
      </c>
      <c r="I17" s="300">
        <v>2.3904109589518047E-4</v>
      </c>
      <c r="J17" s="300">
        <f>SUM(G17:I17)</f>
        <v>4.2310273972342861E-2</v>
      </c>
      <c r="K17" s="300"/>
      <c r="L17" s="300">
        <v>4.8129210380695453E-2</v>
      </c>
      <c r="M17" s="300">
        <v>1.7413583655536718E-2</v>
      </c>
      <c r="N17" s="300">
        <v>0</v>
      </c>
      <c r="O17" s="300">
        <f>SUM(L17:N17)</f>
        <v>6.5542794036232171E-2</v>
      </c>
      <c r="P17" s="300"/>
      <c r="Q17" s="300">
        <v>4.1999999999690674E-2</v>
      </c>
      <c r="R17" s="300">
        <v>1.5360000000472093E-2</v>
      </c>
      <c r="S17" s="300">
        <v>0</v>
      </c>
      <c r="T17" s="300">
        <f>SUM(Q17:S17)</f>
        <v>5.7360000000162767E-2</v>
      </c>
      <c r="U17" s="300"/>
      <c r="V17" s="300">
        <v>3.501502145966346E-2</v>
      </c>
      <c r="W17" s="300">
        <v>1.3815450644006357E-2</v>
      </c>
      <c r="X17" s="300">
        <v>0</v>
      </c>
      <c r="Y17" s="300">
        <f>SUM(V17:X17)</f>
        <v>4.8830472103669816E-2</v>
      </c>
    </row>
    <row r="18" spans="1:25" x14ac:dyDescent="0.2">
      <c r="A18" s="260" t="s">
        <v>364</v>
      </c>
      <c r="B18" s="300">
        <v>0.41480207351565629</v>
      </c>
      <c r="C18" s="300">
        <v>1.4679547596591442E-3</v>
      </c>
      <c r="D18" s="300">
        <v>0</v>
      </c>
      <c r="E18" s="300">
        <f t="shared" ref="E18:E19" si="14">SUM(B18:D18)</f>
        <v>0.41627002827531545</v>
      </c>
      <c r="F18" s="300"/>
      <c r="G18" s="300">
        <v>0.30429931506875318</v>
      </c>
      <c r="H18" s="300">
        <v>2.3904109589036348E-3</v>
      </c>
      <c r="I18" s="300">
        <v>0</v>
      </c>
      <c r="J18" s="300">
        <f t="shared" ref="J18:J19" si="15">SUM(G18:I18)</f>
        <v>0.30668972602765682</v>
      </c>
      <c r="K18" s="300"/>
      <c r="L18" s="300">
        <v>0.35335063500848568</v>
      </c>
      <c r="M18" s="300">
        <v>1.9106570955281663E-2</v>
      </c>
      <c r="N18" s="300">
        <v>0</v>
      </c>
      <c r="O18" s="300">
        <f t="shared" ref="O18:O19" si="16">SUM(L18:N18)</f>
        <v>0.37245720596376736</v>
      </c>
      <c r="P18" s="300"/>
      <c r="Q18" s="300">
        <v>0.30911999999975565</v>
      </c>
      <c r="R18" s="300">
        <v>1.7520000000082057E-2</v>
      </c>
      <c r="S18" s="300">
        <v>0</v>
      </c>
      <c r="T18" s="300">
        <f t="shared" ref="T18:T19" si="17">SUM(Q18:S18)</f>
        <v>0.32663999999983773</v>
      </c>
      <c r="U18" s="300"/>
      <c r="V18" s="300">
        <v>0.26797210300356705</v>
      </c>
      <c r="W18" s="300">
        <v>1.619742489276323E-2</v>
      </c>
      <c r="X18" s="300">
        <v>0</v>
      </c>
      <c r="Y18" s="300">
        <f t="shared" ref="Y18:Y19" si="18">SUM(V18:X18)</f>
        <v>0.28416952789633027</v>
      </c>
    </row>
    <row r="19" spans="1:25" x14ac:dyDescent="0.2">
      <c r="A19" s="264" t="s">
        <v>363</v>
      </c>
      <c r="B19" s="301">
        <f>SUM(B17:B18)</f>
        <v>0.43577285579635033</v>
      </c>
      <c r="C19" s="301">
        <f t="shared" ref="C19" si="19">SUM(C17:C18)</f>
        <v>9.0174363808405364E-3</v>
      </c>
      <c r="D19" s="301">
        <f t="shared" ref="D19" si="20">SUM(D17:D18)</f>
        <v>2.0970782280909292E-4</v>
      </c>
      <c r="E19" s="301">
        <f t="shared" si="14"/>
        <v>0.44499999999999995</v>
      </c>
      <c r="F19" s="301"/>
      <c r="G19" s="301">
        <f>SUM(G17:G18)</f>
        <v>0.34015547945203506</v>
      </c>
      <c r="H19" s="301">
        <f t="shared" ref="H19" si="21">SUM(H17:H18)</f>
        <v>8.6054794520694349E-3</v>
      </c>
      <c r="I19" s="301">
        <f t="shared" ref="I19" si="22">SUM(I17:I18)</f>
        <v>2.3904109589518047E-4</v>
      </c>
      <c r="J19" s="301">
        <f t="shared" si="15"/>
        <v>0.34899999999999964</v>
      </c>
      <c r="K19" s="301"/>
      <c r="L19" s="301">
        <f>SUM(L17:L18)</f>
        <v>0.40147984538918113</v>
      </c>
      <c r="M19" s="301">
        <f t="shared" ref="M19" si="23">SUM(M17:M18)</f>
        <v>3.6520154610818381E-2</v>
      </c>
      <c r="N19" s="301">
        <f t="shared" ref="N19" si="24">SUM(N17:N18)</f>
        <v>0</v>
      </c>
      <c r="O19" s="301">
        <f t="shared" si="16"/>
        <v>0.4379999999999995</v>
      </c>
      <c r="P19" s="301"/>
      <c r="Q19" s="301">
        <f>SUM(Q17:Q18)</f>
        <v>0.35111999999944632</v>
      </c>
      <c r="R19" s="301">
        <f t="shared" ref="R19" si="25">SUM(R17:R18)</f>
        <v>3.2880000000554147E-2</v>
      </c>
      <c r="S19" s="301">
        <f t="shared" ref="S19" si="26">SUM(S17:S18)</f>
        <v>0</v>
      </c>
      <c r="T19" s="301">
        <f t="shared" si="17"/>
        <v>0.38400000000000045</v>
      </c>
      <c r="U19" s="301"/>
      <c r="V19" s="301">
        <f>SUM(V17:V18)</f>
        <v>0.30298712446323051</v>
      </c>
      <c r="W19" s="301">
        <f t="shared" ref="W19" si="27">SUM(W17:W18)</f>
        <v>3.0012875536769588E-2</v>
      </c>
      <c r="X19" s="301">
        <f t="shared" ref="X19" si="28">SUM(X17:X18)</f>
        <v>0</v>
      </c>
      <c r="Y19" s="301">
        <f t="shared" si="18"/>
        <v>0.33300000000000007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0.9767376025579807</v>
      </c>
      <c r="C26" s="300">
        <v>0.37646842669387448</v>
      </c>
      <c r="D26" s="300">
        <v>4.1606136283415009E-2</v>
      </c>
      <c r="E26" s="300">
        <f>SUM(B26:D26)</f>
        <v>1.3948121655352703</v>
      </c>
      <c r="F26" s="300"/>
      <c r="G26" s="300">
        <v>1.2250609144859046</v>
      </c>
      <c r="H26" s="300">
        <v>0.51224683897367773</v>
      </c>
      <c r="I26" s="300">
        <v>0</v>
      </c>
      <c r="J26" s="300">
        <f>SUM(G26:I26)</f>
        <v>1.7373077534595822</v>
      </c>
      <c r="K26" s="300"/>
      <c r="L26" s="300">
        <v>1.1435435519705943</v>
      </c>
      <c r="M26" s="300">
        <v>0.38670708909691487</v>
      </c>
      <c r="N26" s="300">
        <v>3.3793034989758365E-2</v>
      </c>
      <c r="O26" s="300">
        <f>SUM(L26:N26)</f>
        <v>1.5640436760572676</v>
      </c>
      <c r="P26" s="300"/>
      <c r="Q26" s="300">
        <v>1.1915848438066596</v>
      </c>
      <c r="R26" s="300">
        <v>0.38772779465885043</v>
      </c>
      <c r="S26" s="300">
        <v>3.5102927909378835E-2</v>
      </c>
      <c r="T26" s="300">
        <f>SUM(Q26:S26)</f>
        <v>1.6144155663748889</v>
      </c>
      <c r="U26" s="300"/>
      <c r="V26" s="300">
        <v>1.2317751119421962</v>
      </c>
      <c r="W26" s="300">
        <v>0.37283737433540631</v>
      </c>
      <c r="X26" s="300">
        <v>3.5615274140643007E-2</v>
      </c>
      <c r="Y26" s="300">
        <f>SUM(V26:X26)</f>
        <v>1.6402277604182456</v>
      </c>
    </row>
    <row r="27" spans="1:25" x14ac:dyDescent="0.2">
      <c r="A27" s="260" t="s">
        <v>364</v>
      </c>
      <c r="B27" s="300">
        <v>2.1883485551217228</v>
      </c>
      <c r="C27" s="300">
        <v>0.15870727791610359</v>
      </c>
      <c r="D27" s="300">
        <v>2.0132001426902295E-2</v>
      </c>
      <c r="E27" s="300">
        <f t="shared" ref="E27:E28" si="29">SUM(B27:D27)</f>
        <v>2.3671878344647288</v>
      </c>
      <c r="F27" s="300"/>
      <c r="G27" s="300">
        <v>2.0348629026025176</v>
      </c>
      <c r="H27" s="300">
        <v>0.16949343936526851</v>
      </c>
      <c r="I27" s="300">
        <v>5.3359045726332922E-3</v>
      </c>
      <c r="J27" s="300">
        <f t="shared" ref="J27:J28" si="30">SUM(G27:I27)</f>
        <v>2.2096922465404196</v>
      </c>
      <c r="K27" s="300"/>
      <c r="L27" s="300">
        <v>2.1694490859581332</v>
      </c>
      <c r="M27" s="300">
        <v>0.12050723798459828</v>
      </c>
      <c r="N27" s="300">
        <v>0</v>
      </c>
      <c r="O27" s="300">
        <f t="shared" ref="O27:O28" si="31">SUM(L27:N27)</f>
        <v>2.2899563239427314</v>
      </c>
      <c r="P27" s="300"/>
      <c r="Q27" s="300">
        <v>2.1556388911024293</v>
      </c>
      <c r="R27" s="300">
        <v>0.12094554252269006</v>
      </c>
      <c r="S27" s="300">
        <v>0</v>
      </c>
      <c r="T27" s="300">
        <f t="shared" ref="T27:T28" si="32">SUM(Q27:S27)</f>
        <v>2.2765844336251195</v>
      </c>
      <c r="U27" s="300"/>
      <c r="V27" s="300">
        <v>2.040658950739882</v>
      </c>
      <c r="W27" s="300">
        <v>0.11711328884187554</v>
      </c>
      <c r="X27" s="300">
        <v>0</v>
      </c>
      <c r="Y27" s="300">
        <f t="shared" ref="Y27:Y28" si="33">SUM(V27:X27)</f>
        <v>2.1577722395817576</v>
      </c>
    </row>
    <row r="28" spans="1:25" x14ac:dyDescent="0.2">
      <c r="A28" s="264" t="s">
        <v>363</v>
      </c>
      <c r="B28" s="301">
        <f>SUM(B26:B27)</f>
        <v>3.1650861576797036</v>
      </c>
      <c r="C28" s="301">
        <f t="shared" ref="C28" si="34">SUM(C26:C27)</f>
        <v>0.5351757046099781</v>
      </c>
      <c r="D28" s="301">
        <f t="shared" ref="D28" si="35">SUM(D26:D27)</f>
        <v>6.1738137710317303E-2</v>
      </c>
      <c r="E28" s="301">
        <f t="shared" si="29"/>
        <v>3.7619999999999991</v>
      </c>
      <c r="F28" s="301"/>
      <c r="G28" s="301">
        <f>SUM(G26:G27)</f>
        <v>3.2599238170884224</v>
      </c>
      <c r="H28" s="301">
        <f t="shared" ref="H28" si="36">SUM(H26:H27)</f>
        <v>0.68174027833894624</v>
      </c>
      <c r="I28" s="301">
        <f t="shared" ref="I28" si="37">SUM(I26:I27)</f>
        <v>5.3359045726332922E-3</v>
      </c>
      <c r="J28" s="301">
        <f t="shared" si="30"/>
        <v>3.9470000000000018</v>
      </c>
      <c r="K28" s="301"/>
      <c r="L28" s="301">
        <f>SUM(L26:L27)</f>
        <v>3.3129926379287276</v>
      </c>
      <c r="M28" s="301">
        <f t="shared" ref="M28" si="38">SUM(M26:M27)</f>
        <v>0.50721432708151315</v>
      </c>
      <c r="N28" s="301">
        <f t="shared" ref="N28" si="39">SUM(N26:N27)</f>
        <v>3.3793034989758365E-2</v>
      </c>
      <c r="O28" s="301">
        <f t="shared" si="31"/>
        <v>3.8539999999999992</v>
      </c>
      <c r="P28" s="301"/>
      <c r="Q28" s="301">
        <f>SUM(Q26:Q27)</f>
        <v>3.3472237349090888</v>
      </c>
      <c r="R28" s="301">
        <f t="shared" ref="R28" si="40">SUM(R26:R27)</f>
        <v>0.50867333718154051</v>
      </c>
      <c r="S28" s="301">
        <f t="shared" ref="S28" si="41">SUM(S26:S27)</f>
        <v>3.5102927909378835E-2</v>
      </c>
      <c r="T28" s="301">
        <f t="shared" si="32"/>
        <v>3.891000000000008</v>
      </c>
      <c r="U28" s="301"/>
      <c r="V28" s="301">
        <f>SUM(V26:V27)</f>
        <v>3.2724340626820783</v>
      </c>
      <c r="W28" s="301">
        <f t="shared" ref="W28" si="42">SUM(W26:W27)</f>
        <v>0.48995066317728186</v>
      </c>
      <c r="X28" s="301">
        <f t="shared" ref="X28" si="43">SUM(X26:X27)</f>
        <v>3.5615274140643007E-2</v>
      </c>
      <c r="Y28" s="301">
        <f t="shared" si="33"/>
        <v>3.7980000000000032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1.0135375934233566</v>
      </c>
      <c r="C35" s="300">
        <v>7.0808790774734121E-2</v>
      </c>
      <c r="D35" s="300">
        <v>3.026728703710654E-2</v>
      </c>
      <c r="E35" s="300">
        <f>SUM(B35:D35)</f>
        <v>1.1146136712351973</v>
      </c>
      <c r="F35" s="300"/>
      <c r="G35" s="300">
        <v>0.85392286979277221</v>
      </c>
      <c r="H35" s="300">
        <v>0.12797935715510389</v>
      </c>
      <c r="I35" s="300">
        <v>7.2715543838935211E-4</v>
      </c>
      <c r="J35" s="300">
        <f>SUM(G35:I35)</f>
        <v>0.9826293823862654</v>
      </c>
      <c r="K35" s="300"/>
      <c r="L35" s="300">
        <v>0.87497272181539099</v>
      </c>
      <c r="M35" s="300">
        <v>9.318794964059729E-2</v>
      </c>
      <c r="N35" s="300">
        <v>4.4233213428764767E-2</v>
      </c>
      <c r="O35" s="300">
        <f>SUM(L35:N35)</f>
        <v>1.0123938848847531</v>
      </c>
      <c r="P35" s="300"/>
      <c r="Q35" s="300">
        <v>0.94776600071975248</v>
      </c>
      <c r="R35" s="300">
        <v>0.10567603670996735</v>
      </c>
      <c r="S35" s="300">
        <v>4.7222383552142026E-2</v>
      </c>
      <c r="T35" s="300">
        <f>SUM(Q35:S35)</f>
        <v>1.1006644209818617</v>
      </c>
      <c r="U35" s="300"/>
      <c r="V35" s="300">
        <v>0.93218023476250178</v>
      </c>
      <c r="W35" s="300">
        <v>0.109732172157167</v>
      </c>
      <c r="X35" s="300">
        <v>4.8347343178166545E-2</v>
      </c>
      <c r="Y35" s="300">
        <f>SUM(V35:X35)</f>
        <v>1.0902597500978353</v>
      </c>
    </row>
    <row r="36" spans="1:25" x14ac:dyDescent="0.2">
      <c r="A36" s="260" t="s">
        <v>364</v>
      </c>
      <c r="B36" s="300">
        <v>4.3601554224633468</v>
      </c>
      <c r="C36" s="300">
        <v>5.3592535762303779E-2</v>
      </c>
      <c r="D36" s="300">
        <v>8.1638370539143024E-2</v>
      </c>
      <c r="E36" s="300">
        <f t="shared" ref="E36:E37" si="44">SUM(B36:D36)</f>
        <v>4.4953863287647939</v>
      </c>
      <c r="F36" s="300"/>
      <c r="G36" s="300">
        <v>3.1577936837473675</v>
      </c>
      <c r="H36" s="300">
        <v>5.7445279632161124E-2</v>
      </c>
      <c r="I36" s="300">
        <v>0.12313165423421174</v>
      </c>
      <c r="J36" s="300">
        <f t="shared" ref="J36:J37" si="45">SUM(G36:I36)</f>
        <v>3.33837061761374</v>
      </c>
      <c r="K36" s="300"/>
      <c r="L36" s="300">
        <v>3.0771903477288447</v>
      </c>
      <c r="M36" s="300">
        <v>5.4670263789281207E-2</v>
      </c>
      <c r="N36" s="300">
        <v>7.4550359712204398E-4</v>
      </c>
      <c r="O36" s="300">
        <f t="shared" ref="O36:O37" si="46">SUM(L36:N36)</f>
        <v>3.132606115115248</v>
      </c>
      <c r="P36" s="300"/>
      <c r="Q36" s="300">
        <v>3.2292452665548477</v>
      </c>
      <c r="R36" s="300">
        <v>6.4324544081385521E-2</v>
      </c>
      <c r="S36" s="300">
        <v>7.6576838190657408E-4</v>
      </c>
      <c r="T36" s="300">
        <f t="shared" ref="T36:T37" si="47">SUM(Q36:S36)</f>
        <v>3.2943355790181394</v>
      </c>
      <c r="U36" s="300"/>
      <c r="V36" s="300">
        <v>3.1401327779846282</v>
      </c>
      <c r="W36" s="300">
        <v>7.2792629054987165E-2</v>
      </c>
      <c r="X36" s="300">
        <v>8.1484286254232346E-4</v>
      </c>
      <c r="Y36" s="300">
        <f t="shared" ref="Y36:Y37" si="48">SUM(V36:X36)</f>
        <v>3.2137402499021577</v>
      </c>
    </row>
    <row r="37" spans="1:25" x14ac:dyDescent="0.2">
      <c r="A37" s="264" t="s">
        <v>363</v>
      </c>
      <c r="B37" s="301">
        <f>SUM(B35:B36)</f>
        <v>5.3736930158867029</v>
      </c>
      <c r="C37" s="301">
        <f t="shared" ref="C37" si="49">SUM(C35:C36)</f>
        <v>0.12440132653703789</v>
      </c>
      <c r="D37" s="301">
        <f t="shared" ref="D37" si="50">SUM(D35:D36)</f>
        <v>0.11190565757624957</v>
      </c>
      <c r="E37" s="301">
        <f t="shared" si="44"/>
        <v>5.6099999999999905</v>
      </c>
      <c r="F37" s="301"/>
      <c r="G37" s="301">
        <f>SUM(G35:G36)</f>
        <v>4.0117165535401398</v>
      </c>
      <c r="H37" s="301">
        <f t="shared" ref="H37" si="51">SUM(H35:H36)</f>
        <v>0.18542463678726501</v>
      </c>
      <c r="I37" s="301">
        <f t="shared" ref="I37" si="52">SUM(I35:I36)</f>
        <v>0.12385880967260109</v>
      </c>
      <c r="J37" s="301">
        <f t="shared" si="45"/>
        <v>4.3210000000000059</v>
      </c>
      <c r="K37" s="301"/>
      <c r="L37" s="301">
        <f>SUM(L35:L36)</f>
        <v>3.9521630695442358</v>
      </c>
      <c r="M37" s="301">
        <f t="shared" ref="M37" si="53">SUM(M35:M36)</f>
        <v>0.14785821342987848</v>
      </c>
      <c r="N37" s="301">
        <f t="shared" ref="N37" si="54">SUM(N35:N36)</f>
        <v>4.4978717025886808E-2</v>
      </c>
      <c r="O37" s="301">
        <f t="shared" si="46"/>
        <v>4.1450000000000014</v>
      </c>
      <c r="P37" s="301"/>
      <c r="Q37" s="301">
        <f>SUM(Q35:Q36)</f>
        <v>4.1770112672746</v>
      </c>
      <c r="R37" s="301">
        <f t="shared" ref="R37" si="55">SUM(R35:R36)</f>
        <v>0.17000058079135288</v>
      </c>
      <c r="S37" s="301">
        <f t="shared" ref="S37" si="56">SUM(S35:S36)</f>
        <v>4.7988151934048602E-2</v>
      </c>
      <c r="T37" s="301">
        <f t="shared" si="47"/>
        <v>4.3950000000000014</v>
      </c>
      <c r="U37" s="301"/>
      <c r="V37" s="301">
        <f>SUM(V35:V36)</f>
        <v>4.0723130127471299</v>
      </c>
      <c r="W37" s="301">
        <f t="shared" ref="W37" si="57">SUM(W35:W36)</f>
        <v>0.18252480121215417</v>
      </c>
      <c r="X37" s="301">
        <f t="shared" ref="X37" si="58">SUM(X35:X36)</f>
        <v>4.916218604070887E-2</v>
      </c>
      <c r="Y37" s="301">
        <f t="shared" si="48"/>
        <v>4.3039999999999932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2.6873023548159036</v>
      </c>
      <c r="C44" s="300">
        <v>0.86131485733245472</v>
      </c>
      <c r="D44" s="300">
        <v>0.44079773124255178</v>
      </c>
      <c r="E44" s="300">
        <f>SUM(B44:D44)</f>
        <v>3.9894149433909103</v>
      </c>
      <c r="F44" s="300"/>
      <c r="G44" s="300">
        <v>2.574232243691454</v>
      </c>
      <c r="H44" s="300">
        <v>0.78554302350056726</v>
      </c>
      <c r="I44" s="300">
        <v>8.8636730438682986E-4</v>
      </c>
      <c r="J44" s="300">
        <f>SUM(G44:I44)</f>
        <v>3.3606616344964082</v>
      </c>
      <c r="K44" s="300"/>
      <c r="L44" s="300">
        <v>2.3807970567016379</v>
      </c>
      <c r="M44" s="300">
        <v>0.519075643844083</v>
      </c>
      <c r="N44" s="300">
        <v>0.1755664056688776</v>
      </c>
      <c r="O44" s="300">
        <f>SUM(L44:N44)</f>
        <v>3.0754391062145983</v>
      </c>
      <c r="P44" s="300"/>
      <c r="Q44" s="300">
        <v>2.3445692016096813</v>
      </c>
      <c r="R44" s="300">
        <v>0.5082072740300333</v>
      </c>
      <c r="S44" s="300">
        <v>0.15941515300857614</v>
      </c>
      <c r="T44" s="300">
        <f>SUM(Q44:S44)</f>
        <v>3.0121916286482908</v>
      </c>
      <c r="U44" s="300"/>
      <c r="V44" s="300">
        <v>2.1960910328100578</v>
      </c>
      <c r="W44" s="300">
        <v>0.47168579607067945</v>
      </c>
      <c r="X44" s="300">
        <v>0.14236503840161946</v>
      </c>
      <c r="Y44" s="300">
        <f>SUM(V44:X44)</f>
        <v>2.8101418672823568</v>
      </c>
    </row>
    <row r="45" spans="1:25" x14ac:dyDescent="0.2">
      <c r="A45" s="260" t="s">
        <v>364</v>
      </c>
      <c r="B45" s="300">
        <v>16.867110525036669</v>
      </c>
      <c r="C45" s="300">
        <v>0.29443529165352661</v>
      </c>
      <c r="D45" s="300">
        <v>0.99203923991887977</v>
      </c>
      <c r="E45" s="300">
        <f t="shared" ref="E45:E46" si="59">SUM(B45:D45)</f>
        <v>18.153585056609078</v>
      </c>
      <c r="F45" s="300"/>
      <c r="G45" s="300">
        <v>13.685954363210582</v>
      </c>
      <c r="H45" s="300">
        <v>0.36429696210088591</v>
      </c>
      <c r="I45" s="300">
        <v>0.43808704019211708</v>
      </c>
      <c r="J45" s="300">
        <f t="shared" ref="J45:J46" si="60">SUM(G45:I45)</f>
        <v>14.488338365503585</v>
      </c>
      <c r="K45" s="300"/>
      <c r="L45" s="300">
        <v>13.236765252098527</v>
      </c>
      <c r="M45" s="300">
        <v>0.32489875072557806</v>
      </c>
      <c r="N45" s="300">
        <v>8.9689096128716685E-4</v>
      </c>
      <c r="O45" s="300">
        <f t="shared" ref="O45:O46" si="61">SUM(L45:N45)</f>
        <v>13.562560893785394</v>
      </c>
      <c r="P45" s="300"/>
      <c r="Q45" s="300">
        <v>12.926807794498652</v>
      </c>
      <c r="R45" s="300">
        <v>0.31608571227335508</v>
      </c>
      <c r="S45" s="300">
        <v>9.1486457966928657E-4</v>
      </c>
      <c r="T45" s="300">
        <f t="shared" ref="T45:T46" si="62">SUM(Q45:S45)</f>
        <v>13.243808371351676</v>
      </c>
      <c r="U45" s="300"/>
      <c r="V45" s="300">
        <v>11.745928518902677</v>
      </c>
      <c r="W45" s="300">
        <v>0.29100064129685965</v>
      </c>
      <c r="X45" s="300">
        <v>9.2897251811551763E-4</v>
      </c>
      <c r="Y45" s="300">
        <f t="shared" ref="Y45:Y46" si="63">SUM(V45:X45)</f>
        <v>12.037858132717652</v>
      </c>
    </row>
    <row r="46" spans="1:25" x14ac:dyDescent="0.2">
      <c r="A46" s="264" t="s">
        <v>363</v>
      </c>
      <c r="B46" s="301">
        <f>SUM(B44:B45)</f>
        <v>19.55441287985257</v>
      </c>
      <c r="C46" s="301">
        <f t="shared" ref="C46" si="64">SUM(C44:C45)</f>
        <v>1.1557501489859814</v>
      </c>
      <c r="D46" s="301">
        <f t="shared" ref="D46" si="65">SUM(D44:D45)</f>
        <v>1.4328369711614315</v>
      </c>
      <c r="E46" s="301">
        <f t="shared" si="59"/>
        <v>22.142999999999983</v>
      </c>
      <c r="F46" s="301"/>
      <c r="G46" s="301">
        <f>SUM(G44:G45)</f>
        <v>16.260186606902035</v>
      </c>
      <c r="H46" s="301">
        <f t="shared" ref="H46" si="66">SUM(H44:H45)</f>
        <v>1.1498399856014532</v>
      </c>
      <c r="I46" s="301">
        <f t="shared" ref="I46" si="67">SUM(I44:I45)</f>
        <v>0.43897340749650393</v>
      </c>
      <c r="J46" s="301">
        <f t="shared" si="60"/>
        <v>17.848999999999993</v>
      </c>
      <c r="K46" s="301"/>
      <c r="L46" s="301">
        <f>SUM(L44:L45)</f>
        <v>15.617562308800165</v>
      </c>
      <c r="M46" s="301">
        <f t="shared" ref="M46" si="68">SUM(M44:M45)</f>
        <v>0.84397439456966106</v>
      </c>
      <c r="N46" s="301">
        <f t="shared" ref="N46" si="69">SUM(N44:N45)</f>
        <v>0.17646329663016477</v>
      </c>
      <c r="O46" s="301">
        <f t="shared" si="61"/>
        <v>16.637999999999991</v>
      </c>
      <c r="P46" s="301"/>
      <c r="Q46" s="301">
        <f>SUM(Q44:Q45)</f>
        <v>15.271376996108334</v>
      </c>
      <c r="R46" s="301">
        <f t="shared" ref="R46" si="70">SUM(R44:R45)</f>
        <v>0.82429298630338832</v>
      </c>
      <c r="S46" s="301">
        <f t="shared" ref="S46" si="71">SUM(S44:S45)</f>
        <v>0.16033001758824544</v>
      </c>
      <c r="T46" s="301">
        <f t="shared" si="62"/>
        <v>16.255999999999965</v>
      </c>
      <c r="U46" s="301"/>
      <c r="V46" s="301">
        <f>SUM(V44:V45)</f>
        <v>13.942019551712734</v>
      </c>
      <c r="W46" s="301">
        <f t="shared" ref="W46" si="72">SUM(W44:W45)</f>
        <v>0.76268643736753905</v>
      </c>
      <c r="X46" s="301">
        <f t="shared" ref="X46" si="73">SUM(X44:X45)</f>
        <v>0.14329401091973498</v>
      </c>
      <c r="Y46" s="301">
        <f t="shared" si="63"/>
        <v>14.84800000000001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0.14856219865040729</v>
      </c>
      <c r="C53" s="300">
        <v>4.6877772421401592E-2</v>
      </c>
      <c r="D53" s="300">
        <v>1.3910318225826879E-4</v>
      </c>
      <c r="E53" s="300">
        <f>SUM(B53:D53)</f>
        <v>0.19557907425406715</v>
      </c>
      <c r="F53" s="300"/>
      <c r="G53" s="300">
        <v>0.62907283424406435</v>
      </c>
      <c r="H53" s="300">
        <v>0.16368350578353913</v>
      </c>
      <c r="I53" s="300">
        <v>2.4913775614218833E-4</v>
      </c>
      <c r="J53" s="300">
        <f>SUM(G53:I53)</f>
        <v>0.79300547778374564</v>
      </c>
      <c r="K53" s="300"/>
      <c r="L53" s="300">
        <v>0.5934264777713032</v>
      </c>
      <c r="M53" s="300">
        <v>0.15337410845296442</v>
      </c>
      <c r="N53" s="300">
        <v>0</v>
      </c>
      <c r="O53" s="300">
        <f>SUM(L53:N53)</f>
        <v>0.74680058622426759</v>
      </c>
      <c r="P53" s="300"/>
      <c r="Q53" s="300">
        <v>0.58537548426077535</v>
      </c>
      <c r="R53" s="300">
        <v>0.14972434687960282</v>
      </c>
      <c r="S53" s="300">
        <v>0</v>
      </c>
      <c r="T53" s="300">
        <f>SUM(Q53:S53)</f>
        <v>0.73509983114037813</v>
      </c>
      <c r="U53" s="300"/>
      <c r="V53" s="300">
        <v>0.60494413570728567</v>
      </c>
      <c r="W53" s="300">
        <v>0.15184634883302239</v>
      </c>
      <c r="X53" s="300">
        <v>0</v>
      </c>
      <c r="Y53" s="300">
        <f>SUM(V53:X53)</f>
        <v>0.75679048454030806</v>
      </c>
    </row>
    <row r="54" spans="1:25" x14ac:dyDescent="0.2">
      <c r="A54" s="260" t="s">
        <v>364</v>
      </c>
      <c r="B54" s="300">
        <v>0.37585679845564429</v>
      </c>
      <c r="C54" s="300">
        <v>5.4250241080336936E-3</v>
      </c>
      <c r="D54" s="300">
        <v>1.3910318225584416E-4</v>
      </c>
      <c r="E54" s="300">
        <f t="shared" ref="E54:E55" si="74">SUM(B54:D54)</f>
        <v>0.38142092574593384</v>
      </c>
      <c r="F54" s="300"/>
      <c r="G54" s="300">
        <v>1.6266204098200157</v>
      </c>
      <c r="H54" s="300">
        <v>3.6374112396238438E-2</v>
      </c>
      <c r="I54" s="300">
        <v>0</v>
      </c>
      <c r="J54" s="300">
        <f t="shared" ref="J54:J55" si="75">SUM(G54:I54)</f>
        <v>1.6629945222162541</v>
      </c>
      <c r="K54" s="300"/>
      <c r="L54" s="300">
        <v>1.5902342940885024</v>
      </c>
      <c r="M54" s="300">
        <v>2.155661944321419E-2</v>
      </c>
      <c r="N54" s="300">
        <v>0.17740850024401483</v>
      </c>
      <c r="O54" s="300">
        <f t="shared" ref="O54:O55" si="76">SUM(L54:N54)</f>
        <v>1.7891994137757314</v>
      </c>
      <c r="P54" s="300"/>
      <c r="Q54" s="300">
        <v>1.5444472037244468</v>
      </c>
      <c r="R54" s="300">
        <v>2.1389192410509406E-2</v>
      </c>
      <c r="S54" s="300">
        <v>0.17406377272466125</v>
      </c>
      <c r="T54" s="300">
        <f t="shared" ref="T54:T55" si="77">SUM(Q54:S54)</f>
        <v>1.7399001688596174</v>
      </c>
      <c r="U54" s="300"/>
      <c r="V54" s="300">
        <v>1.5462938481066746</v>
      </c>
      <c r="W54" s="300">
        <v>2.24595885735661E-2</v>
      </c>
      <c r="X54" s="300">
        <v>0.17845607877945446</v>
      </c>
      <c r="Y54" s="300">
        <f t="shared" ref="Y54:Y55" si="78">SUM(V54:X54)</f>
        <v>1.7472095154596952</v>
      </c>
    </row>
    <row r="55" spans="1:25" x14ac:dyDescent="0.2">
      <c r="A55" s="264" t="s">
        <v>363</v>
      </c>
      <c r="B55" s="301">
        <f>SUM(B53:B54)</f>
        <v>0.52441899710605155</v>
      </c>
      <c r="C55" s="301">
        <f t="shared" ref="C55" si="79">SUM(C53:C54)</f>
        <v>5.2302796529435286E-2</v>
      </c>
      <c r="D55" s="301">
        <f t="shared" ref="D55" si="80">SUM(D53:D54)</f>
        <v>2.7820636451411293E-4</v>
      </c>
      <c r="E55" s="301">
        <f t="shared" si="74"/>
        <v>0.57700000000000096</v>
      </c>
      <c r="F55" s="301"/>
      <c r="G55" s="301">
        <f>SUM(G53:G54)</f>
        <v>2.25569324406408</v>
      </c>
      <c r="H55" s="301">
        <f t="shared" ref="H55" si="81">SUM(H53:H54)</f>
        <v>0.20005761817977757</v>
      </c>
      <c r="I55" s="301">
        <f t="shared" ref="I55" si="82">SUM(I53:I54)</f>
        <v>2.4913775614218833E-4</v>
      </c>
      <c r="J55" s="301">
        <f t="shared" si="75"/>
        <v>2.456</v>
      </c>
      <c r="K55" s="301"/>
      <c r="L55" s="301">
        <f>SUM(L53:L54)</f>
        <v>2.1836607718598056</v>
      </c>
      <c r="M55" s="301">
        <f t="shared" ref="M55" si="83">SUM(M53:M54)</f>
        <v>0.17493072789617861</v>
      </c>
      <c r="N55" s="301">
        <f t="shared" ref="N55" si="84">SUM(N53:N54)</f>
        <v>0.17740850024401483</v>
      </c>
      <c r="O55" s="301">
        <f t="shared" si="76"/>
        <v>2.5359999999999991</v>
      </c>
      <c r="P55" s="301"/>
      <c r="Q55" s="301">
        <f>SUM(Q53:Q54)</f>
        <v>2.129822687985222</v>
      </c>
      <c r="R55" s="301">
        <f t="shared" ref="R55" si="85">SUM(R53:R54)</f>
        <v>0.17111353929011222</v>
      </c>
      <c r="S55" s="301">
        <f t="shared" ref="S55" si="86">SUM(S53:S54)</f>
        <v>0.17406377272466125</v>
      </c>
      <c r="T55" s="301">
        <f t="shared" si="77"/>
        <v>2.4749999999999956</v>
      </c>
      <c r="U55" s="301"/>
      <c r="V55" s="301">
        <f>SUM(V53:V54)</f>
        <v>2.1512379838139601</v>
      </c>
      <c r="W55" s="301">
        <f t="shared" ref="W55" si="87">SUM(W53:W54)</f>
        <v>0.17430593740658851</v>
      </c>
      <c r="X55" s="301">
        <f t="shared" ref="X55" si="88">SUM(X53:X54)</f>
        <v>0.17845607877945446</v>
      </c>
      <c r="Y55" s="301">
        <f t="shared" si="78"/>
        <v>2.5040000000000031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0.33907857911452588</v>
      </c>
      <c r="C62" s="300">
        <v>0.18070182992533018</v>
      </c>
      <c r="D62" s="300">
        <v>0</v>
      </c>
      <c r="E62" s="300">
        <f>SUM(B62:D62)</f>
        <v>0.51978040903985612</v>
      </c>
      <c r="F62" s="300"/>
      <c r="G62" s="300">
        <v>0.46630129228647427</v>
      </c>
      <c r="H62" s="300">
        <v>0.23113939306022366</v>
      </c>
      <c r="I62" s="300">
        <v>0</v>
      </c>
      <c r="J62" s="300">
        <f>SUM(G62:I62)</f>
        <v>0.6974406853466979</v>
      </c>
      <c r="K62" s="300"/>
      <c r="L62" s="300">
        <v>0.34433544303680158</v>
      </c>
      <c r="M62" s="300">
        <v>0.21645569620364458</v>
      </c>
      <c r="N62" s="300">
        <v>2.2784810126530317E-2</v>
      </c>
      <c r="O62" s="300">
        <f>SUM(L62:N62)</f>
        <v>0.58357594936697643</v>
      </c>
      <c r="P62" s="300"/>
      <c r="Q62" s="300">
        <v>0.37595359629456798</v>
      </c>
      <c r="R62" s="300">
        <v>0.23007424594319259</v>
      </c>
      <c r="S62" s="300">
        <v>2.3679814385094825E-2</v>
      </c>
      <c r="T62" s="300">
        <f>SUM(Q62:S62)</f>
        <v>0.62970765662285533</v>
      </c>
      <c r="U62" s="300"/>
      <c r="V62" s="300">
        <v>0.4337782799784437</v>
      </c>
      <c r="W62" s="300">
        <v>0.25240225988884174</v>
      </c>
      <c r="X62" s="300">
        <v>2.4996359071492766E-2</v>
      </c>
      <c r="Y62" s="300">
        <f>SUM(V62:X62)</f>
        <v>0.71117689893877822</v>
      </c>
    </row>
    <row r="63" spans="1:25" x14ac:dyDescent="0.2">
      <c r="A63" s="260" t="s">
        <v>364</v>
      </c>
      <c r="B63" s="300">
        <v>1.1543379978491957</v>
      </c>
      <c r="C63" s="300">
        <v>3.3881593110947412E-2</v>
      </c>
      <c r="D63" s="300">
        <v>0</v>
      </c>
      <c r="E63" s="300">
        <f t="shared" ref="E63:E64" si="89">SUM(B63:D63)</f>
        <v>1.1882195909601432</v>
      </c>
      <c r="F63" s="300"/>
      <c r="G63" s="300">
        <v>1.3886928996684627</v>
      </c>
      <c r="H63" s="300">
        <v>4.4866414984838551E-2</v>
      </c>
      <c r="I63" s="300">
        <v>0</v>
      </c>
      <c r="J63" s="300">
        <f t="shared" ref="J63:J64" si="90">SUM(G63:I63)</f>
        <v>1.4335593146533012</v>
      </c>
      <c r="K63" s="300"/>
      <c r="L63" s="300">
        <v>1.3118354430403525</v>
      </c>
      <c r="M63" s="300">
        <v>2.9335443038001809E-2</v>
      </c>
      <c r="N63" s="300">
        <v>0.23525316455467232</v>
      </c>
      <c r="O63" s="300">
        <f t="shared" ref="O63:O64" si="91">SUM(L63:N63)</f>
        <v>1.5764240506330265</v>
      </c>
      <c r="P63" s="300"/>
      <c r="Q63" s="300">
        <v>1.3687517401331417</v>
      </c>
      <c r="R63" s="300">
        <v>3.1280742459336083E-2</v>
      </c>
      <c r="S63" s="300">
        <v>0.23825986078466621</v>
      </c>
      <c r="T63" s="300">
        <f t="shared" ref="T63:T64" si="92">SUM(Q63:S63)</f>
        <v>1.6382923433771439</v>
      </c>
      <c r="U63" s="300"/>
      <c r="V63" s="300">
        <v>1.4470453232841878</v>
      </c>
      <c r="W63" s="300">
        <v>3.3226867545483013E-2</v>
      </c>
      <c r="X63" s="300">
        <v>0.23655091023155045</v>
      </c>
      <c r="Y63" s="300">
        <f t="shared" ref="Y63:Y64" si="93">SUM(V63:X63)</f>
        <v>1.7168231010612212</v>
      </c>
    </row>
    <row r="64" spans="1:25" x14ac:dyDescent="0.2">
      <c r="A64" s="264" t="s">
        <v>363</v>
      </c>
      <c r="B64" s="301">
        <f>SUM(B62:B63)</f>
        <v>1.4934165769637215</v>
      </c>
      <c r="C64" s="301">
        <f t="shared" ref="C64" si="94">SUM(C62:C63)</f>
        <v>0.21458342303627759</v>
      </c>
      <c r="D64" s="301">
        <f t="shared" ref="D64" si="95">SUM(D62:D63)</f>
        <v>0</v>
      </c>
      <c r="E64" s="301">
        <f t="shared" si="89"/>
        <v>1.7079999999999991</v>
      </c>
      <c r="F64" s="301"/>
      <c r="G64" s="301">
        <f>SUM(G62:G63)</f>
        <v>1.8549941919549369</v>
      </c>
      <c r="H64" s="301">
        <f t="shared" ref="H64" si="96">SUM(H62:H63)</f>
        <v>0.2760058080450622</v>
      </c>
      <c r="I64" s="301">
        <f t="shared" ref="I64" si="97">SUM(I62:I63)</f>
        <v>0</v>
      </c>
      <c r="J64" s="301">
        <f t="shared" si="90"/>
        <v>2.1309999999999989</v>
      </c>
      <c r="K64" s="301"/>
      <c r="L64" s="301">
        <f>SUM(L62:L63)</f>
        <v>1.656170886077154</v>
      </c>
      <c r="M64" s="301">
        <f t="shared" ref="M64" si="98">SUM(M62:M63)</f>
        <v>0.24579113924164639</v>
      </c>
      <c r="N64" s="301">
        <f t="shared" ref="N64" si="99">SUM(N62:N63)</f>
        <v>0.25803797468120265</v>
      </c>
      <c r="O64" s="301">
        <f t="shared" si="91"/>
        <v>2.1600000000000028</v>
      </c>
      <c r="P64" s="301"/>
      <c r="Q64" s="301">
        <f>SUM(Q62:Q63)</f>
        <v>1.7447053364277096</v>
      </c>
      <c r="R64" s="301">
        <f t="shared" ref="R64" si="100">SUM(R62:R63)</f>
        <v>0.26135498840252869</v>
      </c>
      <c r="S64" s="301">
        <f t="shared" ref="S64" si="101">SUM(S62:S63)</f>
        <v>0.26193967516976102</v>
      </c>
      <c r="T64" s="301">
        <f t="shared" si="92"/>
        <v>2.2679999999999993</v>
      </c>
      <c r="U64" s="301"/>
      <c r="V64" s="301">
        <f>SUM(V62:V63)</f>
        <v>1.8808236032626315</v>
      </c>
      <c r="W64" s="301">
        <f t="shared" ref="W64" si="102">SUM(W62:W63)</f>
        <v>0.28562912743432478</v>
      </c>
      <c r="X64" s="301">
        <f t="shared" ref="X64" si="103">SUM(X62:X63)</f>
        <v>0.26154726930304323</v>
      </c>
      <c r="Y64" s="301">
        <f t="shared" si="93"/>
        <v>2.4279999999999995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1.5595675836973191</v>
      </c>
      <c r="C71" s="300">
        <v>0.7065258019852777</v>
      </c>
      <c r="D71" s="300">
        <v>0.8432331805981419</v>
      </c>
      <c r="E71" s="300">
        <f>SUM(B71:D71)</f>
        <v>3.1093265662807386</v>
      </c>
      <c r="F71" s="300"/>
      <c r="G71" s="300">
        <v>1.570261162684512</v>
      </c>
      <c r="H71" s="300">
        <v>0.87137481939384553</v>
      </c>
      <c r="I71" s="300">
        <v>0.22977929136524444</v>
      </c>
      <c r="J71" s="300">
        <f>SUM(G71:I71)</f>
        <v>2.6714152734436021</v>
      </c>
      <c r="K71" s="300"/>
      <c r="L71" s="300">
        <v>1.5816548204340595</v>
      </c>
      <c r="M71" s="300">
        <v>0.92814746111901236</v>
      </c>
      <c r="N71" s="300">
        <v>0.29226902723521564</v>
      </c>
      <c r="O71" s="300">
        <f>SUM(L71:N71)</f>
        <v>2.8020713087882876</v>
      </c>
      <c r="P71" s="300"/>
      <c r="Q71" s="300">
        <v>1.5445185019913439</v>
      </c>
      <c r="R71" s="300">
        <v>0.91244446444578375</v>
      </c>
      <c r="S71" s="300">
        <v>0.28688345669717868</v>
      </c>
      <c r="T71" s="300">
        <f>SUM(Q71:S71)</f>
        <v>2.7438464231343063</v>
      </c>
      <c r="U71" s="300"/>
      <c r="V71" s="300">
        <v>1.5653845528442107</v>
      </c>
      <c r="W71" s="300">
        <v>0.93476175121922278</v>
      </c>
      <c r="X71" s="300">
        <v>0.29886306986068312</v>
      </c>
      <c r="Y71" s="300">
        <f>SUM(V71:X71)</f>
        <v>2.7990093739241164</v>
      </c>
    </row>
    <row r="72" spans="1:25" x14ac:dyDescent="0.2">
      <c r="A72" s="260" t="s">
        <v>364</v>
      </c>
      <c r="B72" s="300">
        <v>12.449873535364201</v>
      </c>
      <c r="C72" s="300">
        <v>0.46069773552235677</v>
      </c>
      <c r="D72" s="300">
        <v>4.5141021628326978</v>
      </c>
      <c r="E72" s="300">
        <f t="shared" ref="E72:E73" si="104">SUM(B72:D72)</f>
        <v>17.424673433719256</v>
      </c>
      <c r="F72" s="300"/>
      <c r="G72" s="300">
        <v>11.85365448909395</v>
      </c>
      <c r="H72" s="300">
        <v>0.52331771585680131</v>
      </c>
      <c r="I72" s="300">
        <v>7.3366125216056464</v>
      </c>
      <c r="J72" s="300">
        <f t="shared" ref="J72:J73" si="105">SUM(G72:I72)</f>
        <v>19.713584726556398</v>
      </c>
      <c r="K72" s="300"/>
      <c r="L72" s="300">
        <v>11.80952437698393</v>
      </c>
      <c r="M72" s="300">
        <v>0.56690912903301693</v>
      </c>
      <c r="N72" s="300">
        <v>6.2124951851947641</v>
      </c>
      <c r="O72" s="300">
        <f t="shared" ref="O72:O73" si="106">SUM(L72:N72)</f>
        <v>18.588928691211709</v>
      </c>
      <c r="P72" s="300"/>
      <c r="Q72" s="300">
        <v>11.337634208297709</v>
      </c>
      <c r="R72" s="300">
        <v>0.56198143083387708</v>
      </c>
      <c r="S72" s="300">
        <v>6.1005379377341056</v>
      </c>
      <c r="T72" s="300">
        <f t="shared" ref="T72:T73" si="107">SUM(Q72:S72)</f>
        <v>18.000153576865692</v>
      </c>
      <c r="U72" s="300"/>
      <c r="V72" s="300">
        <v>10.977554005217382</v>
      </c>
      <c r="W72" s="300">
        <v>0.58189850050880998</v>
      </c>
      <c r="X72" s="300">
        <v>6.2345381203497023</v>
      </c>
      <c r="Y72" s="300">
        <f t="shared" ref="Y72:Y73" si="108">SUM(V72:X72)</f>
        <v>17.793990626075896</v>
      </c>
    </row>
    <row r="73" spans="1:25" x14ac:dyDescent="0.2">
      <c r="A73" s="264" t="s">
        <v>363</v>
      </c>
      <c r="B73" s="301">
        <f>SUM(B71:B72)</f>
        <v>14.00944111906152</v>
      </c>
      <c r="C73" s="301">
        <f t="shared" ref="C73" si="109">SUM(C71:C72)</f>
        <v>1.1672235375076345</v>
      </c>
      <c r="D73" s="301">
        <f t="shared" ref="D73" si="110">SUM(D71:D72)</f>
        <v>5.3573353434308402</v>
      </c>
      <c r="E73" s="301">
        <f t="shared" si="104"/>
        <v>20.533999999999995</v>
      </c>
      <c r="F73" s="301"/>
      <c r="G73" s="301">
        <f>SUM(G71:G72)</f>
        <v>13.423915651778461</v>
      </c>
      <c r="H73" s="301">
        <f t="shared" ref="H73" si="111">SUM(H71:H72)</f>
        <v>1.394692535250647</v>
      </c>
      <c r="I73" s="301">
        <f t="shared" ref="I73" si="112">SUM(I71:I72)</f>
        <v>7.5663918129708909</v>
      </c>
      <c r="J73" s="301">
        <f t="shared" si="105"/>
        <v>22.384999999999998</v>
      </c>
      <c r="K73" s="301"/>
      <c r="L73" s="301">
        <f>SUM(L71:L72)</f>
        <v>13.391179197417989</v>
      </c>
      <c r="M73" s="301">
        <f t="shared" ref="M73" si="113">SUM(M71:M72)</f>
        <v>1.4950565901520294</v>
      </c>
      <c r="N73" s="301">
        <f t="shared" ref="N73" si="114">SUM(N71:N72)</f>
        <v>6.50476421242998</v>
      </c>
      <c r="O73" s="301">
        <f t="shared" si="106"/>
        <v>21.390999999999998</v>
      </c>
      <c r="P73" s="301"/>
      <c r="Q73" s="301">
        <f>SUM(Q71:Q72)</f>
        <v>12.882152710289054</v>
      </c>
      <c r="R73" s="301">
        <f t="shared" ref="R73" si="115">SUM(R71:R72)</f>
        <v>1.4744258952796607</v>
      </c>
      <c r="S73" s="301">
        <f t="shared" ref="S73" si="116">SUM(S71:S72)</f>
        <v>6.3874213944312839</v>
      </c>
      <c r="T73" s="301">
        <f t="shared" si="107"/>
        <v>20.744</v>
      </c>
      <c r="U73" s="301"/>
      <c r="V73" s="301">
        <f>SUM(V71:V72)</f>
        <v>12.542938558061593</v>
      </c>
      <c r="W73" s="301">
        <f t="shared" ref="W73" si="117">SUM(W71:W72)</f>
        <v>1.5166602517280328</v>
      </c>
      <c r="X73" s="301">
        <f t="shared" ref="X73" si="118">SUM(X71:X72)</f>
        <v>6.5334011902103857</v>
      </c>
      <c r="Y73" s="301">
        <f t="shared" si="108"/>
        <v>20.593000000000011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10.667118845437173</v>
      </c>
      <c r="C80" s="300">
        <v>16.354869894208356</v>
      </c>
      <c r="D80" s="300">
        <v>1.5978402065622392</v>
      </c>
      <c r="E80" s="300">
        <f>SUM(B80:D80)</f>
        <v>28.619828946207768</v>
      </c>
      <c r="F80" s="300"/>
      <c r="G80" s="300">
        <v>9.6751643560896348</v>
      </c>
      <c r="H80" s="300">
        <v>15.190835538227558</v>
      </c>
      <c r="I80" s="300">
        <v>1.8129440134393617</v>
      </c>
      <c r="J80" s="300">
        <f>SUM(G80:I80)</f>
        <v>26.678943907756555</v>
      </c>
      <c r="K80" s="300"/>
      <c r="L80" s="300">
        <v>10.132556660732854</v>
      </c>
      <c r="M80" s="300">
        <v>16.042095172605563</v>
      </c>
      <c r="N80" s="300">
        <v>1.2510461899164782</v>
      </c>
      <c r="O80" s="300">
        <f>SUM(L80:N80)</f>
        <v>27.425698023254895</v>
      </c>
      <c r="P80" s="300"/>
      <c r="Q80" s="300">
        <v>10.382404031148749</v>
      </c>
      <c r="R80" s="300">
        <v>15.296844748082638</v>
      </c>
      <c r="S80" s="300">
        <v>1.2825843742939036</v>
      </c>
      <c r="T80" s="300">
        <f>SUM(Q80:S80)</f>
        <v>26.961833153525291</v>
      </c>
      <c r="U80" s="300"/>
      <c r="V80" s="300">
        <v>11.079245615659158</v>
      </c>
      <c r="W80" s="300">
        <v>14.178098828252319</v>
      </c>
      <c r="X80" s="300">
        <v>1.3739485852215854</v>
      </c>
      <c r="Y80" s="300">
        <f>SUM(V80:X80)</f>
        <v>26.631293029133062</v>
      </c>
    </row>
    <row r="81" spans="1:25" x14ac:dyDescent="0.2">
      <c r="A81" s="260" t="s">
        <v>364</v>
      </c>
      <c r="B81" s="300">
        <v>15.150045551270319</v>
      </c>
      <c r="C81" s="300">
        <v>7.9599237376680829</v>
      </c>
      <c r="D81" s="300">
        <v>3.9152017648538076</v>
      </c>
      <c r="E81" s="300">
        <f t="shared" ref="E81:E82" si="119">SUM(B81:D81)</f>
        <v>27.02517105379221</v>
      </c>
      <c r="F81" s="300"/>
      <c r="G81" s="300">
        <v>19.733867674446664</v>
      </c>
      <c r="H81" s="300">
        <v>6.3244523997441444</v>
      </c>
      <c r="I81" s="300">
        <v>3.2167360180526181</v>
      </c>
      <c r="J81" s="300">
        <f t="shared" ref="J81:J82" si="120">SUM(G81:I81)</f>
        <v>29.275056092243428</v>
      </c>
      <c r="K81" s="300"/>
      <c r="L81" s="300">
        <v>18.875134815424452</v>
      </c>
      <c r="M81" s="300">
        <v>7.082271437726928</v>
      </c>
      <c r="N81" s="300">
        <v>2.4748957235936517</v>
      </c>
      <c r="O81" s="300">
        <f t="shared" ref="O81:O82" si="121">SUM(L81:N81)</f>
        <v>28.43230197674503</v>
      </c>
      <c r="P81" s="300"/>
      <c r="Q81" s="300">
        <v>19.098662383743239</v>
      </c>
      <c r="R81" s="300">
        <v>7.0222232740595167</v>
      </c>
      <c r="S81" s="300">
        <v>2.4952811886719601</v>
      </c>
      <c r="T81" s="300">
        <f t="shared" ref="T81:T82" si="122">SUM(Q81:S81)</f>
        <v>28.616166846474716</v>
      </c>
      <c r="U81" s="300"/>
      <c r="V81" s="300">
        <v>19.713946150126201</v>
      </c>
      <c r="W81" s="300">
        <v>7.0512945545892416</v>
      </c>
      <c r="X81" s="300">
        <v>2.5584662661515507</v>
      </c>
      <c r="Y81" s="300">
        <f t="shared" ref="Y81:Y82" si="123">SUM(V81:X81)</f>
        <v>29.323706970866994</v>
      </c>
    </row>
    <row r="82" spans="1:25" x14ac:dyDescent="0.2">
      <c r="A82" s="264" t="s">
        <v>363</v>
      </c>
      <c r="B82" s="301">
        <f>SUM(B80:B81)</f>
        <v>25.81716439670749</v>
      </c>
      <c r="C82" s="301">
        <f t="shared" ref="C82" si="124">SUM(C80:C81)</f>
        <v>24.314793631876441</v>
      </c>
      <c r="D82" s="301">
        <f t="shared" ref="D82" si="125">SUM(D80:D81)</f>
        <v>5.5130419714160466</v>
      </c>
      <c r="E82" s="301">
        <f t="shared" si="119"/>
        <v>55.644999999999975</v>
      </c>
      <c r="F82" s="301"/>
      <c r="G82" s="301">
        <f>SUM(G80:G81)</f>
        <v>29.409032030536299</v>
      </c>
      <c r="H82" s="301">
        <f t="shared" ref="H82" si="126">SUM(H80:H81)</f>
        <v>21.515287937971703</v>
      </c>
      <c r="I82" s="301">
        <f t="shared" ref="I82" si="127">SUM(I80:I81)</f>
        <v>5.0296800314919796</v>
      </c>
      <c r="J82" s="301">
        <f t="shared" si="120"/>
        <v>55.953999999999979</v>
      </c>
      <c r="K82" s="301"/>
      <c r="L82" s="301">
        <f>SUM(L80:L81)</f>
        <v>29.007691476157305</v>
      </c>
      <c r="M82" s="301">
        <f t="shared" ref="M82" si="128">SUM(M80:M81)</f>
        <v>23.124366610332491</v>
      </c>
      <c r="N82" s="301">
        <f t="shared" ref="N82" si="129">SUM(N80:N81)</f>
        <v>3.7259419135101299</v>
      </c>
      <c r="O82" s="301">
        <f t="shared" si="121"/>
        <v>55.857999999999919</v>
      </c>
      <c r="P82" s="301"/>
      <c r="Q82" s="301">
        <f>SUM(Q80:Q81)</f>
        <v>29.481066414891988</v>
      </c>
      <c r="R82" s="301">
        <f t="shared" ref="R82" si="130">SUM(R80:R81)</f>
        <v>22.319068022142154</v>
      </c>
      <c r="S82" s="301">
        <f t="shared" ref="S82" si="131">SUM(S80:S81)</f>
        <v>3.7778655629658635</v>
      </c>
      <c r="T82" s="301">
        <f t="shared" si="122"/>
        <v>55.57800000000001</v>
      </c>
      <c r="U82" s="301"/>
      <c r="V82" s="301">
        <f>SUM(V80:V81)</f>
        <v>30.793191765785359</v>
      </c>
      <c r="W82" s="301">
        <f t="shared" ref="W82" si="132">SUM(W80:W81)</f>
        <v>21.229393382841561</v>
      </c>
      <c r="X82" s="301">
        <f t="shared" ref="X82" si="133">SUM(X80:X81)</f>
        <v>3.9324148513731361</v>
      </c>
      <c r="Y82" s="301">
        <f t="shared" si="123"/>
        <v>55.955000000000055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1.588955965887751</v>
      </c>
      <c r="C89" s="300">
        <v>1.2382705966038006</v>
      </c>
      <c r="D89" s="300">
        <v>0.16168323863858605</v>
      </c>
      <c r="E89" s="300">
        <f>SUM(B89:D89)</f>
        <v>2.9889098011301378</v>
      </c>
      <c r="F89" s="300"/>
      <c r="G89" s="300">
        <v>1.7884095698970375</v>
      </c>
      <c r="H89" s="300">
        <v>1.2957606514495519</v>
      </c>
      <c r="I89" s="300">
        <v>0.21674340745566828</v>
      </c>
      <c r="J89" s="300">
        <f>SUM(G89:I89)</f>
        <v>3.3009136288022578</v>
      </c>
      <c r="K89" s="300"/>
      <c r="L89" s="300">
        <v>1.967818800815323</v>
      </c>
      <c r="M89" s="300">
        <v>1.3333603686175579</v>
      </c>
      <c r="N89" s="300">
        <v>0.88198620134622485</v>
      </c>
      <c r="O89" s="300">
        <f>SUM(L89:N89)</f>
        <v>4.1831653707791059</v>
      </c>
      <c r="P89" s="300"/>
      <c r="Q89" s="300">
        <v>2.1791199288108061</v>
      </c>
      <c r="R89" s="300">
        <v>1.4930543612470428</v>
      </c>
      <c r="S89" s="300">
        <v>0.9384754279352493</v>
      </c>
      <c r="T89" s="300">
        <f>SUM(Q89:S89)</f>
        <v>4.6106497179930983</v>
      </c>
      <c r="U89" s="300"/>
      <c r="V89" s="300">
        <v>2.2929533095828161</v>
      </c>
      <c r="W89" s="300">
        <v>1.6265698865595901</v>
      </c>
      <c r="X89" s="300">
        <v>0.94504775727487766</v>
      </c>
      <c r="Y89" s="300">
        <f>SUM(V89:X89)</f>
        <v>4.8645709534172834</v>
      </c>
    </row>
    <row r="90" spans="1:25" x14ac:dyDescent="0.2">
      <c r="A90" s="260" t="s">
        <v>364</v>
      </c>
      <c r="B90" s="300">
        <v>8.3085671164666994</v>
      </c>
      <c r="C90" s="300">
        <v>1.0930344460335506</v>
      </c>
      <c r="D90" s="300">
        <v>1.7394886363695945</v>
      </c>
      <c r="E90" s="300">
        <f t="shared" ref="E90:E91" si="134">SUM(B90:D90)</f>
        <v>11.141090198869845</v>
      </c>
      <c r="F90" s="300"/>
      <c r="G90" s="300">
        <v>9.282091715951065</v>
      </c>
      <c r="H90" s="300">
        <v>1.179648111760071</v>
      </c>
      <c r="I90" s="300">
        <v>2.6863465434865823</v>
      </c>
      <c r="J90" s="300">
        <f t="shared" ref="J90:J91" si="135">SUM(G90:I90)</f>
        <v>13.148086371197719</v>
      </c>
      <c r="K90" s="300"/>
      <c r="L90" s="300">
        <v>8.8489829276661727</v>
      </c>
      <c r="M90" s="300">
        <v>1.2562438740936637</v>
      </c>
      <c r="N90" s="300">
        <v>2.1846078274610461</v>
      </c>
      <c r="O90" s="300">
        <f t="shared" ref="O90:O91" si="136">SUM(L90:N90)</f>
        <v>12.289834629220884</v>
      </c>
      <c r="P90" s="300"/>
      <c r="Q90" s="300">
        <v>9.3172040630907205</v>
      </c>
      <c r="R90" s="300">
        <v>1.3334912996553416</v>
      </c>
      <c r="S90" s="300">
        <v>2.3756549192608594</v>
      </c>
      <c r="T90" s="300">
        <f t="shared" ref="T90:T91" si="137">SUM(Q90:S90)</f>
        <v>13.02635028200692</v>
      </c>
      <c r="U90" s="300"/>
      <c r="V90" s="300">
        <v>9.1011659422592146</v>
      </c>
      <c r="W90" s="300">
        <v>1.3818274682548535</v>
      </c>
      <c r="X90" s="300">
        <v>2.5214356360686443</v>
      </c>
      <c r="Y90" s="300">
        <f t="shared" ref="Y90:Y91" si="138">SUM(V90:X90)</f>
        <v>13.004429046582711</v>
      </c>
    </row>
    <row r="91" spans="1:25" x14ac:dyDescent="0.2">
      <c r="A91" s="264" t="s">
        <v>363</v>
      </c>
      <c r="B91" s="301">
        <f>SUM(B89:B90)</f>
        <v>9.89752308235445</v>
      </c>
      <c r="C91" s="301">
        <f t="shared" ref="C91" si="139">SUM(C89:C90)</f>
        <v>2.3313050426373509</v>
      </c>
      <c r="D91" s="301">
        <f t="shared" ref="D91" si="140">SUM(D89:D90)</f>
        <v>1.9011718750081805</v>
      </c>
      <c r="E91" s="301">
        <f t="shared" si="134"/>
        <v>14.129999999999981</v>
      </c>
      <c r="F91" s="301"/>
      <c r="G91" s="301">
        <f>SUM(G89:G90)</f>
        <v>11.070501285848103</v>
      </c>
      <c r="H91" s="301">
        <f t="shared" ref="H91" si="141">SUM(H89:H90)</f>
        <v>2.4754087632096229</v>
      </c>
      <c r="I91" s="301">
        <f t="shared" ref="I91" si="142">SUM(I89:I90)</f>
        <v>2.9030899509422508</v>
      </c>
      <c r="J91" s="301">
        <f t="shared" si="135"/>
        <v>16.448999999999977</v>
      </c>
      <c r="K91" s="301"/>
      <c r="L91" s="301">
        <f>SUM(L89:L90)</f>
        <v>10.816801728481495</v>
      </c>
      <c r="M91" s="301">
        <f t="shared" ref="M91" si="143">SUM(M89:M90)</f>
        <v>2.5896042427112214</v>
      </c>
      <c r="N91" s="301">
        <f t="shared" ref="N91" si="144">SUM(N89:N90)</f>
        <v>3.0665940288072711</v>
      </c>
      <c r="O91" s="301">
        <f t="shared" si="136"/>
        <v>16.472999999999988</v>
      </c>
      <c r="P91" s="301"/>
      <c r="Q91" s="301">
        <f>SUM(Q89:Q90)</f>
        <v>11.496323991901527</v>
      </c>
      <c r="R91" s="301">
        <f t="shared" ref="R91" si="145">SUM(R89:R90)</f>
        <v>2.8265456609023847</v>
      </c>
      <c r="S91" s="301">
        <f t="shared" ref="S91" si="146">SUM(S89:S90)</f>
        <v>3.3141303471961088</v>
      </c>
      <c r="T91" s="301">
        <f t="shared" si="137"/>
        <v>17.637000000000022</v>
      </c>
      <c r="U91" s="301"/>
      <c r="V91" s="301">
        <f>SUM(V89:V90)</f>
        <v>11.394119251842032</v>
      </c>
      <c r="W91" s="301">
        <f t="shared" ref="W91" si="147">SUM(W89:W90)</f>
        <v>3.0083973548144436</v>
      </c>
      <c r="X91" s="301">
        <f t="shared" ref="X91" si="148">SUM(X89:X90)</f>
        <v>3.466483393343522</v>
      </c>
      <c r="Y91" s="301">
        <f t="shared" si="138"/>
        <v>17.868999999999996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4.8623828934888058</v>
      </c>
      <c r="C98" s="300">
        <v>13.499929498981738</v>
      </c>
      <c r="D98" s="300">
        <v>1.5754773139890597</v>
      </c>
      <c r="E98" s="300">
        <f>SUM(B98:D98)</f>
        <v>19.937789706459601</v>
      </c>
      <c r="F98" s="300"/>
      <c r="G98" s="300">
        <v>7.2952320799512727</v>
      </c>
      <c r="H98" s="300">
        <v>12.033279286050002</v>
      </c>
      <c r="I98" s="300">
        <v>2.1782788817581147</v>
      </c>
      <c r="J98" s="300">
        <f>SUM(G98:I98)</f>
        <v>21.506790247759387</v>
      </c>
      <c r="K98" s="300"/>
      <c r="L98" s="300">
        <v>8.058555871222854</v>
      </c>
      <c r="M98" s="300">
        <v>12.730108685538974</v>
      </c>
      <c r="N98" s="300">
        <v>1.7707102656336435</v>
      </c>
      <c r="O98" s="300">
        <f>SUM(L98:N98)</f>
        <v>22.559374822395473</v>
      </c>
      <c r="P98" s="300"/>
      <c r="Q98" s="300">
        <v>8.3404315991788458</v>
      </c>
      <c r="R98" s="300">
        <v>13.137609533020305</v>
      </c>
      <c r="S98" s="300">
        <v>1.8313781594093359</v>
      </c>
      <c r="T98" s="300">
        <f>SUM(Q98:S98)</f>
        <v>23.309419291608489</v>
      </c>
      <c r="U98" s="300"/>
      <c r="V98" s="300">
        <v>10.269990013204517</v>
      </c>
      <c r="W98" s="300">
        <v>15.928212187400222</v>
      </c>
      <c r="X98" s="300">
        <v>2.2685907851738163</v>
      </c>
      <c r="Y98" s="300">
        <f>SUM(V98:X98)</f>
        <v>28.466792985778557</v>
      </c>
    </row>
    <row r="99" spans="1:25" x14ac:dyDescent="0.2">
      <c r="A99" s="260" t="s">
        <v>364</v>
      </c>
      <c r="B99" s="300">
        <v>6.6549932987851381</v>
      </c>
      <c r="C99" s="300">
        <v>5.2057561543210626</v>
      </c>
      <c r="D99" s="300">
        <v>1.5894608404341792</v>
      </c>
      <c r="E99" s="300">
        <f t="shared" ref="E99:E100" si="149">SUM(B99:D99)</f>
        <v>13.450210293540382</v>
      </c>
      <c r="F99" s="300"/>
      <c r="G99" s="300">
        <v>8.195133812203462</v>
      </c>
      <c r="H99" s="300">
        <v>8.7871744255787867</v>
      </c>
      <c r="I99" s="300">
        <v>3.0489015144583695</v>
      </c>
      <c r="J99" s="300">
        <f t="shared" ref="J99:J100" si="150">SUM(G99:I99)</f>
        <v>20.031209752240617</v>
      </c>
      <c r="K99" s="300"/>
      <c r="L99" s="300">
        <v>8.116250312176728</v>
      </c>
      <c r="M99" s="300">
        <v>7.7755985768249536</v>
      </c>
      <c r="N99" s="300">
        <v>0.95577628860291197</v>
      </c>
      <c r="O99" s="300">
        <f t="shared" ref="O99:O100" si="151">SUM(L99:N99)</f>
        <v>16.847625177604595</v>
      </c>
      <c r="P99" s="300"/>
      <c r="Q99" s="300">
        <v>8.4454232155401439</v>
      </c>
      <c r="R99" s="300">
        <v>8.034846242897153</v>
      </c>
      <c r="S99" s="300">
        <v>0.98931124995420072</v>
      </c>
      <c r="T99" s="300">
        <f t="shared" ref="T99:T100" si="152">SUM(Q99:S99)</f>
        <v>17.469580708391501</v>
      </c>
      <c r="U99" s="300"/>
      <c r="V99" s="300">
        <v>10.498691282754127</v>
      </c>
      <c r="W99" s="300">
        <v>9.7510313368926944</v>
      </c>
      <c r="X99" s="300">
        <v>1.2234843945745422</v>
      </c>
      <c r="Y99" s="300">
        <f t="shared" ref="Y99:Y100" si="153">SUM(V99:X99)</f>
        <v>21.473207014221362</v>
      </c>
    </row>
    <row r="100" spans="1:25" x14ac:dyDescent="0.2">
      <c r="A100" s="264" t="s">
        <v>363</v>
      </c>
      <c r="B100" s="301">
        <f>SUM(B98:B99)</f>
        <v>11.517376192273943</v>
      </c>
      <c r="C100" s="301">
        <f t="shared" ref="C100" si="154">SUM(C98:C99)</f>
        <v>18.705685653302801</v>
      </c>
      <c r="D100" s="301">
        <f t="shared" ref="D100" si="155">SUM(D98:D99)</f>
        <v>3.1649381544232389</v>
      </c>
      <c r="E100" s="301">
        <f t="shared" si="149"/>
        <v>33.387999999999984</v>
      </c>
      <c r="F100" s="301"/>
      <c r="G100" s="301">
        <f>SUM(G98:G99)</f>
        <v>15.490365892154735</v>
      </c>
      <c r="H100" s="301">
        <f t="shared" ref="H100" si="156">SUM(H98:H99)</f>
        <v>20.820453711628787</v>
      </c>
      <c r="I100" s="301">
        <f t="shared" ref="I100" si="157">SUM(I98:I99)</f>
        <v>5.2271803962164842</v>
      </c>
      <c r="J100" s="301">
        <f t="shared" si="150"/>
        <v>41.538000000000004</v>
      </c>
      <c r="K100" s="301"/>
      <c r="L100" s="301">
        <f>SUM(L98:L99)</f>
        <v>16.174806183399582</v>
      </c>
      <c r="M100" s="301">
        <f t="shared" ref="M100" si="158">SUM(M98:M99)</f>
        <v>20.505707262363927</v>
      </c>
      <c r="N100" s="301">
        <f t="shared" ref="N100" si="159">SUM(N98:N99)</f>
        <v>2.7264865542365557</v>
      </c>
      <c r="O100" s="301">
        <f t="shared" si="151"/>
        <v>39.407000000000068</v>
      </c>
      <c r="P100" s="301"/>
      <c r="Q100" s="301">
        <f>SUM(Q98:Q99)</f>
        <v>16.785854814718988</v>
      </c>
      <c r="R100" s="301">
        <f t="shared" ref="R100" si="160">SUM(R98:R99)</f>
        <v>21.172455775917456</v>
      </c>
      <c r="S100" s="301">
        <f t="shared" ref="S100" si="161">SUM(S98:S99)</f>
        <v>2.8206894093635366</v>
      </c>
      <c r="T100" s="301">
        <f t="shared" si="152"/>
        <v>40.778999999999982</v>
      </c>
      <c r="U100" s="301"/>
      <c r="V100" s="301">
        <f>SUM(V98:V99)</f>
        <v>20.768681295958643</v>
      </c>
      <c r="W100" s="301">
        <f t="shared" ref="W100" si="162">SUM(W98:W99)</f>
        <v>25.679243524292914</v>
      </c>
      <c r="X100" s="301">
        <f t="shared" ref="X100" si="163">SUM(X98:X99)</f>
        <v>3.4920751797483582</v>
      </c>
      <c r="Y100" s="301">
        <f t="shared" si="153"/>
        <v>49.939999999999912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0.72814313098297667</v>
      </c>
      <c r="C107" s="300">
        <v>0.28605623003462322</v>
      </c>
      <c r="D107" s="300">
        <v>0.68753865815047521</v>
      </c>
      <c r="E107" s="300">
        <f>SUM(B107:D107)</f>
        <v>1.7017380191680751</v>
      </c>
      <c r="F107" s="300"/>
      <c r="G107" s="300">
        <v>0.66581539807129575</v>
      </c>
      <c r="H107" s="300">
        <v>0.43682108486458016</v>
      </c>
      <c r="I107" s="300">
        <v>0</v>
      </c>
      <c r="J107" s="300">
        <f>SUM(G107:I107)</f>
        <v>1.1026364829358759</v>
      </c>
      <c r="K107" s="300"/>
      <c r="L107" s="300">
        <v>0.54862327150001955</v>
      </c>
      <c r="M107" s="300">
        <v>0.25090949972000887</v>
      </c>
      <c r="N107" s="300">
        <v>1.5266878021305419</v>
      </c>
      <c r="O107" s="300">
        <f>SUM(L107:N107)</f>
        <v>2.3262205733505703</v>
      </c>
      <c r="P107" s="300"/>
      <c r="Q107" s="300">
        <v>0.53921054438280636</v>
      </c>
      <c r="R107" s="300">
        <v>0.25005466606382154</v>
      </c>
      <c r="S107" s="300">
        <v>1.4872942588776201</v>
      </c>
      <c r="T107" s="300">
        <f>SUM(Q107:S107)</f>
        <v>2.2765594693242481</v>
      </c>
      <c r="U107" s="300"/>
      <c r="V107" s="300">
        <v>0.55753230526679032</v>
      </c>
      <c r="W107" s="300">
        <v>0.25684072489740095</v>
      </c>
      <c r="X107" s="300">
        <v>1.4600889239133825</v>
      </c>
      <c r="Y107" s="300">
        <f>SUM(V107:X107)</f>
        <v>2.2744619540775739</v>
      </c>
    </row>
    <row r="108" spans="1:25" x14ac:dyDescent="0.2">
      <c r="A108" s="260" t="s">
        <v>364</v>
      </c>
      <c r="B108" s="300">
        <v>1.0009686900888024</v>
      </c>
      <c r="C108" s="300">
        <v>0.32757316294204336</v>
      </c>
      <c r="D108" s="300">
        <v>0.53972012780108336</v>
      </c>
      <c r="E108" s="300">
        <f t="shared" ref="E108:E109" si="164">SUM(B108:D108)</f>
        <v>1.868261980831929</v>
      </c>
      <c r="F108" s="300"/>
      <c r="G108" s="300">
        <v>1.3739658792617555</v>
      </c>
      <c r="H108" s="300">
        <v>0.34637795275992</v>
      </c>
      <c r="I108" s="300">
        <v>1.5760196850424495</v>
      </c>
      <c r="J108" s="300">
        <f t="shared" ref="J108:J109" si="165">SUM(G108:I108)</f>
        <v>3.2963635170641252</v>
      </c>
      <c r="K108" s="300"/>
      <c r="L108" s="300">
        <v>1.3452609331076442</v>
      </c>
      <c r="M108" s="300">
        <v>0.32473479482960055</v>
      </c>
      <c r="N108" s="300">
        <v>0.29578369871218907</v>
      </c>
      <c r="O108" s="300">
        <f t="shared" ref="O108:O109" si="166">SUM(L108:N108)</f>
        <v>1.9657794266494339</v>
      </c>
      <c r="P108" s="300"/>
      <c r="Q108" s="300">
        <v>1.3168902104412725</v>
      </c>
      <c r="R108" s="300">
        <v>0.33453259377744232</v>
      </c>
      <c r="S108" s="300">
        <v>0.29301772645703333</v>
      </c>
      <c r="T108" s="300">
        <f t="shared" ref="T108:T109" si="167">SUM(Q108:S108)</f>
        <v>1.9444405306757482</v>
      </c>
      <c r="U108" s="300"/>
      <c r="V108" s="300">
        <v>1.3372101530779688</v>
      </c>
      <c r="W108" s="300">
        <v>0.36622692480365893</v>
      </c>
      <c r="X108" s="300">
        <v>0.30310096804079539</v>
      </c>
      <c r="Y108" s="300">
        <f t="shared" ref="Y108:Y109" si="168">SUM(V108:X108)</f>
        <v>2.0065380459224231</v>
      </c>
    </row>
    <row r="109" spans="1:25" x14ac:dyDescent="0.2">
      <c r="A109" s="264" t="s">
        <v>363</v>
      </c>
      <c r="B109" s="301">
        <f>SUM(B107:B108)</f>
        <v>1.7291118210717791</v>
      </c>
      <c r="C109" s="301">
        <f t="shared" ref="C109" si="169">SUM(C107:C108)</f>
        <v>0.61362939297666652</v>
      </c>
      <c r="D109" s="301">
        <f t="shared" ref="D109" si="170">SUM(D107:D108)</f>
        <v>1.2272587859515585</v>
      </c>
      <c r="E109" s="301">
        <f t="shared" si="164"/>
        <v>3.5700000000000043</v>
      </c>
      <c r="F109" s="301"/>
      <c r="G109" s="301">
        <f>SUM(G107:G108)</f>
        <v>2.0397812773330513</v>
      </c>
      <c r="H109" s="301">
        <f t="shared" ref="H109" si="171">SUM(H107:H108)</f>
        <v>0.78319903762450016</v>
      </c>
      <c r="I109" s="301">
        <f t="shared" ref="I109" si="172">SUM(I107:I108)</f>
        <v>1.5760196850424495</v>
      </c>
      <c r="J109" s="301">
        <f t="shared" si="165"/>
        <v>4.3990000000000009</v>
      </c>
      <c r="K109" s="301"/>
      <c r="L109" s="301">
        <f>SUM(L107:L108)</f>
        <v>1.8938842046076636</v>
      </c>
      <c r="M109" s="301">
        <f t="shared" ref="M109" si="173">SUM(M107:M108)</f>
        <v>0.57564429454960941</v>
      </c>
      <c r="N109" s="301">
        <f t="shared" ref="N109" si="174">SUM(N107:N108)</f>
        <v>1.822471500842731</v>
      </c>
      <c r="O109" s="301">
        <f t="shared" si="166"/>
        <v>4.2920000000000043</v>
      </c>
      <c r="P109" s="301"/>
      <c r="Q109" s="301">
        <f>SUM(Q107:Q108)</f>
        <v>1.8561007548240789</v>
      </c>
      <c r="R109" s="301">
        <f t="shared" ref="R109" si="175">SUM(R107:R108)</f>
        <v>0.58458725984126381</v>
      </c>
      <c r="S109" s="301">
        <f t="shared" ref="S109" si="176">SUM(S107:S108)</f>
        <v>1.7803119853346534</v>
      </c>
      <c r="T109" s="301">
        <f t="shared" si="167"/>
        <v>4.2209999999999956</v>
      </c>
      <c r="U109" s="301"/>
      <c r="V109" s="301">
        <f>SUM(V107:V108)</f>
        <v>1.894742458344759</v>
      </c>
      <c r="W109" s="301">
        <f t="shared" ref="W109" si="177">SUM(W107:W108)</f>
        <v>0.62306764970105988</v>
      </c>
      <c r="X109" s="301">
        <f t="shared" ref="X109" si="178">SUM(X107:X108)</f>
        <v>1.763189891954178</v>
      </c>
      <c r="Y109" s="301">
        <f t="shared" si="168"/>
        <v>4.280999999999997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3.0609879099459247</v>
      </c>
      <c r="C116" s="300">
        <v>1.3045197660214609</v>
      </c>
      <c r="D116" s="300">
        <v>0.42390951959491407</v>
      </c>
      <c r="E116" s="300">
        <f>SUM(B116:D116)</f>
        <v>4.7894171955622999</v>
      </c>
      <c r="F116" s="300"/>
      <c r="G116" s="300">
        <v>3.0859780510977695</v>
      </c>
      <c r="H116" s="300">
        <v>1.4844176746650564</v>
      </c>
      <c r="I116" s="300">
        <v>0</v>
      </c>
      <c r="J116" s="300">
        <f>SUM(G116:I116)</f>
        <v>4.5703957257628254</v>
      </c>
      <c r="K116" s="300"/>
      <c r="L116" s="300">
        <v>2.885091148190861</v>
      </c>
      <c r="M116" s="300">
        <v>0.53299112856763287</v>
      </c>
      <c r="N116" s="300">
        <v>0.62272027478095049</v>
      </c>
      <c r="O116" s="300">
        <f>SUM(L116:N116)</f>
        <v>4.0408025515394446</v>
      </c>
      <c r="P116" s="300"/>
      <c r="Q116" s="300">
        <v>3.2501471413274885</v>
      </c>
      <c r="R116" s="300">
        <v>0.57891736784996972</v>
      </c>
      <c r="S116" s="300">
        <v>0.69663257818264412</v>
      </c>
      <c r="T116" s="300">
        <f>SUM(Q116:S116)</f>
        <v>4.5256970873601023</v>
      </c>
      <c r="U116" s="300"/>
      <c r="V116" s="300">
        <v>3.7764514972488525</v>
      </c>
      <c r="W116" s="300">
        <v>0.62280035191465255</v>
      </c>
      <c r="X116" s="300">
        <v>0.77834794225197823</v>
      </c>
      <c r="Y116" s="300">
        <f>SUM(V116:X116)</f>
        <v>5.1775997914154832</v>
      </c>
    </row>
    <row r="117" spans="1:25" x14ac:dyDescent="0.2">
      <c r="A117" s="260" t="s">
        <v>364</v>
      </c>
      <c r="B117" s="300">
        <v>7.4987312887387549</v>
      </c>
      <c r="C117" s="300">
        <v>0.65582414465939753</v>
      </c>
      <c r="D117" s="300">
        <v>0.46002737103956831</v>
      </c>
      <c r="E117" s="300">
        <f t="shared" ref="E117:E118" si="179">SUM(B117:D117)</f>
        <v>8.6145828044377222</v>
      </c>
      <c r="F117" s="300"/>
      <c r="G117" s="300">
        <v>11.772231414754858</v>
      </c>
      <c r="H117" s="300">
        <v>0.72604070400067089</v>
      </c>
      <c r="I117" s="300">
        <v>0.88833215548166522</v>
      </c>
      <c r="J117" s="300">
        <f t="shared" ref="J117:J118" si="180">SUM(G117:I117)</f>
        <v>13.386604274237193</v>
      </c>
      <c r="K117" s="300"/>
      <c r="L117" s="300">
        <v>10.139991717342861</v>
      </c>
      <c r="M117" s="300">
        <v>0.74176094210546462</v>
      </c>
      <c r="N117" s="300">
        <v>0.31644478901223033</v>
      </c>
      <c r="O117" s="300">
        <f t="shared" ref="O117:O118" si="181">SUM(L117:N117)</f>
        <v>11.198197448460556</v>
      </c>
      <c r="P117" s="300"/>
      <c r="Q117" s="300">
        <v>11.082736138105986</v>
      </c>
      <c r="R117" s="300">
        <v>0.82340280473255878</v>
      </c>
      <c r="S117" s="300">
        <v>0.35616396980135889</v>
      </c>
      <c r="T117" s="300">
        <f t="shared" ref="T117:T118" si="182">SUM(Q117:S117)</f>
        <v>12.262302912639905</v>
      </c>
      <c r="U117" s="300"/>
      <c r="V117" s="300">
        <v>12.212010818256996</v>
      </c>
      <c r="W117" s="300">
        <v>0.92413568378323241</v>
      </c>
      <c r="X117" s="300">
        <v>0.40625370654425752</v>
      </c>
      <c r="Y117" s="300">
        <f t="shared" ref="Y117:Y118" si="183">SUM(V117:X117)</f>
        <v>13.542400208584485</v>
      </c>
    </row>
    <row r="118" spans="1:25" x14ac:dyDescent="0.2">
      <c r="A118" s="264" t="s">
        <v>363</v>
      </c>
      <c r="B118" s="301">
        <f>SUM(B116:B117)</f>
        <v>10.559719198684679</v>
      </c>
      <c r="C118" s="301">
        <f t="shared" ref="C118" si="184">SUM(C116:C117)</f>
        <v>1.9603439106808584</v>
      </c>
      <c r="D118" s="301">
        <f t="shared" ref="D118" si="185">SUM(D116:D117)</f>
        <v>0.88393689063448244</v>
      </c>
      <c r="E118" s="301">
        <f t="shared" si="179"/>
        <v>13.404000000000019</v>
      </c>
      <c r="F118" s="301"/>
      <c r="G118" s="301">
        <f>SUM(G116:G117)</f>
        <v>14.858209465852628</v>
      </c>
      <c r="H118" s="301">
        <f t="shared" ref="H118" si="186">SUM(H116:H117)</f>
        <v>2.2104583786657273</v>
      </c>
      <c r="I118" s="301">
        <f t="shared" ref="I118" si="187">SUM(I116:I117)</f>
        <v>0.88833215548166522</v>
      </c>
      <c r="J118" s="301">
        <f t="shared" si="180"/>
        <v>17.957000000000022</v>
      </c>
      <c r="K118" s="301"/>
      <c r="L118" s="301">
        <f>SUM(L116:L117)</f>
        <v>13.025082865533722</v>
      </c>
      <c r="M118" s="301">
        <f t="shared" ref="M118" si="188">SUM(M116:M117)</f>
        <v>1.2747520706730975</v>
      </c>
      <c r="N118" s="301">
        <f t="shared" ref="N118" si="189">SUM(N116:N117)</f>
        <v>0.93916506379318077</v>
      </c>
      <c r="O118" s="301">
        <f t="shared" si="181"/>
        <v>15.239000000000001</v>
      </c>
      <c r="P118" s="301"/>
      <c r="Q118" s="301">
        <f>SUM(Q116:Q117)</f>
        <v>14.332883279433474</v>
      </c>
      <c r="R118" s="301">
        <f t="shared" ref="R118" si="190">SUM(R116:R117)</f>
        <v>1.4023201725825285</v>
      </c>
      <c r="S118" s="301">
        <f t="shared" ref="S118" si="191">SUM(S116:S117)</f>
        <v>1.0527965479840029</v>
      </c>
      <c r="T118" s="301">
        <f t="shared" si="182"/>
        <v>16.788000000000007</v>
      </c>
      <c r="U118" s="301"/>
      <c r="V118" s="301">
        <f>SUM(V116:V117)</f>
        <v>15.988462315505849</v>
      </c>
      <c r="W118" s="301">
        <f t="shared" ref="W118" si="192">SUM(W116:W117)</f>
        <v>1.546936035697885</v>
      </c>
      <c r="X118" s="301">
        <f t="shared" ref="X118" si="193">SUM(X116:X117)</f>
        <v>1.1846016487962356</v>
      </c>
      <c r="Y118" s="301">
        <f t="shared" si="183"/>
        <v>18.71999999999997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3.3643127364288157</v>
      </c>
      <c r="C125" s="300">
        <v>1.3993694829894794</v>
      </c>
      <c r="D125" s="300">
        <v>0</v>
      </c>
      <c r="E125" s="300">
        <f>SUM(B125:D125)</f>
        <v>4.7636822194182953</v>
      </c>
      <c r="F125" s="300"/>
      <c r="G125" s="300">
        <v>3.6068652196569211</v>
      </c>
      <c r="H125" s="300">
        <v>1.2943206620345542</v>
      </c>
      <c r="I125" s="300">
        <v>0</v>
      </c>
      <c r="J125" s="300">
        <f>SUM(G125:I125)</f>
        <v>4.9011858816914753</v>
      </c>
      <c r="K125" s="300"/>
      <c r="L125" s="300">
        <v>3.3634209226700031</v>
      </c>
      <c r="M125" s="300">
        <v>1.2371500974765945</v>
      </c>
      <c r="N125" s="300">
        <v>0</v>
      </c>
      <c r="O125" s="300">
        <f>SUM(L125:N125)</f>
        <v>4.6005710201465977</v>
      </c>
      <c r="P125" s="300"/>
      <c r="Q125" s="300">
        <v>3.4892640964545336</v>
      </c>
      <c r="R125" s="300">
        <v>1.2697354012294397</v>
      </c>
      <c r="S125" s="300">
        <v>0</v>
      </c>
      <c r="T125" s="300">
        <f>SUM(Q125:S125)</f>
        <v>4.7589994976839733</v>
      </c>
      <c r="U125" s="300"/>
      <c r="V125" s="300">
        <v>3.4959692538917375</v>
      </c>
      <c r="W125" s="300">
        <v>1.2603222491366801</v>
      </c>
      <c r="X125" s="300">
        <v>0</v>
      </c>
      <c r="Y125" s="300">
        <f>SUM(V125:X125)</f>
        <v>4.7562915030284181</v>
      </c>
    </row>
    <row r="126" spans="1:25" x14ac:dyDescent="0.2">
      <c r="A126" s="260" t="s">
        <v>364</v>
      </c>
      <c r="B126" s="300">
        <v>3.7134930642965824</v>
      </c>
      <c r="C126" s="300">
        <v>0.12559899117347306</v>
      </c>
      <c r="D126" s="300">
        <v>1.2972257251116444</v>
      </c>
      <c r="E126" s="300">
        <f t="shared" ref="E126:E127" si="194">SUM(B126:D126)</f>
        <v>5.1363177805816997</v>
      </c>
      <c r="F126" s="300"/>
      <c r="G126" s="300">
        <v>4.0361825796293882</v>
      </c>
      <c r="H126" s="300">
        <v>0.15209672613182554</v>
      </c>
      <c r="I126" s="300">
        <v>0.21353481254730616</v>
      </c>
      <c r="J126" s="300">
        <f t="shared" ref="J126:J127" si="195">SUM(G126:I126)</f>
        <v>4.4018141183085193</v>
      </c>
      <c r="K126" s="300"/>
      <c r="L126" s="300">
        <v>3.5853312540543762</v>
      </c>
      <c r="M126" s="300">
        <v>0.1838157244972935</v>
      </c>
      <c r="N126" s="300">
        <v>0.16828200130173721</v>
      </c>
      <c r="O126" s="300">
        <f t="shared" ref="O126:O127" si="196">SUM(L126:N126)</f>
        <v>3.937428979853407</v>
      </c>
      <c r="P126" s="300"/>
      <c r="Q126" s="300">
        <v>3.7348874795792417</v>
      </c>
      <c r="R126" s="300">
        <v>0.19917418058152447</v>
      </c>
      <c r="S126" s="300">
        <v>0.18393884215525422</v>
      </c>
      <c r="T126" s="300">
        <f t="shared" ref="T126:T127" si="197">SUM(Q126:S126)</f>
        <v>4.1180005023160202</v>
      </c>
      <c r="U126" s="300"/>
      <c r="V126" s="300">
        <v>3.7548885454227179</v>
      </c>
      <c r="W126" s="300">
        <v>0.21421380232013232</v>
      </c>
      <c r="X126" s="300">
        <v>0.19260614922873631</v>
      </c>
      <c r="Y126" s="300">
        <f t="shared" ref="Y126:Y127" si="198">SUM(V126:X126)</f>
        <v>4.1617084969715865</v>
      </c>
    </row>
    <row r="127" spans="1:25" x14ac:dyDescent="0.2">
      <c r="A127" s="264" t="s">
        <v>363</v>
      </c>
      <c r="B127" s="301">
        <f>SUM(B125:B126)</f>
        <v>7.0778058007253986</v>
      </c>
      <c r="C127" s="301">
        <f t="shared" ref="C127" si="199">SUM(C125:C126)</f>
        <v>1.5249684741629523</v>
      </c>
      <c r="D127" s="301">
        <f t="shared" ref="D127" si="200">SUM(D125:D126)</f>
        <v>1.2972257251116444</v>
      </c>
      <c r="E127" s="301">
        <f t="shared" si="194"/>
        <v>9.899999999999995</v>
      </c>
      <c r="F127" s="301"/>
      <c r="G127" s="301">
        <f>SUM(G125:G126)</f>
        <v>7.6430477992863093</v>
      </c>
      <c r="H127" s="301">
        <f t="shared" ref="H127" si="201">SUM(H125:H126)</f>
        <v>1.4464173881663798</v>
      </c>
      <c r="I127" s="301">
        <f t="shared" ref="I127" si="202">SUM(I125:I126)</f>
        <v>0.21353481254730616</v>
      </c>
      <c r="J127" s="301">
        <f t="shared" si="195"/>
        <v>9.3029999999999955</v>
      </c>
      <c r="K127" s="301"/>
      <c r="L127" s="301">
        <f>SUM(L125:L126)</f>
        <v>6.9487521767243798</v>
      </c>
      <c r="M127" s="301">
        <f t="shared" ref="M127" si="203">SUM(M125:M126)</f>
        <v>1.4209658219738881</v>
      </c>
      <c r="N127" s="301">
        <f t="shared" ref="N127" si="204">SUM(N125:N126)</f>
        <v>0.16828200130173721</v>
      </c>
      <c r="O127" s="301">
        <f t="shared" si="196"/>
        <v>8.5380000000000056</v>
      </c>
      <c r="P127" s="301"/>
      <c r="Q127" s="301">
        <f>SUM(Q125:Q126)</f>
        <v>7.2241515760337753</v>
      </c>
      <c r="R127" s="301">
        <f t="shared" ref="R127" si="205">SUM(R125:R126)</f>
        <v>1.4689095818109643</v>
      </c>
      <c r="S127" s="301">
        <f t="shared" ref="S127" si="206">SUM(S125:S126)</f>
        <v>0.18393884215525422</v>
      </c>
      <c r="T127" s="301">
        <f t="shared" si="197"/>
        <v>8.8769999999999936</v>
      </c>
      <c r="U127" s="301"/>
      <c r="V127" s="301">
        <f>SUM(V125:V126)</f>
        <v>7.2508577993144554</v>
      </c>
      <c r="W127" s="301">
        <f t="shared" ref="W127" si="207">SUM(W125:W126)</f>
        <v>1.4745360514568124</v>
      </c>
      <c r="X127" s="301">
        <f t="shared" ref="X127" si="208">SUM(X125:X126)</f>
        <v>0.19260614922873631</v>
      </c>
      <c r="Y127" s="301">
        <f t="shared" si="198"/>
        <v>8.9180000000000028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1.7733423054966071</v>
      </c>
      <c r="C134" s="300">
        <v>1.1231043725352046</v>
      </c>
      <c r="D134" s="300">
        <v>0.20345553662963919</v>
      </c>
      <c r="E134" s="300">
        <f>SUM(B134:D134)</f>
        <v>3.099902214661451</v>
      </c>
      <c r="F134" s="300"/>
      <c r="G134" s="300">
        <v>2.889865305496313</v>
      </c>
      <c r="H134" s="300">
        <v>1.2392072561780432</v>
      </c>
      <c r="I134" s="300">
        <v>0.41104622014209985</v>
      </c>
      <c r="J134" s="300">
        <f>SUM(G134:I134)</f>
        <v>4.5401187818164557</v>
      </c>
      <c r="K134" s="300"/>
      <c r="L134" s="300">
        <v>2.2953072036067663</v>
      </c>
      <c r="M134" s="300">
        <v>1.1911068698335907</v>
      </c>
      <c r="N134" s="300">
        <v>0.60997017335489767</v>
      </c>
      <c r="O134" s="300">
        <f>SUM(L134:N134)</f>
        <v>4.0963842467952549</v>
      </c>
      <c r="P134" s="300"/>
      <c r="Q134" s="300">
        <v>2.3590100421382294</v>
      </c>
      <c r="R134" s="300">
        <v>1.1303589785416015</v>
      </c>
      <c r="S134" s="300">
        <v>0.61412244896624235</v>
      </c>
      <c r="T134" s="300">
        <f>SUM(Q134:S134)</f>
        <v>4.1034914696460731</v>
      </c>
      <c r="U134" s="300"/>
      <c r="V134" s="300">
        <v>2.8431567674596039</v>
      </c>
      <c r="W134" s="300">
        <v>1.164652026233707</v>
      </c>
      <c r="X134" s="300">
        <v>0.69604420437517378</v>
      </c>
      <c r="Y134" s="300">
        <f>SUM(V134:X134)</f>
        <v>4.7038529980684842</v>
      </c>
    </row>
    <row r="135" spans="1:25" x14ac:dyDescent="0.2">
      <c r="A135" s="260" t="s">
        <v>364</v>
      </c>
      <c r="B135" s="300">
        <v>2.8822867688721452</v>
      </c>
      <c r="C135" s="300">
        <v>0.12371289040321824</v>
      </c>
      <c r="D135" s="300">
        <v>0.45609812606319122</v>
      </c>
      <c r="E135" s="300">
        <f t="shared" ref="E135:E136" si="209">SUM(B135:D135)</f>
        <v>3.4620977853385546</v>
      </c>
      <c r="F135" s="300"/>
      <c r="G135" s="300">
        <v>2.5876492361912065</v>
      </c>
      <c r="H135" s="300">
        <v>0.5251358206051866</v>
      </c>
      <c r="I135" s="300">
        <v>0.61009616138715739</v>
      </c>
      <c r="J135" s="300">
        <f t="shared" ref="J135:J136" si="210">SUM(G135:I135)</f>
        <v>3.7228812181835504</v>
      </c>
      <c r="K135" s="300"/>
      <c r="L135" s="300">
        <v>2.8488287391002882</v>
      </c>
      <c r="M135" s="300">
        <v>0.59738090879595596</v>
      </c>
      <c r="N135" s="300">
        <v>4.0610530849617975E-4</v>
      </c>
      <c r="O135" s="300">
        <f t="shared" ref="O135:O136" si="211">SUM(L135:N135)</f>
        <v>3.4466157532047403</v>
      </c>
      <c r="P135" s="300"/>
      <c r="Q135" s="300">
        <v>2.8248820321405801</v>
      </c>
      <c r="R135" s="300">
        <v>0.59422033257251528</v>
      </c>
      <c r="S135" s="300">
        <v>4.0616564084582438E-4</v>
      </c>
      <c r="T135" s="300">
        <f t="shared" ref="T135:T136" si="212">SUM(Q135:S135)</f>
        <v>3.4195085303539412</v>
      </c>
      <c r="U135" s="300"/>
      <c r="V135" s="300">
        <v>3.1780497711865174</v>
      </c>
      <c r="W135" s="300">
        <v>0.68069325848476114</v>
      </c>
      <c r="X135" s="300">
        <v>4.0397226022037688E-4</v>
      </c>
      <c r="Y135" s="300">
        <f t="shared" ref="Y135:Y136" si="213">SUM(V135:X135)</f>
        <v>3.8591470019314986</v>
      </c>
    </row>
    <row r="136" spans="1:25" x14ac:dyDescent="0.2">
      <c r="A136" s="264" t="s">
        <v>363</v>
      </c>
      <c r="B136" s="301">
        <f>SUM(B134:B135)</f>
        <v>4.6556290743687523</v>
      </c>
      <c r="C136" s="301">
        <f t="shared" ref="C136" si="214">SUM(C134:C135)</f>
        <v>1.2468172629384229</v>
      </c>
      <c r="D136" s="301">
        <f t="shared" ref="D136" si="215">SUM(D134:D135)</f>
        <v>0.65955366269283044</v>
      </c>
      <c r="E136" s="301">
        <f t="shared" si="209"/>
        <v>6.5620000000000056</v>
      </c>
      <c r="F136" s="301"/>
      <c r="G136" s="301">
        <f>SUM(G134:G135)</f>
        <v>5.4775145416875191</v>
      </c>
      <c r="H136" s="301">
        <f t="shared" ref="H136" si="216">SUM(H134:H135)</f>
        <v>1.7643430767832298</v>
      </c>
      <c r="I136" s="301">
        <f t="shared" ref="I136" si="217">SUM(I134:I135)</f>
        <v>1.0211423815292573</v>
      </c>
      <c r="J136" s="301">
        <f t="shared" si="210"/>
        <v>8.2630000000000052</v>
      </c>
      <c r="K136" s="301"/>
      <c r="L136" s="301">
        <f>SUM(L134:L135)</f>
        <v>5.1441359427070541</v>
      </c>
      <c r="M136" s="301">
        <f t="shared" ref="M136" si="218">SUM(M134:M135)</f>
        <v>1.7884877786295466</v>
      </c>
      <c r="N136" s="301">
        <f t="shared" ref="N136" si="219">SUM(N134:N135)</f>
        <v>0.61037627866339383</v>
      </c>
      <c r="O136" s="301">
        <f t="shared" si="211"/>
        <v>7.5429999999999948</v>
      </c>
      <c r="P136" s="301"/>
      <c r="Q136" s="301">
        <f>SUM(Q134:Q135)</f>
        <v>5.183892074278809</v>
      </c>
      <c r="R136" s="301">
        <f t="shared" ref="R136" si="220">SUM(R134:R135)</f>
        <v>1.7245793111141168</v>
      </c>
      <c r="S136" s="301">
        <f t="shared" ref="S136" si="221">SUM(S134:S135)</f>
        <v>0.61452861460708819</v>
      </c>
      <c r="T136" s="301">
        <f t="shared" si="212"/>
        <v>7.5230000000000139</v>
      </c>
      <c r="U136" s="301"/>
      <c r="V136" s="301">
        <f>SUM(V134:V135)</f>
        <v>6.0212065386461209</v>
      </c>
      <c r="W136" s="301">
        <f t="shared" ref="W136" si="222">SUM(W134:W135)</f>
        <v>1.8453452847184681</v>
      </c>
      <c r="X136" s="301">
        <f t="shared" ref="X136" si="223">SUM(X134:X135)</f>
        <v>0.69644817663539416</v>
      </c>
      <c r="Y136" s="301">
        <f t="shared" si="213"/>
        <v>8.5629999999999828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6.1490494324837428</v>
      </c>
      <c r="C143" s="300">
        <v>3.3059766527696688</v>
      </c>
      <c r="D143" s="300">
        <v>1.7531411788299165</v>
      </c>
      <c r="E143" s="300">
        <f>SUM(B143:D143)</f>
        <v>11.208167264083329</v>
      </c>
      <c r="F143" s="300"/>
      <c r="G143" s="300">
        <v>6.0019545801159788</v>
      </c>
      <c r="H143" s="300">
        <v>3.7397502932547986</v>
      </c>
      <c r="I143" s="300">
        <v>2.2473767300387695</v>
      </c>
      <c r="J143" s="300">
        <f>SUM(G143:I143)</f>
        <v>11.989081603409547</v>
      </c>
      <c r="K143" s="300"/>
      <c r="L143" s="300">
        <v>7.0691770662093081</v>
      </c>
      <c r="M143" s="300">
        <v>3.4969781040686758</v>
      </c>
      <c r="N143" s="300">
        <v>0.65085837236377475</v>
      </c>
      <c r="O143" s="300">
        <f>SUM(L143:N143)</f>
        <v>11.217013542641759</v>
      </c>
      <c r="P143" s="300"/>
      <c r="Q143" s="300">
        <v>7.3784552855775045</v>
      </c>
      <c r="R143" s="300">
        <v>3.6779189051845731</v>
      </c>
      <c r="S143" s="300">
        <v>0.72891757780684896</v>
      </c>
      <c r="T143" s="300">
        <f>SUM(Q143:S143)</f>
        <v>11.785291768568927</v>
      </c>
      <c r="U143" s="300"/>
      <c r="V143" s="300">
        <v>7.8195426302563247</v>
      </c>
      <c r="W143" s="300">
        <v>3.8987301051677927</v>
      </c>
      <c r="X143" s="300">
        <v>0.84780719390064152</v>
      </c>
      <c r="Y143" s="300">
        <f>SUM(V143:X143)</f>
        <v>12.566079929324758</v>
      </c>
    </row>
    <row r="144" spans="1:25" x14ac:dyDescent="0.2">
      <c r="A144" s="260" t="s">
        <v>364</v>
      </c>
      <c r="B144" s="300">
        <v>14.66260140372226</v>
      </c>
      <c r="C144" s="300">
        <v>1.0153298486773885</v>
      </c>
      <c r="D144" s="300">
        <v>3.0859014835170302</v>
      </c>
      <c r="E144" s="300">
        <f t="shared" ref="E144:E145" si="224">SUM(B144:D144)</f>
        <v>18.763832735916679</v>
      </c>
      <c r="F144" s="300"/>
      <c r="G144" s="300">
        <v>11.019279234021262</v>
      </c>
      <c r="H144" s="300">
        <v>1.0030641860236058</v>
      </c>
      <c r="I144" s="300">
        <v>3.322574976545587</v>
      </c>
      <c r="J144" s="300">
        <f t="shared" ref="J144:J145" si="225">SUM(G144:I144)</f>
        <v>15.344918396590455</v>
      </c>
      <c r="K144" s="300"/>
      <c r="L144" s="300">
        <v>11.897564358848097</v>
      </c>
      <c r="M144" s="300">
        <v>1.7570008859679074</v>
      </c>
      <c r="N144" s="300">
        <v>3.2804212125422865</v>
      </c>
      <c r="O144" s="300">
        <f t="shared" ref="O144:O145" si="226">SUM(L144:N144)</f>
        <v>16.934986457358292</v>
      </c>
      <c r="P144" s="300"/>
      <c r="Q144" s="300">
        <v>11.924567800256639</v>
      </c>
      <c r="R144" s="300">
        <v>1.8351898733903276</v>
      </c>
      <c r="S144" s="300">
        <v>3.4509505577840969</v>
      </c>
      <c r="T144" s="300">
        <f t="shared" ref="T144:T145" si="227">SUM(Q144:S144)</f>
        <v>17.210708231431063</v>
      </c>
      <c r="U144" s="300"/>
      <c r="V144" s="300">
        <v>12.146513950721257</v>
      </c>
      <c r="W144" s="300">
        <v>1.9767709130275282</v>
      </c>
      <c r="X144" s="300">
        <v>3.7106352069265025</v>
      </c>
      <c r="Y144" s="300">
        <f t="shared" ref="Y144:Y145" si="228">SUM(V144:X144)</f>
        <v>17.833920070675287</v>
      </c>
    </row>
    <row r="145" spans="1:25" x14ac:dyDescent="0.2">
      <c r="A145" s="264" t="s">
        <v>363</v>
      </c>
      <c r="B145" s="301">
        <f>SUM(B143:B144)</f>
        <v>20.811650836206002</v>
      </c>
      <c r="C145" s="301">
        <f t="shared" ref="C145" si="229">SUM(C143:C144)</f>
        <v>4.3213065014470571</v>
      </c>
      <c r="D145" s="301">
        <f t="shared" ref="D145" si="230">SUM(D143:D144)</f>
        <v>4.8390426623469462</v>
      </c>
      <c r="E145" s="301">
        <f t="shared" si="224"/>
        <v>29.972000000000008</v>
      </c>
      <c r="F145" s="301"/>
      <c r="G145" s="301">
        <f>SUM(G143:G144)</f>
        <v>17.02123381413724</v>
      </c>
      <c r="H145" s="301">
        <f t="shared" ref="H145" si="231">SUM(H143:H144)</f>
        <v>4.7428144792784046</v>
      </c>
      <c r="I145" s="301">
        <f t="shared" ref="I145" si="232">SUM(I143:I144)</f>
        <v>5.5699517065843569</v>
      </c>
      <c r="J145" s="301">
        <f t="shared" si="225"/>
        <v>27.334000000000003</v>
      </c>
      <c r="K145" s="301"/>
      <c r="L145" s="301">
        <f>SUM(L143:L144)</f>
        <v>18.966741425057407</v>
      </c>
      <c r="M145" s="301">
        <f t="shared" ref="M145" si="233">SUM(M143:M144)</f>
        <v>5.2539789900365834</v>
      </c>
      <c r="N145" s="301">
        <f t="shared" ref="N145" si="234">SUM(N143:N144)</f>
        <v>3.9312795849060613</v>
      </c>
      <c r="O145" s="301">
        <f t="shared" si="226"/>
        <v>28.152000000000051</v>
      </c>
      <c r="P145" s="301"/>
      <c r="Q145" s="301">
        <f>SUM(Q143:Q144)</f>
        <v>19.303023085834145</v>
      </c>
      <c r="R145" s="301">
        <f t="shared" ref="R145" si="235">SUM(R143:R144)</f>
        <v>5.5131087785749004</v>
      </c>
      <c r="S145" s="301">
        <f t="shared" ref="S145" si="236">SUM(S143:S144)</f>
        <v>4.1798681355909455</v>
      </c>
      <c r="T145" s="301">
        <f t="shared" si="227"/>
        <v>28.995999999999988</v>
      </c>
      <c r="U145" s="301"/>
      <c r="V145" s="301">
        <f>SUM(V143:V144)</f>
        <v>19.966056580977583</v>
      </c>
      <c r="W145" s="301">
        <f t="shared" ref="W145" si="237">SUM(W143:W144)</f>
        <v>5.8755010181953207</v>
      </c>
      <c r="X145" s="301">
        <f t="shared" ref="X145" si="238">SUM(X143:X144)</f>
        <v>4.5584424008271442</v>
      </c>
      <c r="Y145" s="301">
        <f t="shared" si="228"/>
        <v>30.400000000000045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6.8465848226156032</v>
      </c>
      <c r="C152" s="300">
        <v>6.161781790987308</v>
      </c>
      <c r="D152" s="300">
        <v>1.4230893609213346</v>
      </c>
      <c r="E152" s="300">
        <f>SUM(B152:D152)</f>
        <v>14.431455974524246</v>
      </c>
      <c r="F152" s="300"/>
      <c r="G152" s="300">
        <v>5.9107676848252426</v>
      </c>
      <c r="H152" s="300">
        <v>5.4879754182867071</v>
      </c>
      <c r="I152" s="300">
        <v>0.69332382363371148</v>
      </c>
      <c r="J152" s="300">
        <f>SUM(G152:I152)</f>
        <v>12.092066926745662</v>
      </c>
      <c r="K152" s="300"/>
      <c r="L152" s="300">
        <v>6.2586390697512213</v>
      </c>
      <c r="M152" s="300">
        <v>5.6378758999196918</v>
      </c>
      <c r="N152" s="300">
        <v>0.7831539823909669</v>
      </c>
      <c r="O152" s="300">
        <f>SUM(L152:N152)</f>
        <v>12.679668952061881</v>
      </c>
      <c r="P152" s="300"/>
      <c r="Q152" s="300">
        <v>6.5013479407836483</v>
      </c>
      <c r="R152" s="300">
        <v>5.6453689213669778</v>
      </c>
      <c r="S152" s="300">
        <v>0.78557231716710951</v>
      </c>
      <c r="T152" s="300">
        <f>SUM(Q152:S152)</f>
        <v>12.932289179317735</v>
      </c>
      <c r="U152" s="300"/>
      <c r="V152" s="300">
        <v>6.9048478923016017</v>
      </c>
      <c r="W152" s="300">
        <v>5.6642277942583954</v>
      </c>
      <c r="X152" s="300">
        <v>0.82373016010538136</v>
      </c>
      <c r="Y152" s="300">
        <f>SUM(V152:X152)</f>
        <v>13.392805846665379</v>
      </c>
    </row>
    <row r="153" spans="1:25" x14ac:dyDescent="0.2">
      <c r="A153" s="260" t="s">
        <v>364</v>
      </c>
      <c r="B153" s="300">
        <v>11.773914288370619</v>
      </c>
      <c r="C153" s="300">
        <v>3.7846660428952741</v>
      </c>
      <c r="D153" s="300">
        <v>0.90596369420990386</v>
      </c>
      <c r="E153" s="300">
        <f t="shared" ref="E153:E154" si="239">SUM(B153:D153)</f>
        <v>16.464544025475799</v>
      </c>
      <c r="F153" s="300"/>
      <c r="G153" s="300">
        <v>12.747585699576396</v>
      </c>
      <c r="H153" s="300">
        <v>3.3972520522582972</v>
      </c>
      <c r="I153" s="300">
        <v>2.6910953214195632</v>
      </c>
      <c r="J153" s="300">
        <f t="shared" ref="J153:J154" si="240">SUM(G153:I153)</f>
        <v>18.835933073254257</v>
      </c>
      <c r="K153" s="300"/>
      <c r="L153" s="300">
        <v>12.571755399420695</v>
      </c>
      <c r="M153" s="300">
        <v>3.4917494572112457</v>
      </c>
      <c r="N153" s="300">
        <v>1.6218261913062142</v>
      </c>
      <c r="O153" s="300">
        <f t="shared" ref="O153:O154" si="241">SUM(L153:N153)</f>
        <v>17.685331047938156</v>
      </c>
      <c r="P153" s="300"/>
      <c r="Q153" s="300">
        <v>12.828586696343399</v>
      </c>
      <c r="R153" s="300">
        <v>3.555711874408487</v>
      </c>
      <c r="S153" s="300">
        <v>1.6294122499303798</v>
      </c>
      <c r="T153" s="300">
        <f t="shared" ref="T153:T154" si="242">SUM(Q153:S153)</f>
        <v>18.013710820682263</v>
      </c>
      <c r="U153" s="300"/>
      <c r="V153" s="300">
        <v>13.326962880499876</v>
      </c>
      <c r="W153" s="300">
        <v>3.6605223732180301</v>
      </c>
      <c r="X153" s="300">
        <v>1.697708899616692</v>
      </c>
      <c r="Y153" s="300">
        <f t="shared" ref="Y153:Y154" si="243">SUM(V153:X153)</f>
        <v>18.685194153334599</v>
      </c>
    </row>
    <row r="154" spans="1:25" x14ac:dyDescent="0.2">
      <c r="A154" s="264" t="s">
        <v>363</v>
      </c>
      <c r="B154" s="301">
        <f>SUM(B152:B153)</f>
        <v>18.620499110986223</v>
      </c>
      <c r="C154" s="301">
        <f t="shared" ref="C154" si="244">SUM(C152:C153)</f>
        <v>9.9464478338825817</v>
      </c>
      <c r="D154" s="301">
        <f t="shared" ref="D154" si="245">SUM(D152:D153)</f>
        <v>2.3290530551312383</v>
      </c>
      <c r="E154" s="301">
        <f t="shared" si="239"/>
        <v>30.896000000000043</v>
      </c>
      <c r="F154" s="301"/>
      <c r="G154" s="301">
        <f>SUM(G152:G153)</f>
        <v>18.658353384401639</v>
      </c>
      <c r="H154" s="301">
        <f t="shared" ref="H154" si="246">SUM(H152:H153)</f>
        <v>8.8852274705450043</v>
      </c>
      <c r="I154" s="301">
        <f t="shared" ref="I154" si="247">SUM(I152:I153)</f>
        <v>3.3844191450532746</v>
      </c>
      <c r="J154" s="301">
        <f t="shared" si="240"/>
        <v>30.927999999999919</v>
      </c>
      <c r="K154" s="301"/>
      <c r="L154" s="301">
        <f>SUM(L152:L153)</f>
        <v>18.830394469171917</v>
      </c>
      <c r="M154" s="301">
        <f t="shared" ref="M154" si="248">SUM(M152:M153)</f>
        <v>9.1296253571309371</v>
      </c>
      <c r="N154" s="301">
        <f t="shared" ref="N154" si="249">SUM(N152:N153)</f>
        <v>2.4049801736971812</v>
      </c>
      <c r="O154" s="301">
        <f t="shared" si="241"/>
        <v>30.365000000000038</v>
      </c>
      <c r="P154" s="301"/>
      <c r="Q154" s="301">
        <f>SUM(Q152:Q153)</f>
        <v>19.329934637127046</v>
      </c>
      <c r="R154" s="301">
        <f t="shared" ref="R154" si="250">SUM(R152:R153)</f>
        <v>9.2010807957754643</v>
      </c>
      <c r="S154" s="301">
        <f t="shared" ref="S154" si="251">SUM(S152:S153)</f>
        <v>2.4149845670974894</v>
      </c>
      <c r="T154" s="301">
        <f t="shared" si="242"/>
        <v>30.945999999999998</v>
      </c>
      <c r="U154" s="301"/>
      <c r="V154" s="301">
        <f>SUM(V152:V153)</f>
        <v>20.231810772801477</v>
      </c>
      <c r="W154" s="301">
        <f t="shared" ref="W154" si="252">SUM(W152:W153)</f>
        <v>9.3247501674764255</v>
      </c>
      <c r="X154" s="301">
        <f t="shared" ref="X154" si="253">SUM(X152:X153)</f>
        <v>2.5214390597220735</v>
      </c>
      <c r="Y154" s="301">
        <f t="shared" si="243"/>
        <v>32.077999999999975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7.3146384713287551</v>
      </c>
      <c r="C161" s="300">
        <v>6.8945821251934634</v>
      </c>
      <c r="D161" s="300">
        <v>0.24530144682088795</v>
      </c>
      <c r="E161" s="300">
        <f>SUM(B161:D161)</f>
        <v>14.454522043343106</v>
      </c>
      <c r="F161" s="300"/>
      <c r="G161" s="300">
        <v>7.610599824857367</v>
      </c>
      <c r="H161" s="300">
        <v>6.4287825427161867</v>
      </c>
      <c r="I161" s="300">
        <v>6.8970953146660352E-2</v>
      </c>
      <c r="J161" s="300">
        <f>SUM(G161:I161)</f>
        <v>14.108353320720214</v>
      </c>
      <c r="K161" s="300"/>
      <c r="L161" s="300">
        <v>7.6341728423134496</v>
      </c>
      <c r="M161" s="300">
        <v>6.4556639618717613</v>
      </c>
      <c r="N161" s="300">
        <v>0.88649514841740051</v>
      </c>
      <c r="O161" s="300">
        <f>SUM(L161:N161)</f>
        <v>14.976331952602612</v>
      </c>
      <c r="P161" s="300"/>
      <c r="Q161" s="300">
        <v>7.6338859603107556</v>
      </c>
      <c r="R161" s="300">
        <v>6.4686164542675595</v>
      </c>
      <c r="S161" s="300">
        <v>0.88721405709896439</v>
      </c>
      <c r="T161" s="300">
        <f>SUM(Q161:S161)</f>
        <v>14.989716471677278</v>
      </c>
      <c r="U161" s="300"/>
      <c r="V161" s="300">
        <v>7.8365640081040837</v>
      </c>
      <c r="W161" s="300">
        <v>6.6433024647563803</v>
      </c>
      <c r="X161" s="300">
        <v>0.91844544526087812</v>
      </c>
      <c r="Y161" s="300">
        <f>SUM(V161:X161)</f>
        <v>15.398311918121344</v>
      </c>
    </row>
    <row r="162" spans="1:25" x14ac:dyDescent="0.2">
      <c r="A162" s="260" t="s">
        <v>364</v>
      </c>
      <c r="B162" s="300">
        <v>7.987158350381244</v>
      </c>
      <c r="C162" s="300">
        <v>1.2866687568522208</v>
      </c>
      <c r="D162" s="300">
        <v>0.42865084942348036</v>
      </c>
      <c r="E162" s="300">
        <f t="shared" ref="E162:E163" si="254">SUM(B162:D162)</f>
        <v>9.7024779566569457</v>
      </c>
      <c r="F162" s="300"/>
      <c r="G162" s="300">
        <v>8.1237437162172803</v>
      </c>
      <c r="H162" s="300">
        <v>1.2376837541882881</v>
      </c>
      <c r="I162" s="300">
        <v>0.1562192088742097</v>
      </c>
      <c r="J162" s="300">
        <f t="shared" ref="J162:J163" si="255">SUM(G162:I162)</f>
        <v>9.5176466792797783</v>
      </c>
      <c r="K162" s="300"/>
      <c r="L162" s="300">
        <v>8.33911768707482</v>
      </c>
      <c r="M162" s="300">
        <v>1.2485503603225938</v>
      </c>
      <c r="N162" s="300">
        <v>0</v>
      </c>
      <c r="O162" s="300">
        <f t="shared" ref="O162:O163" si="256">SUM(L162:N162)</f>
        <v>9.5876680473974147</v>
      </c>
      <c r="P162" s="300"/>
      <c r="Q162" s="300">
        <v>8.1704154885144877</v>
      </c>
      <c r="R162" s="300">
        <v>1.3158680398082028</v>
      </c>
      <c r="S162" s="300">
        <v>0</v>
      </c>
      <c r="T162" s="300">
        <f t="shared" ref="T162:T163" si="257">SUM(Q162:S162)</f>
        <v>9.4862835283226907</v>
      </c>
      <c r="U162" s="300"/>
      <c r="V162" s="300">
        <v>8.0457256075936225</v>
      </c>
      <c r="W162" s="300">
        <v>1.4899624742850301</v>
      </c>
      <c r="X162" s="300">
        <v>0</v>
      </c>
      <c r="Y162" s="300">
        <f t="shared" ref="Y162:Y163" si="258">SUM(V162:X162)</f>
        <v>9.5356880818786536</v>
      </c>
    </row>
    <row r="163" spans="1:25" x14ac:dyDescent="0.2">
      <c r="A163" s="264" t="s">
        <v>363</v>
      </c>
      <c r="B163" s="301">
        <f>SUM(B161:B162)</f>
        <v>15.301796821709999</v>
      </c>
      <c r="C163" s="301">
        <f t="shared" ref="C163" si="259">SUM(C161:C162)</f>
        <v>8.1812508820456848</v>
      </c>
      <c r="D163" s="301">
        <f t="shared" ref="D163" si="260">SUM(D161:D162)</f>
        <v>0.67395229624436825</v>
      </c>
      <c r="E163" s="301">
        <f t="shared" si="254"/>
        <v>24.157000000000053</v>
      </c>
      <c r="F163" s="301"/>
      <c r="G163" s="301">
        <f>SUM(G161:G162)</f>
        <v>15.734343541074647</v>
      </c>
      <c r="H163" s="301">
        <f t="shared" ref="H163" si="261">SUM(H161:H162)</f>
        <v>7.666466296904475</v>
      </c>
      <c r="I163" s="301">
        <f t="shared" ref="I163" si="262">SUM(I161:I162)</f>
        <v>0.22519016202087005</v>
      </c>
      <c r="J163" s="301">
        <f t="shared" si="255"/>
        <v>23.625999999999991</v>
      </c>
      <c r="K163" s="301"/>
      <c r="L163" s="301">
        <f>SUM(L161:L162)</f>
        <v>15.973290529388269</v>
      </c>
      <c r="M163" s="301">
        <f t="shared" ref="M163" si="263">SUM(M161:M162)</f>
        <v>7.7042143221943551</v>
      </c>
      <c r="N163" s="301">
        <f t="shared" ref="N163" si="264">SUM(N161:N162)</f>
        <v>0.88649514841740051</v>
      </c>
      <c r="O163" s="301">
        <f t="shared" si="256"/>
        <v>24.564000000000025</v>
      </c>
      <c r="P163" s="301"/>
      <c r="Q163" s="301">
        <f>SUM(Q161:Q162)</f>
        <v>15.804301448825242</v>
      </c>
      <c r="R163" s="301">
        <f t="shared" ref="R163" si="265">SUM(R161:R162)</f>
        <v>7.7844844940757625</v>
      </c>
      <c r="S163" s="301">
        <f t="shared" ref="S163" si="266">SUM(S161:S162)</f>
        <v>0.88721405709896439</v>
      </c>
      <c r="T163" s="301">
        <f t="shared" si="257"/>
        <v>24.475999999999971</v>
      </c>
      <c r="U163" s="301"/>
      <c r="V163" s="301">
        <f>SUM(V161:V162)</f>
        <v>15.882289615697706</v>
      </c>
      <c r="W163" s="301">
        <f t="shared" ref="W163" si="267">SUM(W161:W162)</f>
        <v>8.1332649390414105</v>
      </c>
      <c r="X163" s="301">
        <f t="shared" ref="X163" si="268">SUM(X161:X162)</f>
        <v>0.91844544526087812</v>
      </c>
      <c r="Y163" s="301">
        <f t="shared" si="258"/>
        <v>24.933999999999997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10.93274575046796</v>
      </c>
      <c r="C170" s="300">
        <v>10.429831483640992</v>
      </c>
      <c r="D170" s="300">
        <v>1.8663559773941105</v>
      </c>
      <c r="E170" s="300">
        <f>SUM(B170:D170)</f>
        <v>23.228933211503065</v>
      </c>
      <c r="F170" s="300"/>
      <c r="G170" s="300">
        <v>12.311095398941706</v>
      </c>
      <c r="H170" s="300">
        <v>11.314891111016713</v>
      </c>
      <c r="I170" s="300">
        <v>2.6016312376201016</v>
      </c>
      <c r="J170" s="300">
        <f>SUM(G170:I170)</f>
        <v>26.22761774757852</v>
      </c>
      <c r="K170" s="300"/>
      <c r="L170" s="300">
        <v>13.526262090066158</v>
      </c>
      <c r="M170" s="300">
        <v>11.078172068555652</v>
      </c>
      <c r="N170" s="300">
        <v>1.2635758755752047</v>
      </c>
      <c r="O170" s="300">
        <f>SUM(L170:N170)</f>
        <v>25.868010034197013</v>
      </c>
      <c r="P170" s="300"/>
      <c r="Q170" s="300">
        <v>14.687428472508678</v>
      </c>
      <c r="R170" s="300">
        <v>11.514131559047899</v>
      </c>
      <c r="S170" s="300">
        <v>1.3574659023413367</v>
      </c>
      <c r="T170" s="300">
        <f>SUM(Q170:S170)</f>
        <v>27.55902593389791</v>
      </c>
      <c r="U170" s="300"/>
      <c r="V170" s="300">
        <v>15.864505519945249</v>
      </c>
      <c r="W170" s="300">
        <v>11.369297968793051</v>
      </c>
      <c r="X170" s="300">
        <v>1.4030122508791523</v>
      </c>
      <c r="Y170" s="300">
        <f>SUM(V170:X170)</f>
        <v>28.63681573961745</v>
      </c>
    </row>
    <row r="171" spans="1:25" x14ac:dyDescent="0.2">
      <c r="A171" s="260" t="s">
        <v>364</v>
      </c>
      <c r="B171" s="300">
        <v>9.7146051267226063</v>
      </c>
      <c r="C171" s="300">
        <v>1.9618964183228678</v>
      </c>
      <c r="D171" s="300">
        <v>1.060565243451512</v>
      </c>
      <c r="E171" s="300">
        <f t="shared" ref="E171" si="269">SUM(B171:D171)</f>
        <v>12.737066788496985</v>
      </c>
      <c r="F171" s="300"/>
      <c r="G171" s="300">
        <v>8.1043899733520792</v>
      </c>
      <c r="H171" s="300">
        <v>2.2887299618082473</v>
      </c>
      <c r="I171" s="300">
        <v>1.3482623172611261</v>
      </c>
      <c r="J171" s="300">
        <f t="shared" ref="J171:J172" si="270">SUM(G171:I171)</f>
        <v>11.741382252421452</v>
      </c>
      <c r="K171" s="300"/>
      <c r="L171" s="300">
        <v>7.6742821964759438</v>
      </c>
      <c r="M171" s="300">
        <v>1.7997132373491309</v>
      </c>
      <c r="N171" s="300">
        <v>1.4509945319779551</v>
      </c>
      <c r="O171" s="300">
        <f t="shared" ref="O171:O172" si="271">SUM(L171:N171)</f>
        <v>10.924989965803029</v>
      </c>
      <c r="P171" s="300"/>
      <c r="Q171" s="300">
        <v>8.0453654441834654</v>
      </c>
      <c r="R171" s="300">
        <v>1.9374740606745331</v>
      </c>
      <c r="S171" s="300">
        <v>1.5711345612440684</v>
      </c>
      <c r="T171" s="300">
        <f t="shared" ref="T171:T172" si="272">SUM(Q171:S171)</f>
        <v>11.553974066102068</v>
      </c>
      <c r="U171" s="300"/>
      <c r="V171" s="300">
        <v>8.0952502898515366</v>
      </c>
      <c r="W171" s="300">
        <v>2.0433722760153912</v>
      </c>
      <c r="X171" s="300">
        <v>1.6715616945156526</v>
      </c>
      <c r="Y171" s="300">
        <f t="shared" ref="Y171:Y172" si="273">SUM(V171:X171)</f>
        <v>11.810184260382581</v>
      </c>
    </row>
    <row r="172" spans="1:25" x14ac:dyDescent="0.2">
      <c r="A172" s="264" t="s">
        <v>363</v>
      </c>
      <c r="B172" s="301">
        <f>SUM(B170:B171)</f>
        <v>20.647350877190568</v>
      </c>
      <c r="C172" s="301">
        <f t="shared" ref="C172" si="274">SUM(C170:C171)</f>
        <v>12.39172790196386</v>
      </c>
      <c r="D172" s="301">
        <f t="shared" ref="D172" si="275">SUM(D170:D171)</f>
        <v>2.9269212208456228</v>
      </c>
      <c r="E172" s="301">
        <f>SUM(B172:D172)</f>
        <v>35.966000000000051</v>
      </c>
      <c r="F172" s="301"/>
      <c r="G172" s="301">
        <f>SUM(G170:G171)</f>
        <v>20.415485372293787</v>
      </c>
      <c r="H172" s="301">
        <f t="shared" ref="H172" si="276">SUM(H170:H171)</f>
        <v>13.603621072824961</v>
      </c>
      <c r="I172" s="301">
        <f t="shared" ref="I172" si="277">SUM(I170:I171)</f>
        <v>3.9498935548812275</v>
      </c>
      <c r="J172" s="301">
        <f t="shared" si="270"/>
        <v>37.96899999999998</v>
      </c>
      <c r="K172" s="301"/>
      <c r="L172" s="301">
        <f>SUM(L170:L171)</f>
        <v>21.200544286542101</v>
      </c>
      <c r="M172" s="301">
        <f t="shared" ref="M172" si="278">SUM(M170:M171)</f>
        <v>12.877885305904783</v>
      </c>
      <c r="N172" s="301">
        <f t="shared" ref="N172" si="279">SUM(N170:N171)</f>
        <v>2.7145704075531598</v>
      </c>
      <c r="O172" s="301">
        <f t="shared" si="271"/>
        <v>36.793000000000042</v>
      </c>
      <c r="P172" s="301"/>
      <c r="Q172" s="301">
        <f>SUM(Q170:Q171)</f>
        <v>22.732793916692145</v>
      </c>
      <c r="R172" s="301">
        <f t="shared" ref="R172" si="280">SUM(R170:R171)</f>
        <v>13.451605619722432</v>
      </c>
      <c r="S172" s="301">
        <f t="shared" ref="S172" si="281">SUM(S170:S171)</f>
        <v>2.928600463585405</v>
      </c>
      <c r="T172" s="301">
        <f t="shared" si="272"/>
        <v>39.112999999999978</v>
      </c>
      <c r="U172" s="301"/>
      <c r="V172" s="301">
        <f>SUM(V170:V171)</f>
        <v>23.959755809796786</v>
      </c>
      <c r="W172" s="301">
        <f t="shared" ref="W172" si="282">SUM(W170:W171)</f>
        <v>13.412670244808442</v>
      </c>
      <c r="X172" s="301">
        <f t="shared" ref="X172" si="283">SUM(X170:X171)</f>
        <v>3.0745739453948051</v>
      </c>
      <c r="Y172" s="301">
        <f t="shared" si="273"/>
        <v>40.447000000000031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29.650127981640779</v>
      </c>
      <c r="C179" s="300">
        <v>23.595195326466012</v>
      </c>
      <c r="D179" s="300">
        <v>2.8548642103884694</v>
      </c>
      <c r="E179" s="300">
        <f>SUM(B179:D179)</f>
        <v>56.100187518495261</v>
      </c>
      <c r="F179" s="300"/>
      <c r="G179" s="300">
        <v>26.824388730574395</v>
      </c>
      <c r="H179" s="300">
        <v>22.261889239970568</v>
      </c>
      <c r="I179" s="300">
        <v>3.8327955975561667</v>
      </c>
      <c r="J179" s="300">
        <f>SUM(G179:I179)</f>
        <v>52.919073568101126</v>
      </c>
      <c r="K179" s="300"/>
      <c r="L179" s="300">
        <v>29.476899345008604</v>
      </c>
      <c r="M179" s="300">
        <v>26.445967924692795</v>
      </c>
      <c r="N179" s="300">
        <v>2.4919304661927648</v>
      </c>
      <c r="O179" s="300">
        <f>SUM(L179:N179)</f>
        <v>58.414797735894162</v>
      </c>
      <c r="P179" s="300"/>
      <c r="Q179" s="300">
        <v>32.268185196691341</v>
      </c>
      <c r="R179" s="300">
        <v>27.376005402000303</v>
      </c>
      <c r="S179" s="300">
        <v>2.8015209572068649</v>
      </c>
      <c r="T179" s="300">
        <f>SUM(Q179:S179)</f>
        <v>62.445711555898512</v>
      </c>
      <c r="U179" s="300"/>
      <c r="V179" s="300">
        <v>36.776111685841521</v>
      </c>
      <c r="W179" s="300">
        <v>27.874966033662851</v>
      </c>
      <c r="X179" s="300">
        <v>3.2798172908050436</v>
      </c>
      <c r="Y179" s="300">
        <f>SUM(V179:X179)</f>
        <v>67.930895010309413</v>
      </c>
    </row>
    <row r="180" spans="1:25" x14ac:dyDescent="0.2">
      <c r="A180" s="260" t="s">
        <v>364</v>
      </c>
      <c r="B180" s="300">
        <v>9.0066268328331578</v>
      </c>
      <c r="C180" s="300">
        <v>2.4038309416216057</v>
      </c>
      <c r="D180" s="300">
        <v>1.5953547070499532</v>
      </c>
      <c r="E180" s="300">
        <f t="shared" ref="E180:E181" si="284">SUM(B180:D180)</f>
        <v>13.005812481504716</v>
      </c>
      <c r="F180" s="300"/>
      <c r="G180" s="300">
        <v>9.1209286239852592</v>
      </c>
      <c r="H180" s="300">
        <v>2.9772806892356956</v>
      </c>
      <c r="I180" s="300">
        <v>0.30971711867788909</v>
      </c>
      <c r="J180" s="300">
        <f t="shared" ref="J180:J181" si="285">SUM(G180:I180)</f>
        <v>12.407926431898845</v>
      </c>
      <c r="K180" s="300"/>
      <c r="L180" s="300">
        <v>9.8978794868610187</v>
      </c>
      <c r="M180" s="300">
        <v>3.5236238409885732</v>
      </c>
      <c r="N180" s="300">
        <v>0.9906989362562717</v>
      </c>
      <c r="O180" s="300">
        <f t="shared" ref="O180:O181" si="286">SUM(L180:N180)</f>
        <v>14.412202264105865</v>
      </c>
      <c r="P180" s="300"/>
      <c r="Q180" s="300">
        <v>10.603852113177151</v>
      </c>
      <c r="R180" s="300">
        <v>3.8222655998814132</v>
      </c>
      <c r="S180" s="300">
        <v>1.0161707310428922</v>
      </c>
      <c r="T180" s="300">
        <f t="shared" ref="T180:T181" si="287">SUM(Q180:S180)</f>
        <v>15.442288444101457</v>
      </c>
      <c r="U180" s="300"/>
      <c r="V180" s="300">
        <v>11.644124924395514</v>
      </c>
      <c r="W180" s="300">
        <v>4.2494519544905023</v>
      </c>
      <c r="X180" s="300">
        <v>1.0195281108045864</v>
      </c>
      <c r="Y180" s="300">
        <f t="shared" ref="Y180:Y181" si="288">SUM(V180:X180)</f>
        <v>16.913104989690602</v>
      </c>
    </row>
    <row r="181" spans="1:25" x14ac:dyDescent="0.2">
      <c r="A181" s="264" t="s">
        <v>363</v>
      </c>
      <c r="B181" s="301">
        <f>SUM(B179:B180)</f>
        <v>38.656754814473935</v>
      </c>
      <c r="C181" s="301">
        <f t="shared" ref="C181" si="289">SUM(C179:C180)</f>
        <v>25.999026268087619</v>
      </c>
      <c r="D181" s="301">
        <f t="shared" ref="D181" si="290">SUM(D179:D180)</f>
        <v>4.4502189174384226</v>
      </c>
      <c r="E181" s="301">
        <f t="shared" si="284"/>
        <v>69.10599999999998</v>
      </c>
      <c r="F181" s="301"/>
      <c r="G181" s="301">
        <f>SUM(G179:G180)</f>
        <v>35.945317354559656</v>
      </c>
      <c r="H181" s="301">
        <f t="shared" ref="H181" si="291">SUM(H179:H180)</f>
        <v>25.239169929206263</v>
      </c>
      <c r="I181" s="301">
        <f t="shared" ref="I181" si="292">SUM(I179:I180)</f>
        <v>4.142512716234056</v>
      </c>
      <c r="J181" s="301">
        <f t="shared" si="285"/>
        <v>65.32699999999997</v>
      </c>
      <c r="K181" s="301"/>
      <c r="L181" s="301">
        <f>SUM(L179:L180)</f>
        <v>39.374778831869619</v>
      </c>
      <c r="M181" s="301">
        <f t="shared" ref="M181" si="293">SUM(M179:M180)</f>
        <v>29.969591765681368</v>
      </c>
      <c r="N181" s="301">
        <f t="shared" ref="N181" si="294">SUM(N179:N180)</f>
        <v>3.4826294024490365</v>
      </c>
      <c r="O181" s="301">
        <f t="shared" si="286"/>
        <v>72.827000000000027</v>
      </c>
      <c r="P181" s="301"/>
      <c r="Q181" s="301">
        <f>SUM(Q179:Q180)</f>
        <v>42.872037309868489</v>
      </c>
      <c r="R181" s="301">
        <f t="shared" ref="R181" si="295">SUM(R179:R180)</f>
        <v>31.198271001881714</v>
      </c>
      <c r="S181" s="301">
        <f t="shared" ref="S181" si="296">SUM(S179:S180)</f>
        <v>3.8176916882497571</v>
      </c>
      <c r="T181" s="301">
        <f t="shared" si="287"/>
        <v>77.887999999999963</v>
      </c>
      <c r="U181" s="301"/>
      <c r="V181" s="301">
        <f>SUM(V179:V180)</f>
        <v>48.420236610237033</v>
      </c>
      <c r="W181" s="301">
        <f t="shared" ref="W181" si="297">SUM(W179:W180)</f>
        <v>32.124417988153354</v>
      </c>
      <c r="X181" s="301">
        <f t="shared" ref="X181" si="298">SUM(X179:X180)</f>
        <v>4.2993454016096297</v>
      </c>
      <c r="Y181" s="301">
        <f t="shared" si="288"/>
        <v>84.844000000000023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2.0848497917975339</v>
      </c>
      <c r="C188" s="300">
        <v>2.8000473238116683</v>
      </c>
      <c r="D188" s="300">
        <v>1.7290145266139978</v>
      </c>
      <c r="E188" s="300">
        <f>SUM(B188:D188)</f>
        <v>6.6139116422232007</v>
      </c>
      <c r="F188" s="300"/>
      <c r="G188" s="300">
        <v>2.1800630327894379</v>
      </c>
      <c r="H188" s="300">
        <v>2.4690865409354839</v>
      </c>
      <c r="I188" s="300">
        <v>1.7589144924261499</v>
      </c>
      <c r="J188" s="300">
        <f>SUM(G188:I188)</f>
        <v>6.4080640661510717</v>
      </c>
      <c r="K188" s="300"/>
      <c r="L188" s="300">
        <v>1.7223850319645151</v>
      </c>
      <c r="M188" s="300">
        <v>3.4148805189176392</v>
      </c>
      <c r="N188" s="300">
        <v>0.48906768043982068</v>
      </c>
      <c r="O188" s="300">
        <f>SUM(L188:N188)</f>
        <v>5.6263332313219747</v>
      </c>
      <c r="P188" s="300"/>
      <c r="Q188" s="300">
        <v>1.7486609762407266</v>
      </c>
      <c r="R188" s="300">
        <v>3.5793958389055907</v>
      </c>
      <c r="S188" s="300">
        <v>0.46995732192866696</v>
      </c>
      <c r="T188" s="300">
        <f>SUM(Q188:S188)</f>
        <v>5.7980141370749836</v>
      </c>
      <c r="U188" s="300"/>
      <c r="V188" s="300">
        <v>1.8057212364112973</v>
      </c>
      <c r="W188" s="300">
        <v>3.9355947768658521</v>
      </c>
      <c r="X188" s="300">
        <v>0.5560138704512565</v>
      </c>
      <c r="Y188" s="300">
        <f>SUM(V188:X188)</f>
        <v>6.2973298837284055</v>
      </c>
    </row>
    <row r="189" spans="1:25" x14ac:dyDescent="0.2">
      <c r="A189" s="260" t="s">
        <v>364</v>
      </c>
      <c r="B189" s="300">
        <v>2.2894158804187894</v>
      </c>
      <c r="C189" s="300">
        <v>2.2894158804465858</v>
      </c>
      <c r="D189" s="300">
        <v>1.8912565969114192</v>
      </c>
      <c r="E189" s="300">
        <f t="shared" ref="E189:E190" si="299">SUM(B189:D189)</f>
        <v>6.4700883577767945</v>
      </c>
      <c r="F189" s="300"/>
      <c r="G189" s="300">
        <v>2.6826636527863905</v>
      </c>
      <c r="H189" s="300">
        <v>1.6564425213179739</v>
      </c>
      <c r="I189" s="300">
        <v>2.3298297597445599</v>
      </c>
      <c r="J189" s="300">
        <f t="shared" ref="J189:J190" si="300">SUM(G189:I189)</f>
        <v>6.6689359338489238</v>
      </c>
      <c r="K189" s="300"/>
      <c r="L189" s="300">
        <v>2.1576515313651168</v>
      </c>
      <c r="M189" s="300">
        <v>2.3029894440415837</v>
      </c>
      <c r="N189" s="300">
        <v>2.1240257932713251</v>
      </c>
      <c r="O189" s="300">
        <f t="shared" ref="O189:O190" si="301">SUM(L189:N189)</f>
        <v>6.5846667686780265</v>
      </c>
      <c r="P189" s="300"/>
      <c r="Q189" s="300">
        <v>2.2733342224151429</v>
      </c>
      <c r="R189" s="300">
        <v>2.4959455854293675</v>
      </c>
      <c r="S189" s="300">
        <v>2.0777060550804936</v>
      </c>
      <c r="T189" s="300">
        <f t="shared" ref="T189:T190" si="302">SUM(Q189:S189)</f>
        <v>6.8469858629250044</v>
      </c>
      <c r="U189" s="300"/>
      <c r="V189" s="300">
        <v>2.5024406577329672</v>
      </c>
      <c r="W189" s="300">
        <v>2.8458832389245576</v>
      </c>
      <c r="X189" s="300">
        <v>2.3163462196140752</v>
      </c>
      <c r="Y189" s="300">
        <f t="shared" ref="Y189:Y190" si="303">SUM(V189:X189)</f>
        <v>7.6646701162715996</v>
      </c>
    </row>
    <row r="190" spans="1:25" x14ac:dyDescent="0.2">
      <c r="A190" s="264" t="s">
        <v>363</v>
      </c>
      <c r="B190" s="301">
        <f>SUM(B188:B189)</f>
        <v>4.3742656722163229</v>
      </c>
      <c r="C190" s="301">
        <f t="shared" ref="C190" si="304">SUM(C188:C189)</f>
        <v>5.0894632042582542</v>
      </c>
      <c r="D190" s="301">
        <f t="shared" ref="D190" si="305">SUM(D188:D189)</f>
        <v>3.6202711235254172</v>
      </c>
      <c r="E190" s="301">
        <f t="shared" si="299"/>
        <v>13.083999999999993</v>
      </c>
      <c r="F190" s="301"/>
      <c r="G190" s="301">
        <f>SUM(G188:G189)</f>
        <v>4.8627266855758284</v>
      </c>
      <c r="H190" s="301">
        <f t="shared" ref="H190" si="306">SUM(H188:H189)</f>
        <v>4.1255290622534577</v>
      </c>
      <c r="I190" s="301">
        <f t="shared" ref="I190" si="307">SUM(I188:I189)</f>
        <v>4.0887442521707094</v>
      </c>
      <c r="J190" s="301">
        <f t="shared" si="300"/>
        <v>13.076999999999995</v>
      </c>
      <c r="K190" s="301"/>
      <c r="L190" s="301">
        <f>SUM(L188:L189)</f>
        <v>3.8800365633296319</v>
      </c>
      <c r="M190" s="301">
        <f t="shared" ref="M190" si="308">SUM(M188:M189)</f>
        <v>5.7178699629592229</v>
      </c>
      <c r="N190" s="301">
        <f t="shared" ref="N190" si="309">SUM(N188:N189)</f>
        <v>2.613093473711146</v>
      </c>
      <c r="O190" s="301">
        <f t="shared" si="301"/>
        <v>12.211</v>
      </c>
      <c r="P190" s="301"/>
      <c r="Q190" s="301">
        <f>SUM(Q188:Q189)</f>
        <v>4.0219951986558691</v>
      </c>
      <c r="R190" s="301">
        <f t="shared" ref="R190" si="310">SUM(R188:R189)</f>
        <v>6.0753414243349582</v>
      </c>
      <c r="S190" s="301">
        <f t="shared" ref="S190" si="311">SUM(S188:S189)</f>
        <v>2.5476633770091603</v>
      </c>
      <c r="T190" s="301">
        <f t="shared" si="302"/>
        <v>12.644999999999987</v>
      </c>
      <c r="U190" s="301"/>
      <c r="V190" s="301">
        <f>SUM(V188:V189)</f>
        <v>4.3081618941442645</v>
      </c>
      <c r="W190" s="301">
        <f t="shared" ref="W190" si="312">SUM(W188:W189)</f>
        <v>6.7814780157904098</v>
      </c>
      <c r="X190" s="301">
        <f t="shared" ref="X190" si="313">SUM(X188:X189)</f>
        <v>2.8723600900653317</v>
      </c>
      <c r="Y190" s="301">
        <f t="shared" si="303"/>
        <v>13.962000000000007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3.5967749010463206</v>
      </c>
      <c r="C197" s="300">
        <v>2.740625394358752</v>
      </c>
      <c r="D197" s="300">
        <v>3.3307616305479741</v>
      </c>
      <c r="E197" s="300">
        <f>SUM(B197:D197)</f>
        <v>9.6681619259530471</v>
      </c>
      <c r="F197" s="300"/>
      <c r="G197" s="300">
        <v>2.2324490364689655</v>
      </c>
      <c r="H197" s="300">
        <v>3.0553989714212357</v>
      </c>
      <c r="I197" s="300">
        <v>4.0766988661674741</v>
      </c>
      <c r="J197" s="300">
        <f>SUM(G197:I197)</f>
        <v>9.3645468740576749</v>
      </c>
      <c r="K197" s="300"/>
      <c r="L197" s="300">
        <v>2.0200889205078343</v>
      </c>
      <c r="M197" s="300">
        <v>1.9772096745657217</v>
      </c>
      <c r="N197" s="300">
        <v>4.948185577068176</v>
      </c>
      <c r="O197" s="300">
        <f>SUM(L197:N197)</f>
        <v>8.9454841721417324</v>
      </c>
      <c r="P197" s="300"/>
      <c r="Q197" s="300">
        <v>1.7725138106487217</v>
      </c>
      <c r="R197" s="300">
        <v>1.7649515331910326</v>
      </c>
      <c r="S197" s="300">
        <v>4.4945135685790047</v>
      </c>
      <c r="T197" s="300">
        <f>SUM(Q197:S197)</f>
        <v>8.0319789124187579</v>
      </c>
      <c r="U197" s="300"/>
      <c r="V197" s="300">
        <v>1.6483048370544005</v>
      </c>
      <c r="W197" s="300">
        <v>1.6642284085858063</v>
      </c>
      <c r="X197" s="300">
        <v>4.3096931170770194</v>
      </c>
      <c r="Y197" s="300">
        <f>SUM(V197:X197)</f>
        <v>7.6222263627172264</v>
      </c>
    </row>
    <row r="198" spans="1:25" x14ac:dyDescent="0.2">
      <c r="A198" s="260" t="s">
        <v>364</v>
      </c>
      <c r="B198" s="300">
        <v>3.0324651960235327</v>
      </c>
      <c r="C198" s="300">
        <v>1.1458370975096581</v>
      </c>
      <c r="D198" s="300">
        <v>3.344535780513767</v>
      </c>
      <c r="E198" s="300">
        <f t="shared" ref="E198:E199" si="314">SUM(B198:D198)</f>
        <v>7.522838074046958</v>
      </c>
      <c r="F198" s="300"/>
      <c r="G198" s="300">
        <v>2.3117890203607381</v>
      </c>
      <c r="H198" s="300">
        <v>0.60395538757168732</v>
      </c>
      <c r="I198" s="300">
        <v>0.78570871800990683</v>
      </c>
      <c r="J198" s="300">
        <f t="shared" ref="J198:J199" si="315">SUM(G198:I198)</f>
        <v>3.701453125942332</v>
      </c>
      <c r="K198" s="300"/>
      <c r="L198" s="300">
        <v>3.2131642361743036</v>
      </c>
      <c r="M198" s="300">
        <v>1.2363515916839782</v>
      </c>
      <c r="N198" s="300">
        <v>0</v>
      </c>
      <c r="O198" s="300">
        <f t="shared" ref="O198:O199" si="316">SUM(L198:N198)</f>
        <v>4.4495158278582814</v>
      </c>
      <c r="P198" s="300"/>
      <c r="Q198" s="300">
        <v>3.0051650361476709</v>
      </c>
      <c r="R198" s="300">
        <v>1.1158560514335834</v>
      </c>
      <c r="S198" s="300">
        <v>0</v>
      </c>
      <c r="T198" s="300">
        <f t="shared" ref="T198:T199" si="317">SUM(Q198:S198)</f>
        <v>4.1210210875812541</v>
      </c>
      <c r="U198" s="300"/>
      <c r="V198" s="300">
        <v>3.0672241706855679</v>
      </c>
      <c r="W198" s="300">
        <v>1.0905494665972015</v>
      </c>
      <c r="X198" s="300">
        <v>0</v>
      </c>
      <c r="Y198" s="300">
        <f t="shared" ref="Y198:Y199" si="318">SUM(V198:X198)</f>
        <v>4.1577736372827694</v>
      </c>
    </row>
    <row r="199" spans="1:25" x14ac:dyDescent="0.2">
      <c r="A199" s="264" t="s">
        <v>363</v>
      </c>
      <c r="B199" s="301">
        <f>SUM(B197:B198)</f>
        <v>6.6292400970698537</v>
      </c>
      <c r="C199" s="301">
        <f t="shared" ref="C199" si="319">SUM(C197:C198)</f>
        <v>3.8864624918684099</v>
      </c>
      <c r="D199" s="301">
        <f t="shared" ref="D199" si="320">SUM(D197:D198)</f>
        <v>6.6752974110617416</v>
      </c>
      <c r="E199" s="301">
        <f t="shared" si="314"/>
        <v>17.191000000000006</v>
      </c>
      <c r="F199" s="301"/>
      <c r="G199" s="301">
        <f>SUM(G197:G198)</f>
        <v>4.5442380568297036</v>
      </c>
      <c r="H199" s="301">
        <f t="shared" ref="H199" si="321">SUM(H197:H198)</f>
        <v>3.6593543589929229</v>
      </c>
      <c r="I199" s="301">
        <f t="shared" ref="I199" si="322">SUM(I197:I198)</f>
        <v>4.8624075841773813</v>
      </c>
      <c r="J199" s="301">
        <f t="shared" si="315"/>
        <v>13.066000000000008</v>
      </c>
      <c r="K199" s="301"/>
      <c r="L199" s="301">
        <f>SUM(L197:L198)</f>
        <v>5.2332531566821379</v>
      </c>
      <c r="M199" s="301">
        <f t="shared" ref="M199" si="323">SUM(M197:M198)</f>
        <v>3.2135612662497</v>
      </c>
      <c r="N199" s="301">
        <f t="shared" ref="N199" si="324">SUM(N197:N198)</f>
        <v>4.948185577068176</v>
      </c>
      <c r="O199" s="301">
        <f t="shared" si="316"/>
        <v>13.395000000000014</v>
      </c>
      <c r="P199" s="301"/>
      <c r="Q199" s="301">
        <f>SUM(Q197:Q198)</f>
        <v>4.7776788467963929</v>
      </c>
      <c r="R199" s="301">
        <f t="shared" ref="R199" si="325">SUM(R197:R198)</f>
        <v>2.8808075846246162</v>
      </c>
      <c r="S199" s="301">
        <f t="shared" ref="S199" si="326">SUM(S197:S198)</f>
        <v>4.4945135685790047</v>
      </c>
      <c r="T199" s="301">
        <f t="shared" si="317"/>
        <v>12.153000000000013</v>
      </c>
      <c r="U199" s="301"/>
      <c r="V199" s="301">
        <f>SUM(V197:V198)</f>
        <v>4.7155290077399687</v>
      </c>
      <c r="W199" s="301">
        <f t="shared" ref="W199" si="327">SUM(W197:W198)</f>
        <v>2.7547778751830077</v>
      </c>
      <c r="X199" s="301">
        <f t="shared" ref="X199" si="328">SUM(X197:X198)</f>
        <v>4.3096931170770194</v>
      </c>
      <c r="Y199" s="301">
        <f t="shared" si="318"/>
        <v>11.779999999999996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of Tyne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0.19700277350473971</v>
      </c>
      <c r="N7">
        <f>'Ind T4'!C122</f>
        <v>0.53351290000283047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1.054424441217483</v>
      </c>
      <c r="N9">
        <f>'Ind T4'!C120</f>
        <v>1.0233845285088972</v>
      </c>
    </row>
    <row r="10" spans="1:16" x14ac:dyDescent="0.2">
      <c r="L10" s="13" t="str">
        <f>'Ind T4'!A80</f>
        <v>Education</v>
      </c>
      <c r="M10">
        <f>'Ind T4'!B119</f>
        <v>0.45570643693790824</v>
      </c>
      <c r="N10">
        <f>'Ind T4'!C119</f>
        <v>0.63322890670527432</v>
      </c>
    </row>
    <row r="11" spans="1:16" x14ac:dyDescent="0.2">
      <c r="L11" s="13" t="str">
        <f>'Ind T4'!A79</f>
        <v>Public admin. and defence</v>
      </c>
      <c r="M11">
        <f>'Ind T4'!B118</f>
        <v>0.3347141870095216</v>
      </c>
      <c r="N11">
        <f>'Ind T4'!C118</f>
        <v>9.9718869273690558E-2</v>
      </c>
    </row>
    <row r="12" spans="1:16" x14ac:dyDescent="0.2">
      <c r="L12" s="1" t="str">
        <f>CONCATENATE("[",'Ind T4'!A78,"]")</f>
        <v>[Non-marketed services]</v>
      </c>
      <c r="M12">
        <f>'Ind T4'!B117</f>
        <v>0.75535790319878338</v>
      </c>
      <c r="N12">
        <f>'Ind T4'!C117</f>
        <v>0.75565529145775745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-4.8676301721010891</v>
      </c>
      <c r="N14" s="13">
        <f>'Ind T4'!C115</f>
        <v>-0.85286446451243725</v>
      </c>
    </row>
    <row r="15" spans="1:16" x14ac:dyDescent="0.2">
      <c r="L15" s="13" t="str">
        <f>'Ind T4'!A75</f>
        <v>Arts and entertainment</v>
      </c>
      <c r="M15" s="13">
        <f>'Ind T4'!B114</f>
        <v>-1.3715656345579919</v>
      </c>
      <c r="N15" s="13">
        <f>'Ind T4'!C114</f>
        <v>0.89735005185438421</v>
      </c>
    </row>
    <row r="16" spans="1:16" x14ac:dyDescent="0.2">
      <c r="L16" s="13" t="str">
        <f>'Ind T4'!A74</f>
        <v>Support services</v>
      </c>
      <c r="M16" s="13">
        <f>'Ind T4'!B113</f>
        <v>-0.34612154035086329</v>
      </c>
      <c r="N16" s="13">
        <f>'Ind T4'!C113</f>
        <v>0.36653548814360448</v>
      </c>
    </row>
    <row r="17" spans="12:14" x14ac:dyDescent="0.2">
      <c r="L17" s="13" t="str">
        <f>'Ind T4'!A73</f>
        <v>Professional services</v>
      </c>
      <c r="M17" s="13">
        <f>'Ind T4'!B112</f>
        <v>-1.24508808144973</v>
      </c>
      <c r="N17" s="13">
        <f>'Ind T4'!C112</f>
        <v>0.51347517767734718</v>
      </c>
    </row>
    <row r="18" spans="12:14" x14ac:dyDescent="0.2">
      <c r="L18" s="13" t="str">
        <f>'Ind T4'!A72</f>
        <v>Real estate</v>
      </c>
      <c r="M18" s="13">
        <f>'Ind T4'!B111</f>
        <v>2.8256767077539546</v>
      </c>
      <c r="N18" s="13">
        <f>'Ind T4'!C111</f>
        <v>0.84912219863382266</v>
      </c>
    </row>
    <row r="19" spans="12:14" x14ac:dyDescent="0.2">
      <c r="L19" t="str">
        <f>'Ind T4'!A71</f>
        <v>Finance and insurance</v>
      </c>
      <c r="M19">
        <f>'Ind T4'!B110</f>
        <v>-2.9167757867831434</v>
      </c>
      <c r="N19">
        <f>'Ind T4'!C110</f>
        <v>0.29072122936384392</v>
      </c>
    </row>
    <row r="20" spans="12:14" x14ac:dyDescent="0.2">
      <c r="L20" t="str">
        <f>'Ind T4'!A70</f>
        <v>Information technology</v>
      </c>
      <c r="M20">
        <f>'Ind T4'!B109</f>
        <v>2.5993028905622939</v>
      </c>
      <c r="N20">
        <f>'Ind T4'!C109</f>
        <v>1.3810126824435276</v>
      </c>
    </row>
    <row r="21" spans="12:14" x14ac:dyDescent="0.2">
      <c r="L21" t="str">
        <f>'Ind T4'!A69</f>
        <v>Media</v>
      </c>
      <c r="M21">
        <f>'Ind T4'!B108</f>
        <v>3.7524353183705283</v>
      </c>
      <c r="N21">
        <f>'Ind T4'!C108</f>
        <v>-1.71065207054788E-2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-0.79004432120198809</v>
      </c>
      <c r="N22">
        <f>'Ind T4'!C107</f>
        <v>0.48261878431243854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3.3704944932431591</v>
      </c>
      <c r="N24">
        <f>'Ind T4'!C105</f>
        <v>1.5917272656299053</v>
      </c>
    </row>
    <row r="25" spans="12:14" x14ac:dyDescent="0.2">
      <c r="L25" s="13" t="str">
        <f>'Ind T4'!A65</f>
        <v>Transport and storage</v>
      </c>
      <c r="M25">
        <f>'Ind T4'!B104</f>
        <v>3.1160117472524451</v>
      </c>
      <c r="N25">
        <f>'Ind T4'!C104</f>
        <v>0.54377103647498259</v>
      </c>
    </row>
    <row r="26" spans="12:14" x14ac:dyDescent="0.2">
      <c r="L26" s="13" t="str">
        <f>'Ind T4'!A64</f>
        <v>Wholesale and retail trade</v>
      </c>
      <c r="M26">
        <f>'Ind T4'!B103</f>
        <v>7.643979343991969E-2</v>
      </c>
      <c r="N26">
        <f>'Ind T4'!C103</f>
        <v>1.1567603589912601E-2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1.609750771286822</v>
      </c>
      <c r="N27">
        <f>'Ind T4'!C102</f>
        <v>0.68379179430710924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0.82111730574976338</v>
      </c>
      <c r="N29">
        <f>'Ind T4'!C100</f>
        <v>-0.25313946430335355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-5.5563132688582151</v>
      </c>
      <c r="N31">
        <f>'Ind T4'!C98</f>
        <v>-0.75595524152622939</v>
      </c>
    </row>
    <row r="32" spans="12:14" x14ac:dyDescent="0.2">
      <c r="L32" s="13" t="str">
        <f>'Ind T4'!A58</f>
        <v>Engineering</v>
      </c>
      <c r="M32">
        <f>'Ind T4'!B97</f>
        <v>-5.8734079865417126</v>
      </c>
      <c r="N32">
        <f>'Ind T4'!C97</f>
        <v>0.25126203042131756</v>
      </c>
    </row>
    <row r="33" spans="12:14" x14ac:dyDescent="0.2">
      <c r="L33" s="13" t="str">
        <f>'Ind T4'!A57</f>
        <v>Food drink and tobacco</v>
      </c>
      <c r="M33">
        <f>'Ind T4'!B96</f>
        <v>0.48438615734018864</v>
      </c>
      <c r="N33">
        <f>'Ind T4'!C96</f>
        <v>-9.7532123822807737E-2</v>
      </c>
    </row>
    <row r="34" spans="12:14" x14ac:dyDescent="0.2">
      <c r="L34" s="1" t="str">
        <f>CONCATENATE("[",'Ind T4'!A56,"]")</f>
        <v>[Manufacturing]</v>
      </c>
      <c r="M34">
        <f>'Ind T4'!B95</f>
        <v>-4.8050078453390599</v>
      </c>
      <c r="N34">
        <f>'Ind T4'!C95</f>
        <v>-0.47175997706322415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4.8076967282888905</v>
      </c>
      <c r="N36">
        <f>'Ind T4'!C93</f>
        <v>0.78277882869355331</v>
      </c>
    </row>
    <row r="37" spans="12:14" x14ac:dyDescent="0.2">
      <c r="L37" s="13" t="str">
        <f>'Ind T4'!A53</f>
        <v>Electricity and gas</v>
      </c>
      <c r="M37">
        <f>'Ind T4'!B92</f>
        <v>34.460489268156927</v>
      </c>
      <c r="N37">
        <f>'Ind T4'!C92</f>
        <v>-8.462139813105729E-2</v>
      </c>
    </row>
    <row r="38" spans="12:14" x14ac:dyDescent="0.2">
      <c r="L38" s="13" t="str">
        <f>'Ind T4'!A52</f>
        <v>Mining and quarrying</v>
      </c>
      <c r="M38">
        <f>'Ind T4'!B91</f>
        <v>-0.3166051812025561</v>
      </c>
      <c r="N38">
        <f>'Ind T4'!C91</f>
        <v>-1.8105844794238712</v>
      </c>
    </row>
    <row r="39" spans="12:14" x14ac:dyDescent="0.2">
      <c r="L39" s="45" t="str">
        <f>'Ind T4'!A51</f>
        <v>Agriculture</v>
      </c>
      <c r="M39">
        <f>'Ind T4'!B90</f>
        <v>-5.9098068994654867</v>
      </c>
      <c r="N39">
        <f>'Ind T4'!C90</f>
        <v>0.42203031835355009</v>
      </c>
    </row>
    <row r="40" spans="12:14" x14ac:dyDescent="0.2">
      <c r="L40" s="1" t="str">
        <f>CONCATENATE("[",'Ind T4'!A50,"]")</f>
        <v>[Primary sector and utilities]</v>
      </c>
      <c r="M40">
        <f>'Ind T4'!B89</f>
        <v>4.1562783804165448</v>
      </c>
      <c r="N40">
        <f>'Ind T4'!C89</f>
        <v>0.25662606661447374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of Tyne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7.6849999999999978</v>
      </c>
      <c r="N5" s="11">
        <f t="shared" ref="N5:AL5" si="1">SUM(N6:N9)</f>
        <v>11.067000000000018</v>
      </c>
      <c r="O5" s="11">
        <f t="shared" si="1"/>
        <v>5.5190000000000001</v>
      </c>
      <c r="P5" s="11">
        <f t="shared" si="1"/>
        <v>7.2019999999999946</v>
      </c>
      <c r="Q5" s="11">
        <f t="shared" si="1"/>
        <v>8.8609999999999935</v>
      </c>
      <c r="R5" s="11">
        <f t="shared" si="1"/>
        <v>6.3900000000000015</v>
      </c>
      <c r="S5" s="11">
        <f t="shared" si="1"/>
        <v>6.4609999999999896</v>
      </c>
      <c r="T5" s="11">
        <f t="shared" si="1"/>
        <v>7.4020000000000001</v>
      </c>
      <c r="U5" s="11">
        <f t="shared" si="1"/>
        <v>9.6409999999999982</v>
      </c>
      <c r="V5" s="11">
        <f t="shared" si="1"/>
        <v>7.7359999999999989</v>
      </c>
      <c r="W5" s="11">
        <f t="shared" si="1"/>
        <v>7.8329999999999966</v>
      </c>
      <c r="X5" s="11">
        <f t="shared" si="1"/>
        <v>7.7680000000000096</v>
      </c>
      <c r="Y5" s="11">
        <f t="shared" si="1"/>
        <v>7.7220000000000013</v>
      </c>
      <c r="Z5" s="11">
        <f t="shared" si="1"/>
        <v>7.7569999999999943</v>
      </c>
      <c r="AA5" s="11">
        <f t="shared" si="1"/>
        <v>7.8689999999999989</v>
      </c>
      <c r="AB5" s="11">
        <f t="shared" si="1"/>
        <v>7.9230000000000036</v>
      </c>
      <c r="AC5" s="11">
        <f t="shared" si="1"/>
        <v>7.9649999999999963</v>
      </c>
      <c r="AD5" s="11">
        <f t="shared" si="1"/>
        <v>7.9949999999999992</v>
      </c>
      <c r="AE5" s="11">
        <f t="shared" si="1"/>
        <v>8.0160000000000018</v>
      </c>
      <c r="AF5" s="11">
        <f t="shared" si="1"/>
        <v>8.0320000000000178</v>
      </c>
      <c r="AG5" s="11">
        <f t="shared" si="1"/>
        <v>8.0540000000000038</v>
      </c>
      <c r="AH5" s="11">
        <f t="shared" si="1"/>
        <v>8.0730000000000022</v>
      </c>
      <c r="AI5" s="11">
        <f t="shared" si="1"/>
        <v>8.0889999999999915</v>
      </c>
      <c r="AJ5" s="11">
        <f t="shared" si="1"/>
        <v>8.1060000000000016</v>
      </c>
      <c r="AK5" s="11">
        <f t="shared" si="1"/>
        <v>8.1229999999999993</v>
      </c>
      <c r="AL5" s="11">
        <f t="shared" si="1"/>
        <v>8.1400000000000041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5.0599999999999978</v>
      </c>
      <c r="N6" s="11">
        <v>7.7270000000000181</v>
      </c>
      <c r="O6" s="11">
        <v>2.5269999999999992</v>
      </c>
      <c r="P6" s="11">
        <v>4.1649999999999947</v>
      </c>
      <c r="Q6" s="11">
        <v>5.7139999999999942</v>
      </c>
      <c r="R6" s="11">
        <v>3.6600000000000015</v>
      </c>
      <c r="S6" s="11">
        <v>2.7549999999999923</v>
      </c>
      <c r="T6" s="11">
        <v>3.8059999999999996</v>
      </c>
      <c r="U6" s="11">
        <v>5.3049999999999953</v>
      </c>
      <c r="V6" s="11">
        <v>2.8000000000000003</v>
      </c>
      <c r="W6" s="11">
        <v>2.6989999999999958</v>
      </c>
      <c r="X6" s="11">
        <v>2.7210000000000001</v>
      </c>
      <c r="Y6" s="11">
        <v>2.7399999999999967</v>
      </c>
      <c r="Z6" s="11">
        <v>2.7699999999999982</v>
      </c>
      <c r="AA6" s="11">
        <v>2.7899999999999996</v>
      </c>
      <c r="AB6" s="11">
        <v>2.7960000000000047</v>
      </c>
      <c r="AC6" s="11">
        <v>2.8040000000000016</v>
      </c>
      <c r="AD6" s="11">
        <v>2.8110000000000008</v>
      </c>
      <c r="AE6" s="11">
        <v>2.8169999999999993</v>
      </c>
      <c r="AF6" s="11">
        <v>2.8230000000000119</v>
      </c>
      <c r="AG6" s="11">
        <v>2.833000000000002</v>
      </c>
      <c r="AH6" s="11">
        <v>2.8420000000000063</v>
      </c>
      <c r="AI6" s="11">
        <v>2.8510000000000004</v>
      </c>
      <c r="AJ6" s="11">
        <v>2.8590000000000027</v>
      </c>
      <c r="AK6" s="172">
        <v>2.8669999999999995</v>
      </c>
      <c r="AL6" s="11">
        <v>2.8750000000000022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0.7260000000000012</v>
      </c>
      <c r="N7" s="11">
        <v>0.88899999999999957</v>
      </c>
      <c r="O7" s="11">
        <v>0.66699999999999759</v>
      </c>
      <c r="P7" s="11">
        <v>0.65899999999999725</v>
      </c>
      <c r="Q7" s="11">
        <v>0.496000000000001</v>
      </c>
      <c r="R7" s="11">
        <v>0.44500000000000023</v>
      </c>
      <c r="S7" s="11">
        <v>0.56200000000000006</v>
      </c>
      <c r="T7" s="11">
        <v>0.29600000000000093</v>
      </c>
      <c r="U7" s="11">
        <v>0.30599999999999961</v>
      </c>
      <c r="V7" s="11">
        <v>0.34899999999999981</v>
      </c>
      <c r="W7" s="11">
        <v>0.43799999999999922</v>
      </c>
      <c r="X7" s="11">
        <v>0.42599999999999971</v>
      </c>
      <c r="Y7" s="11">
        <v>0.4219999999999996</v>
      </c>
      <c r="Z7" s="11">
        <v>0.40899999999999836</v>
      </c>
      <c r="AA7" s="11">
        <v>0.39399999999999991</v>
      </c>
      <c r="AB7" s="11">
        <v>0.38400000000000101</v>
      </c>
      <c r="AC7" s="11">
        <v>0.37700000000000006</v>
      </c>
      <c r="AD7" s="11">
        <v>0.37100000000000088</v>
      </c>
      <c r="AE7" s="11">
        <v>0.36500000000000055</v>
      </c>
      <c r="AF7" s="11">
        <v>0.35900000000000021</v>
      </c>
      <c r="AG7" s="11">
        <v>0.35499999999999887</v>
      </c>
      <c r="AH7" s="11">
        <v>0.35000000000000009</v>
      </c>
      <c r="AI7" s="11">
        <v>0.34499999999999975</v>
      </c>
      <c r="AJ7" s="11">
        <v>0.34099999999999964</v>
      </c>
      <c r="AK7" s="172">
        <v>0.33699999999999958</v>
      </c>
      <c r="AL7" s="11">
        <v>0.33300000000000002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0.87000000000000099</v>
      </c>
      <c r="N8" s="11">
        <v>0.46700000000000091</v>
      </c>
      <c r="O8" s="11">
        <v>0.45699999999999941</v>
      </c>
      <c r="P8" s="11">
        <v>0.75699999999999923</v>
      </c>
      <c r="Q8" s="11">
        <v>0.80600000000000083</v>
      </c>
      <c r="R8" s="11">
        <v>0.5770000000000004</v>
      </c>
      <c r="S8" s="11">
        <v>0.96000000000000141</v>
      </c>
      <c r="T8" s="11">
        <v>0.88899999999999935</v>
      </c>
      <c r="U8" s="11">
        <v>0.95299999999999951</v>
      </c>
      <c r="V8" s="11">
        <v>2.4560000000000026</v>
      </c>
      <c r="W8" s="11">
        <v>2.5359999999999991</v>
      </c>
      <c r="X8" s="11">
        <v>2.5250000000000101</v>
      </c>
      <c r="Y8" s="11">
        <v>2.4849999999999999</v>
      </c>
      <c r="Z8" s="11">
        <v>2.4749999999999974</v>
      </c>
      <c r="AA8" s="11">
        <v>2.4759999999999995</v>
      </c>
      <c r="AB8" s="11">
        <v>2.474999999999997</v>
      </c>
      <c r="AC8" s="11">
        <v>2.4739999999999998</v>
      </c>
      <c r="AD8" s="11">
        <v>2.4739999999999966</v>
      </c>
      <c r="AE8" s="11">
        <v>2.4749999999999974</v>
      </c>
      <c r="AF8" s="11">
        <v>2.4760000000000035</v>
      </c>
      <c r="AG8" s="11">
        <v>2.48</v>
      </c>
      <c r="AH8" s="11">
        <v>2.4839999999999973</v>
      </c>
      <c r="AI8" s="11">
        <v>2.4879999999999933</v>
      </c>
      <c r="AJ8" s="11">
        <v>2.4929999999999981</v>
      </c>
      <c r="AK8" s="172">
        <v>2.4979999999999993</v>
      </c>
      <c r="AL8" s="11">
        <v>2.5040000000000031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1.0289999999999981</v>
      </c>
      <c r="N9" s="11">
        <v>1.9840000000000002</v>
      </c>
      <c r="O9" s="11">
        <v>1.8680000000000039</v>
      </c>
      <c r="P9" s="11">
        <v>1.621000000000004</v>
      </c>
      <c r="Q9" s="11">
        <v>1.8449999999999969</v>
      </c>
      <c r="R9" s="11">
        <v>1.7079999999999993</v>
      </c>
      <c r="S9" s="11">
        <v>2.1839999999999953</v>
      </c>
      <c r="T9" s="11">
        <v>2.4110000000000005</v>
      </c>
      <c r="U9" s="11">
        <v>3.0770000000000031</v>
      </c>
      <c r="V9" s="11">
        <v>2.1309999999999967</v>
      </c>
      <c r="W9" s="11">
        <v>2.1600000000000024</v>
      </c>
      <c r="X9" s="11">
        <v>2.0960000000000001</v>
      </c>
      <c r="Y9" s="11">
        <v>2.0750000000000042</v>
      </c>
      <c r="Z9" s="11">
        <v>2.1029999999999998</v>
      </c>
      <c r="AA9" s="11">
        <v>2.2090000000000005</v>
      </c>
      <c r="AB9" s="11">
        <v>2.2680000000000002</v>
      </c>
      <c r="AC9" s="11">
        <v>2.3099999999999947</v>
      </c>
      <c r="AD9" s="11">
        <v>2.339</v>
      </c>
      <c r="AE9" s="11">
        <v>2.3590000000000044</v>
      </c>
      <c r="AF9" s="11">
        <v>2.3740000000000014</v>
      </c>
      <c r="AG9" s="11">
        <v>2.3860000000000032</v>
      </c>
      <c r="AH9" s="11">
        <v>2.3969999999999985</v>
      </c>
      <c r="AI9" s="11">
        <v>2.4049999999999967</v>
      </c>
      <c r="AJ9" s="11">
        <v>2.4130000000000007</v>
      </c>
      <c r="AK9" s="172">
        <v>2.4210000000000007</v>
      </c>
      <c r="AL9" s="11">
        <v>2.4279999999999995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29.044000000000011</v>
      </c>
      <c r="N11" s="11">
        <f t="shared" si="2"/>
        <v>26.359000000000052</v>
      </c>
      <c r="O11" s="11">
        <f t="shared" si="2"/>
        <v>28.343999999999959</v>
      </c>
      <c r="P11" s="11">
        <f t="shared" si="2"/>
        <v>27.239000000000033</v>
      </c>
      <c r="Q11" s="11">
        <f t="shared" si="2"/>
        <v>26.934999999999864</v>
      </c>
      <c r="R11" s="11">
        <f t="shared" ref="R11" si="3">SUM(R12:R14)</f>
        <v>31.514999999999972</v>
      </c>
      <c r="S11" s="11">
        <f t="shared" ref="S11" si="4">SUM(S12:S14)</f>
        <v>28.543999999999976</v>
      </c>
      <c r="T11" s="11">
        <f t="shared" ref="T11" si="5">SUM(T12:T14)</f>
        <v>30.805000000000028</v>
      </c>
      <c r="U11" s="11">
        <f t="shared" ref="U11" si="6">SUM(U12:U14)</f>
        <v>31.080999999999896</v>
      </c>
      <c r="V11" s="11">
        <f t="shared" ref="V11" si="7">SUM(V12:V14)</f>
        <v>26.117000000000026</v>
      </c>
      <c r="W11" s="11">
        <f t="shared" ref="W11" si="8">SUM(W12:W14)</f>
        <v>24.636999999999986</v>
      </c>
      <c r="X11" s="11">
        <f t="shared" ref="X11" si="9">SUM(X12:X14)</f>
        <v>25.016999999999953</v>
      </c>
      <c r="Y11" s="11">
        <f t="shared" ref="Y11" si="10">SUM(Y12:Y14)</f>
        <v>24.894000000000052</v>
      </c>
      <c r="Z11" s="11">
        <f t="shared" ref="Z11" si="11">SUM(Z12:Z14)</f>
        <v>24.788000000000018</v>
      </c>
      <c r="AA11" s="11">
        <f t="shared" ref="AA11" si="12">SUM(AA12:AA14)</f>
        <v>24.726999999999983</v>
      </c>
      <c r="AB11" s="11">
        <f t="shared" ref="AB11" si="13">SUM(AB12:AB14)</f>
        <v>24.541999999999955</v>
      </c>
      <c r="AC11" s="11">
        <f t="shared" ref="AC11" si="14">SUM(AC12:AC14)</f>
        <v>24.349999999999991</v>
      </c>
      <c r="AD11" s="11">
        <f>SUM(AD12:AD14)</f>
        <v>24.155000000000044</v>
      </c>
      <c r="AE11" s="11">
        <f t="shared" ref="AE11" si="15">SUM(AE12:AE14)</f>
        <v>23.969999999999995</v>
      </c>
      <c r="AF11" s="11">
        <f t="shared" ref="AF11" si="16">SUM(AF12:AF14)</f>
        <v>23.793000000000013</v>
      </c>
      <c r="AG11" s="11">
        <f t="shared" ref="AG11:AL11" si="17">SUM(AG12:AG14)</f>
        <v>23.644000000000048</v>
      </c>
      <c r="AH11" s="11">
        <f t="shared" si="17"/>
        <v>23.492999999999977</v>
      </c>
      <c r="AI11" s="11">
        <f t="shared" si="17"/>
        <v>23.347000000000023</v>
      </c>
      <c r="AJ11" s="11">
        <f t="shared" si="17"/>
        <v>23.209000000000003</v>
      </c>
      <c r="AK11" s="11">
        <f t="shared" si="17"/>
        <v>23.076000000000008</v>
      </c>
      <c r="AL11" s="11">
        <f t="shared" si="17"/>
        <v>22.950000000000014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3.5149999999999952</v>
      </c>
      <c r="N12" s="11">
        <v>2.3209999999999975</v>
      </c>
      <c r="O12" s="11">
        <v>4.2160000000000126</v>
      </c>
      <c r="P12" s="11">
        <v>4.0910000000000029</v>
      </c>
      <c r="Q12" s="11">
        <v>3.25199999999999</v>
      </c>
      <c r="R12" s="11">
        <v>3.7619999999999982</v>
      </c>
      <c r="S12" s="11">
        <v>3.5469999999999935</v>
      </c>
      <c r="T12" s="11">
        <v>3.0079999999999973</v>
      </c>
      <c r="U12" s="11">
        <v>5.2609999999999877</v>
      </c>
      <c r="V12" s="11">
        <v>3.9470000000000067</v>
      </c>
      <c r="W12" s="11">
        <v>3.8539999999999979</v>
      </c>
      <c r="X12" s="11">
        <v>3.8639999999999981</v>
      </c>
      <c r="Y12" s="11">
        <v>3.877000000000006</v>
      </c>
      <c r="Z12" s="11">
        <v>3.9010000000000113</v>
      </c>
      <c r="AA12" s="11">
        <v>3.903</v>
      </c>
      <c r="AB12" s="11">
        <v>3.8910000000000156</v>
      </c>
      <c r="AC12" s="11">
        <v>3.8850000000000064</v>
      </c>
      <c r="AD12" s="11">
        <v>3.8770000000000011</v>
      </c>
      <c r="AE12" s="11">
        <v>3.8670000000000053</v>
      </c>
      <c r="AF12" s="11">
        <v>3.8569999999999931</v>
      </c>
      <c r="AG12" s="11">
        <v>3.8480000000000016</v>
      </c>
      <c r="AH12" s="11">
        <v>3.8390000000000017</v>
      </c>
      <c r="AI12" s="11">
        <v>3.8290000000000042</v>
      </c>
      <c r="AJ12" s="11">
        <v>3.8189999999999911</v>
      </c>
      <c r="AK12" s="172">
        <v>3.8090000000000024</v>
      </c>
      <c r="AL12" s="11">
        <v>3.7980000000000027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5.9539999999999935</v>
      </c>
      <c r="N13" s="11">
        <v>5.8219999999999912</v>
      </c>
      <c r="O13" s="11">
        <v>6.254999999999999</v>
      </c>
      <c r="P13" s="11">
        <v>5.4609999999999923</v>
      </c>
      <c r="Q13" s="11">
        <v>5.8799999999999875</v>
      </c>
      <c r="R13" s="11">
        <v>5.6099999999999932</v>
      </c>
      <c r="S13" s="11">
        <v>5.0519999999999872</v>
      </c>
      <c r="T13" s="11">
        <v>5.4790000000000116</v>
      </c>
      <c r="U13" s="11">
        <v>5.6710000000000065</v>
      </c>
      <c r="V13" s="11">
        <v>4.3210000000000086</v>
      </c>
      <c r="W13" s="11">
        <v>4.1450000000000058</v>
      </c>
      <c r="X13" s="11">
        <v>4.2680000000000113</v>
      </c>
      <c r="Y13" s="11">
        <v>4.2899999999999991</v>
      </c>
      <c r="Z13" s="11">
        <v>4.3329999999999878</v>
      </c>
      <c r="AA13" s="11">
        <v>4.3719999999999892</v>
      </c>
      <c r="AB13" s="11">
        <v>4.3949999999999898</v>
      </c>
      <c r="AC13" s="11">
        <v>4.385000000000014</v>
      </c>
      <c r="AD13" s="11">
        <v>4.3739999999999926</v>
      </c>
      <c r="AE13" s="11">
        <v>4.3639999999999812</v>
      </c>
      <c r="AF13" s="11">
        <v>4.3530000000000015</v>
      </c>
      <c r="AG13" s="11">
        <v>4.3469999999999978</v>
      </c>
      <c r="AH13" s="11">
        <v>4.3399999999999945</v>
      </c>
      <c r="AI13" s="11">
        <v>4.3310000000000022</v>
      </c>
      <c r="AJ13" s="11">
        <v>4.3230000000000075</v>
      </c>
      <c r="AK13" s="172">
        <v>4.3130000000000033</v>
      </c>
      <c r="AL13" s="11">
        <v>4.3039999999999852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19.575000000000024</v>
      </c>
      <c r="N14" s="11">
        <v>18.216000000000065</v>
      </c>
      <c r="O14" s="11">
        <v>17.872999999999948</v>
      </c>
      <c r="P14" s="11">
        <v>17.687000000000037</v>
      </c>
      <c r="Q14" s="11">
        <v>17.802999999999887</v>
      </c>
      <c r="R14" s="11">
        <v>22.142999999999983</v>
      </c>
      <c r="S14" s="11">
        <v>19.944999999999997</v>
      </c>
      <c r="T14" s="11">
        <v>22.318000000000019</v>
      </c>
      <c r="U14" s="11">
        <v>20.148999999999901</v>
      </c>
      <c r="V14" s="11">
        <v>17.849000000000011</v>
      </c>
      <c r="W14" s="11">
        <v>16.637999999999984</v>
      </c>
      <c r="X14" s="11">
        <v>16.884999999999945</v>
      </c>
      <c r="Y14" s="11">
        <v>16.727000000000046</v>
      </c>
      <c r="Z14" s="11">
        <v>16.55400000000002</v>
      </c>
      <c r="AA14" s="11">
        <v>16.451999999999991</v>
      </c>
      <c r="AB14" s="11">
        <v>16.25599999999995</v>
      </c>
      <c r="AC14" s="11">
        <v>16.07999999999997</v>
      </c>
      <c r="AD14" s="11">
        <v>15.904000000000048</v>
      </c>
      <c r="AE14" s="11">
        <v>15.739000000000008</v>
      </c>
      <c r="AF14" s="11">
        <v>15.583000000000018</v>
      </c>
      <c r="AG14" s="11">
        <v>15.449000000000048</v>
      </c>
      <c r="AH14" s="11">
        <v>15.313999999999981</v>
      </c>
      <c r="AI14" s="11">
        <v>15.187000000000017</v>
      </c>
      <c r="AJ14" s="11">
        <v>15.067000000000005</v>
      </c>
      <c r="AK14" s="172">
        <v>14.954000000000002</v>
      </c>
      <c r="AL14" s="11">
        <v>14.848000000000026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25.832999999999966</v>
      </c>
      <c r="N16" s="11">
        <v>24.940000000000033</v>
      </c>
      <c r="O16" s="11">
        <v>22.205999999999978</v>
      </c>
      <c r="P16" s="11">
        <v>21.984999999999925</v>
      </c>
      <c r="Q16" s="11">
        <v>22.258999999999979</v>
      </c>
      <c r="R16" s="11">
        <v>20.533999999999988</v>
      </c>
      <c r="S16" s="11">
        <v>20.351999999999997</v>
      </c>
      <c r="T16" s="11">
        <v>21.685000000000052</v>
      </c>
      <c r="U16" s="11">
        <v>22.312999999999981</v>
      </c>
      <c r="V16" s="11">
        <v>22.385000000000012</v>
      </c>
      <c r="W16" s="11">
        <v>21.390999999999952</v>
      </c>
      <c r="X16" s="11">
        <v>20.94899999999998</v>
      </c>
      <c r="Y16" s="11">
        <v>20.881000000000039</v>
      </c>
      <c r="Z16" s="11">
        <v>20.76799999999993</v>
      </c>
      <c r="AA16" s="11">
        <v>20.727</v>
      </c>
      <c r="AB16" s="11">
        <v>20.744000000000021</v>
      </c>
      <c r="AC16" s="11">
        <v>20.743000000000055</v>
      </c>
      <c r="AD16" s="11">
        <v>20.701000000000004</v>
      </c>
      <c r="AE16" s="11">
        <v>20.67799999999999</v>
      </c>
      <c r="AF16" s="11">
        <v>20.643999999999991</v>
      </c>
      <c r="AG16" s="11">
        <v>20.630000000000024</v>
      </c>
      <c r="AH16" s="11">
        <v>20.61800000000002</v>
      </c>
      <c r="AI16" s="11">
        <v>20.610000000000039</v>
      </c>
      <c r="AJ16" s="11">
        <v>20.603999999999957</v>
      </c>
      <c r="AK16" s="172">
        <v>20.597999999999999</v>
      </c>
      <c r="AL16" s="11">
        <v>20.593000000000046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90.365999999999843</v>
      </c>
      <c r="N18" s="11">
        <f t="shared" ref="N18:AL18" si="18">SUM(N19:N21)</f>
        <v>97.712000000000103</v>
      </c>
      <c r="O18" s="11">
        <f t="shared" si="18"/>
        <v>91.754000000000076</v>
      </c>
      <c r="P18" s="11">
        <f t="shared" si="18"/>
        <v>98.865999999999815</v>
      </c>
      <c r="Q18" s="11">
        <f t="shared" si="18"/>
        <v>100.43599999999998</v>
      </c>
      <c r="R18" s="11">
        <f t="shared" si="18"/>
        <v>103.16300000000004</v>
      </c>
      <c r="S18" s="11">
        <f t="shared" si="18"/>
        <v>101.22399999999998</v>
      </c>
      <c r="T18" s="11">
        <f t="shared" si="18"/>
        <v>105.97500000000005</v>
      </c>
      <c r="U18" s="11">
        <f t="shared" si="18"/>
        <v>104.50700000000026</v>
      </c>
      <c r="V18" s="11">
        <f t="shared" si="18"/>
        <v>113.94099999999993</v>
      </c>
      <c r="W18" s="11">
        <f t="shared" si="18"/>
        <v>111.73799999999986</v>
      </c>
      <c r="X18" s="11">
        <f t="shared" si="18"/>
        <v>109.38800000000002</v>
      </c>
      <c r="Y18" s="11">
        <f t="shared" si="18"/>
        <v>109.94399999999985</v>
      </c>
      <c r="Z18" s="11">
        <f t="shared" si="18"/>
        <v>111.13500000000001</v>
      </c>
      <c r="AA18" s="11">
        <f t="shared" si="18"/>
        <v>112.64899999999997</v>
      </c>
      <c r="AB18" s="11">
        <f t="shared" si="18"/>
        <v>113.99400000000003</v>
      </c>
      <c r="AC18" s="11">
        <f t="shared" si="18"/>
        <v>115.11700000000019</v>
      </c>
      <c r="AD18" s="11">
        <f t="shared" si="18"/>
        <v>116.15799999999986</v>
      </c>
      <c r="AE18" s="11">
        <f t="shared" si="18"/>
        <v>117.15600000000019</v>
      </c>
      <c r="AF18" s="11">
        <f t="shared" si="18"/>
        <v>118.12900000000005</v>
      </c>
      <c r="AG18" s="11">
        <f t="shared" si="18"/>
        <v>119.10800000000006</v>
      </c>
      <c r="AH18" s="11">
        <f t="shared" si="18"/>
        <v>120.07</v>
      </c>
      <c r="AI18" s="11">
        <f t="shared" si="18"/>
        <v>121.01199999999979</v>
      </c>
      <c r="AJ18" s="11">
        <f t="shared" si="18"/>
        <v>121.95900000000003</v>
      </c>
      <c r="AK18" s="11">
        <f t="shared" si="18"/>
        <v>122.87400000000002</v>
      </c>
      <c r="AL18" s="11">
        <f t="shared" si="18"/>
        <v>123.76399999999994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52.330999999999911</v>
      </c>
      <c r="N19" s="11">
        <v>52.989000000000054</v>
      </c>
      <c r="O19" s="11">
        <v>51.187000000000104</v>
      </c>
      <c r="P19" s="11">
        <v>51.255999999999879</v>
      </c>
      <c r="Q19" s="11">
        <v>56.21399999999997</v>
      </c>
      <c r="R19" s="11">
        <v>55.645000000000032</v>
      </c>
      <c r="S19" s="11">
        <v>53.697999999999993</v>
      </c>
      <c r="T19" s="11">
        <v>51.215000000000032</v>
      </c>
      <c r="U19" s="11">
        <v>50.762000000000228</v>
      </c>
      <c r="V19" s="11">
        <v>55.953999999999979</v>
      </c>
      <c r="W19" s="11">
        <v>55.857999999999862</v>
      </c>
      <c r="X19" s="11">
        <v>55.623000000000026</v>
      </c>
      <c r="Y19" s="11">
        <v>55.476999999999961</v>
      </c>
      <c r="Z19" s="11">
        <v>55.483000000000018</v>
      </c>
      <c r="AA19" s="11">
        <v>55.51599999999997</v>
      </c>
      <c r="AB19" s="11">
        <v>55.578000000000017</v>
      </c>
      <c r="AC19" s="11">
        <v>55.610000000000134</v>
      </c>
      <c r="AD19" s="11">
        <v>55.634999999999842</v>
      </c>
      <c r="AE19" s="11">
        <v>55.657000000000153</v>
      </c>
      <c r="AF19" s="11">
        <v>55.67900000000003</v>
      </c>
      <c r="AG19" s="11">
        <v>55.711000000000027</v>
      </c>
      <c r="AH19" s="11">
        <v>55.747000000000007</v>
      </c>
      <c r="AI19" s="11">
        <v>55.781999999999847</v>
      </c>
      <c r="AJ19" s="11">
        <v>55.843999999999973</v>
      </c>
      <c r="AK19" s="172">
        <v>55.90100000000001</v>
      </c>
      <c r="AL19" s="11">
        <v>55.955000000000084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12.818999999999956</v>
      </c>
      <c r="N20" s="11">
        <v>15.815000000000069</v>
      </c>
      <c r="O20" s="11">
        <v>13.99199999999994</v>
      </c>
      <c r="P20" s="11">
        <v>14.76899999999994</v>
      </c>
      <c r="Q20" s="11">
        <v>14.628000000000018</v>
      </c>
      <c r="R20" s="11">
        <v>14.13</v>
      </c>
      <c r="S20" s="11">
        <v>14.965999999999958</v>
      </c>
      <c r="T20" s="11">
        <v>14.947000000000031</v>
      </c>
      <c r="U20" s="11">
        <v>17.609000000000044</v>
      </c>
      <c r="V20" s="11">
        <v>16.448999999999991</v>
      </c>
      <c r="W20" s="11">
        <v>16.472999999999999</v>
      </c>
      <c r="X20" s="11">
        <v>16.991000000000003</v>
      </c>
      <c r="Y20" s="11">
        <v>17.225999999999964</v>
      </c>
      <c r="Z20" s="11">
        <v>17.387999999999977</v>
      </c>
      <c r="AA20" s="11">
        <v>17.564999999999959</v>
      </c>
      <c r="AB20" s="11">
        <v>17.637000000000043</v>
      </c>
      <c r="AC20" s="11">
        <v>17.670000000000044</v>
      </c>
      <c r="AD20" s="11">
        <v>17.699999999999989</v>
      </c>
      <c r="AE20" s="11">
        <v>17.72800000000003</v>
      </c>
      <c r="AF20" s="11">
        <v>17.753000000000025</v>
      </c>
      <c r="AG20" s="11">
        <v>17.783000000000019</v>
      </c>
      <c r="AH20" s="11">
        <v>17.806000000000012</v>
      </c>
      <c r="AI20" s="11">
        <v>17.825999999999997</v>
      </c>
      <c r="AJ20" s="11">
        <v>17.843000000000007</v>
      </c>
      <c r="AK20" s="172">
        <v>17.85599999999998</v>
      </c>
      <c r="AL20" s="11">
        <v>17.868999999999989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25.215999999999976</v>
      </c>
      <c r="N21" s="11">
        <v>28.907999999999994</v>
      </c>
      <c r="O21" s="11">
        <v>26.575000000000031</v>
      </c>
      <c r="P21" s="11">
        <v>32.840999999999987</v>
      </c>
      <c r="Q21" s="11">
        <v>29.594000000000001</v>
      </c>
      <c r="R21" s="11">
        <v>33.388000000000005</v>
      </c>
      <c r="S21" s="11">
        <v>32.560000000000016</v>
      </c>
      <c r="T21" s="11">
        <v>39.812999999999988</v>
      </c>
      <c r="U21" s="11">
        <v>36.136000000000003</v>
      </c>
      <c r="V21" s="11">
        <v>41.537999999999968</v>
      </c>
      <c r="W21" s="11">
        <v>39.406999999999996</v>
      </c>
      <c r="X21" s="11">
        <v>36.773999999999987</v>
      </c>
      <c r="Y21" s="11">
        <v>37.240999999999936</v>
      </c>
      <c r="Z21" s="11">
        <v>38.26400000000001</v>
      </c>
      <c r="AA21" s="11">
        <v>39.568000000000048</v>
      </c>
      <c r="AB21" s="11">
        <v>40.778999999999961</v>
      </c>
      <c r="AC21" s="11">
        <v>41.837000000000025</v>
      </c>
      <c r="AD21" s="11">
        <v>42.823000000000022</v>
      </c>
      <c r="AE21" s="11">
        <v>43.771000000000001</v>
      </c>
      <c r="AF21" s="11">
        <v>44.696999999999981</v>
      </c>
      <c r="AG21" s="11">
        <v>45.614000000000026</v>
      </c>
      <c r="AH21" s="11">
        <v>46.516999999999967</v>
      </c>
      <c r="AI21" s="11">
        <v>47.40399999999994</v>
      </c>
      <c r="AJ21" s="11">
        <v>48.272000000000041</v>
      </c>
      <c r="AK21" s="172">
        <v>49.117000000000026</v>
      </c>
      <c r="AL21" s="11">
        <v>49.93999999999987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114.58400000000016</v>
      </c>
      <c r="N23" s="11">
        <f t="shared" ref="N23:AL23" si="19">SUM(N24:N31)</f>
        <v>110.87300000000022</v>
      </c>
      <c r="O23" s="11">
        <f t="shared" si="19"/>
        <v>115.05600000000015</v>
      </c>
      <c r="P23" s="11">
        <f t="shared" si="19"/>
        <v>116.39700000000006</v>
      </c>
      <c r="Q23" s="11">
        <f t="shared" si="19"/>
        <v>114.93299999999994</v>
      </c>
      <c r="R23" s="11">
        <f t="shared" si="19"/>
        <v>124.57900000000012</v>
      </c>
      <c r="S23" s="11">
        <f t="shared" si="19"/>
        <v>120.59600000000009</v>
      </c>
      <c r="T23" s="11">
        <f t="shared" si="19"/>
        <v>118.59199999999998</v>
      </c>
      <c r="U23" s="11">
        <f t="shared" si="19"/>
        <v>128.62300000000005</v>
      </c>
      <c r="V23" s="11">
        <f t="shared" si="19"/>
        <v>124.327</v>
      </c>
      <c r="W23" s="11">
        <f t="shared" si="19"/>
        <v>119.73500000000016</v>
      </c>
      <c r="X23" s="11">
        <f t="shared" si="19"/>
        <v>120.46800000000016</v>
      </c>
      <c r="Y23" s="11">
        <f t="shared" si="19"/>
        <v>120.24799999999995</v>
      </c>
      <c r="Z23" s="11">
        <f t="shared" si="19"/>
        <v>120.79399999999994</v>
      </c>
      <c r="AA23" s="11">
        <f t="shared" si="19"/>
        <v>121.5559999999999</v>
      </c>
      <c r="AB23" s="11">
        <f t="shared" si="19"/>
        <v>122.14899999999997</v>
      </c>
      <c r="AC23" s="11">
        <f t="shared" si="19"/>
        <v>122.79800000000006</v>
      </c>
      <c r="AD23" s="11">
        <f t="shared" si="19"/>
        <v>123.42199999999994</v>
      </c>
      <c r="AE23" s="11">
        <f t="shared" si="19"/>
        <v>124.04700000000007</v>
      </c>
      <c r="AF23" s="11">
        <f t="shared" si="19"/>
        <v>124.68099999999993</v>
      </c>
      <c r="AG23" s="11">
        <f t="shared" si="19"/>
        <v>125.35399999999986</v>
      </c>
      <c r="AH23" s="11">
        <f t="shared" si="19"/>
        <v>126.0269999999999</v>
      </c>
      <c r="AI23" s="11">
        <f t="shared" si="19"/>
        <v>126.70299999999999</v>
      </c>
      <c r="AJ23" s="11">
        <f t="shared" si="19"/>
        <v>127.37499999999999</v>
      </c>
      <c r="AK23" s="11">
        <f t="shared" si="19"/>
        <v>128.04100000000022</v>
      </c>
      <c r="AL23" s="11">
        <f t="shared" si="19"/>
        <v>128.70199999999988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2.1139999999999968</v>
      </c>
      <c r="N24" s="11">
        <v>2.6029999999999966</v>
      </c>
      <c r="O24" s="11">
        <v>1.9420000000000006</v>
      </c>
      <c r="P24" s="11">
        <v>3.5260000000000016</v>
      </c>
      <c r="Q24" s="11">
        <v>2.2220000000000013</v>
      </c>
      <c r="R24" s="11">
        <v>3.5700000000000052</v>
      </c>
      <c r="S24" s="11">
        <v>2.1919999999999993</v>
      </c>
      <c r="T24" s="11">
        <v>3.110000000000003</v>
      </c>
      <c r="U24" s="11">
        <v>1.8370000000000029</v>
      </c>
      <c r="V24" s="11">
        <v>4.3989999999999991</v>
      </c>
      <c r="W24" s="11">
        <v>4.2919999999999998</v>
      </c>
      <c r="X24" s="11">
        <v>4.2470000000000034</v>
      </c>
      <c r="Y24" s="11">
        <v>4.2339999999999982</v>
      </c>
      <c r="Z24" s="11">
        <v>4.2179999999999973</v>
      </c>
      <c r="AA24" s="11">
        <v>4.2090000000000103</v>
      </c>
      <c r="AB24" s="11">
        <v>4.2210000000000001</v>
      </c>
      <c r="AC24" s="11">
        <v>4.2279999999999971</v>
      </c>
      <c r="AD24" s="11">
        <v>4.2339999999999964</v>
      </c>
      <c r="AE24" s="11">
        <v>4.2409999999999997</v>
      </c>
      <c r="AF24" s="11">
        <v>4.2469999999999866</v>
      </c>
      <c r="AG24" s="11">
        <v>4.2530000000000019</v>
      </c>
      <c r="AH24" s="11">
        <v>4.2590000000000039</v>
      </c>
      <c r="AI24" s="11">
        <v>4.2640000000000056</v>
      </c>
      <c r="AJ24" s="11">
        <v>4.2699999999999996</v>
      </c>
      <c r="AK24" s="172">
        <v>4.275000000000003</v>
      </c>
      <c r="AL24" s="11">
        <v>4.2810000000000006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11.852000000000007</v>
      </c>
      <c r="N25" s="11">
        <v>12.604999999999997</v>
      </c>
      <c r="O25" s="11">
        <v>12.662999999999995</v>
      </c>
      <c r="P25" s="11">
        <v>11.716999999999997</v>
      </c>
      <c r="Q25" s="11">
        <v>11.333999999999971</v>
      </c>
      <c r="R25" s="11">
        <v>13.404000000000032</v>
      </c>
      <c r="S25" s="11">
        <v>13.121000000000011</v>
      </c>
      <c r="T25" s="11">
        <v>14.934999999999992</v>
      </c>
      <c r="U25" s="11">
        <v>19.311000000000035</v>
      </c>
      <c r="V25" s="11">
        <v>17.957000000000029</v>
      </c>
      <c r="W25" s="11">
        <v>15.239000000000004</v>
      </c>
      <c r="X25" s="11">
        <v>15.725000000000007</v>
      </c>
      <c r="Y25" s="11">
        <v>15.909999999999997</v>
      </c>
      <c r="Z25" s="11">
        <v>16.269999999999975</v>
      </c>
      <c r="AA25" s="11">
        <v>16.552999999999983</v>
      </c>
      <c r="AB25" s="11">
        <v>16.788000000000007</v>
      </c>
      <c r="AC25" s="11">
        <v>17.011999999999965</v>
      </c>
      <c r="AD25" s="11">
        <v>17.211000000000016</v>
      </c>
      <c r="AE25" s="11">
        <v>17.402000000000051</v>
      </c>
      <c r="AF25" s="11">
        <v>17.591999999999985</v>
      </c>
      <c r="AG25" s="11">
        <v>17.790999999999944</v>
      </c>
      <c r="AH25" s="11">
        <v>17.987999999999968</v>
      </c>
      <c r="AI25" s="11">
        <v>18.18099999999993</v>
      </c>
      <c r="AJ25" s="11">
        <v>18.368000000000031</v>
      </c>
      <c r="AK25" s="172">
        <v>18.548000000000048</v>
      </c>
      <c r="AL25" s="11">
        <v>18.719999999999906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9.5239999999999867</v>
      </c>
      <c r="N26" s="11">
        <v>9.8150000000000137</v>
      </c>
      <c r="O26" s="11">
        <v>8.949999999999994</v>
      </c>
      <c r="P26" s="11">
        <v>8.8140000000000089</v>
      </c>
      <c r="Q26" s="11">
        <v>10.465999999999982</v>
      </c>
      <c r="R26" s="11">
        <v>9.900000000000011</v>
      </c>
      <c r="S26" s="11">
        <v>10.105000000000052</v>
      </c>
      <c r="T26" s="11">
        <v>9.4010000000000176</v>
      </c>
      <c r="U26" s="11">
        <v>10.159000000000026</v>
      </c>
      <c r="V26" s="11">
        <v>9.3029999999999919</v>
      </c>
      <c r="W26" s="11">
        <v>8.5380000000000109</v>
      </c>
      <c r="X26" s="11">
        <v>8.873999999999997</v>
      </c>
      <c r="Y26" s="11">
        <v>8.8839999999999701</v>
      </c>
      <c r="Z26" s="11">
        <v>8.8919999999999852</v>
      </c>
      <c r="AA26" s="11">
        <v>8.8789999999999925</v>
      </c>
      <c r="AB26" s="11">
        <v>8.8769999999999722</v>
      </c>
      <c r="AC26" s="11">
        <v>8.8859999999999868</v>
      </c>
      <c r="AD26" s="11">
        <v>8.8929999999999954</v>
      </c>
      <c r="AE26" s="11">
        <v>8.8999999999999844</v>
      </c>
      <c r="AF26" s="11">
        <v>8.9059999999999935</v>
      </c>
      <c r="AG26" s="11">
        <v>8.9139999999999944</v>
      </c>
      <c r="AH26" s="11">
        <v>8.9149999999999956</v>
      </c>
      <c r="AI26" s="11">
        <v>8.9160000000000075</v>
      </c>
      <c r="AJ26" s="11">
        <v>8.9169999999999909</v>
      </c>
      <c r="AK26" s="172">
        <v>8.9169999999999927</v>
      </c>
      <c r="AL26" s="11">
        <v>8.918000000000001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7.6810000000000098</v>
      </c>
      <c r="N27" s="11">
        <v>5.964000000000004</v>
      </c>
      <c r="O27" s="11">
        <v>6.4760000000000124</v>
      </c>
      <c r="P27" s="11">
        <v>7.2800000000000109</v>
      </c>
      <c r="Q27" s="11">
        <v>7.9250000000000158</v>
      </c>
      <c r="R27" s="11">
        <v>6.5620000000000047</v>
      </c>
      <c r="S27" s="11">
        <v>6.5109999999999948</v>
      </c>
      <c r="T27" s="11">
        <v>5.3360000000000012</v>
      </c>
      <c r="U27" s="11">
        <v>7.0999999999999934</v>
      </c>
      <c r="V27" s="11">
        <v>8.2630000000000123</v>
      </c>
      <c r="W27" s="11">
        <v>7.5430000000000001</v>
      </c>
      <c r="X27" s="11">
        <v>7.4700000000000149</v>
      </c>
      <c r="Y27" s="11">
        <v>7.3979999999999926</v>
      </c>
      <c r="Z27" s="11">
        <v>7.4020000000000028</v>
      </c>
      <c r="AA27" s="11">
        <v>7.4579999999999904</v>
      </c>
      <c r="AB27" s="11">
        <v>7.5230000000000139</v>
      </c>
      <c r="AC27" s="11">
        <v>7.6080000000000023</v>
      </c>
      <c r="AD27" s="11">
        <v>7.7029999999999879</v>
      </c>
      <c r="AE27" s="11">
        <v>7.805000000000005</v>
      </c>
      <c r="AF27" s="11">
        <v>7.9099999999999966</v>
      </c>
      <c r="AG27" s="11">
        <v>8.0160000000000053</v>
      </c>
      <c r="AH27" s="11">
        <v>8.1239999999999917</v>
      </c>
      <c r="AI27" s="11">
        <v>8.2340000000000053</v>
      </c>
      <c r="AJ27" s="11">
        <v>8.343</v>
      </c>
      <c r="AK27" s="172">
        <v>8.4530000000000154</v>
      </c>
      <c r="AL27" s="11">
        <v>8.5629999999999793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30.300000000000061</v>
      </c>
      <c r="N28" s="11">
        <v>29.519000000000077</v>
      </c>
      <c r="O28" s="11">
        <v>29.067000000000071</v>
      </c>
      <c r="P28" s="11">
        <v>26.343000000000064</v>
      </c>
      <c r="Q28" s="11">
        <v>27.071999999999928</v>
      </c>
      <c r="R28" s="11">
        <v>29.971999999999998</v>
      </c>
      <c r="S28" s="11">
        <v>32.928000000000026</v>
      </c>
      <c r="T28" s="11">
        <v>24.830999999999914</v>
      </c>
      <c r="U28" s="11">
        <v>27.257000000000026</v>
      </c>
      <c r="V28" s="11">
        <v>27.334000000000028</v>
      </c>
      <c r="W28" s="11">
        <v>28.152000000000069</v>
      </c>
      <c r="X28" s="11">
        <v>28.524000000000012</v>
      </c>
      <c r="Y28" s="11">
        <v>28.595000000000013</v>
      </c>
      <c r="Z28" s="11">
        <v>28.719000000000001</v>
      </c>
      <c r="AA28" s="11">
        <v>28.870999999999995</v>
      </c>
      <c r="AB28" s="11">
        <v>28.995999999999988</v>
      </c>
      <c r="AC28" s="11">
        <v>29.108000000000036</v>
      </c>
      <c r="AD28" s="11">
        <v>29.228999999999981</v>
      </c>
      <c r="AE28" s="11">
        <v>29.357000000000038</v>
      </c>
      <c r="AF28" s="11">
        <v>29.496000000000031</v>
      </c>
      <c r="AG28" s="11">
        <v>29.644999999999911</v>
      </c>
      <c r="AH28" s="11">
        <v>29.794999999999956</v>
      </c>
      <c r="AI28" s="11">
        <v>29.946000000000051</v>
      </c>
      <c r="AJ28" s="11">
        <v>30.097000000000023</v>
      </c>
      <c r="AK28" s="172">
        <v>30.249000000000059</v>
      </c>
      <c r="AL28" s="11">
        <v>30.400000000000059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30.022000000000077</v>
      </c>
      <c r="N29" s="11">
        <v>24.299000000000074</v>
      </c>
      <c r="O29" s="11">
        <v>29.482000000000109</v>
      </c>
      <c r="P29" s="11">
        <v>29.518000000000008</v>
      </c>
      <c r="Q29" s="11">
        <v>28.757000000000009</v>
      </c>
      <c r="R29" s="11">
        <v>30.896000000000047</v>
      </c>
      <c r="S29" s="11">
        <v>31.472000000000016</v>
      </c>
      <c r="T29" s="11">
        <v>35.936000000000043</v>
      </c>
      <c r="U29" s="11">
        <v>35.331999999999987</v>
      </c>
      <c r="V29" s="11">
        <v>30.927999999999908</v>
      </c>
      <c r="W29" s="11">
        <v>30.365000000000048</v>
      </c>
      <c r="X29" s="11">
        <v>30.532000000000121</v>
      </c>
      <c r="Y29" s="11">
        <v>30.683999999999937</v>
      </c>
      <c r="Z29" s="11">
        <v>30.719999999999967</v>
      </c>
      <c r="AA29" s="11">
        <v>30.844999999999956</v>
      </c>
      <c r="AB29" s="11">
        <v>30.946000000000002</v>
      </c>
      <c r="AC29" s="11">
        <v>31.065000000000047</v>
      </c>
      <c r="AD29" s="11">
        <v>31.179999999999971</v>
      </c>
      <c r="AE29" s="11">
        <v>31.292999999999928</v>
      </c>
      <c r="AF29" s="11">
        <v>31.405999999999967</v>
      </c>
      <c r="AG29" s="11">
        <v>31.521999999999995</v>
      </c>
      <c r="AH29" s="11">
        <v>31.633999999999983</v>
      </c>
      <c r="AI29" s="11">
        <v>31.745000000000005</v>
      </c>
      <c r="AJ29" s="11">
        <v>31.855999999999927</v>
      </c>
      <c r="AK29" s="172">
        <v>31.967000000000091</v>
      </c>
      <c r="AL29" s="11">
        <v>32.07799999999996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11.259000000000034</v>
      </c>
      <c r="N30" s="11">
        <v>11.605000000000052</v>
      </c>
      <c r="O30" s="11">
        <v>15.109999999999991</v>
      </c>
      <c r="P30" s="11">
        <v>16.15299999999997</v>
      </c>
      <c r="Q30" s="11">
        <v>12.547000000000015</v>
      </c>
      <c r="R30" s="11">
        <v>13.08400000000001</v>
      </c>
      <c r="S30" s="11">
        <v>11.721999999999994</v>
      </c>
      <c r="T30" s="11">
        <v>12.117999999999997</v>
      </c>
      <c r="U30" s="11">
        <v>11.815999999999992</v>
      </c>
      <c r="V30" s="11">
        <v>13.077000000000016</v>
      </c>
      <c r="W30" s="11">
        <v>12.211000000000004</v>
      </c>
      <c r="X30" s="11">
        <v>12.405000000000015</v>
      </c>
      <c r="Y30" s="11">
        <v>12.259000000000023</v>
      </c>
      <c r="Z30" s="11">
        <v>12.343</v>
      </c>
      <c r="AA30" s="11">
        <v>12.542999999999957</v>
      </c>
      <c r="AB30" s="11">
        <v>12.644999999999996</v>
      </c>
      <c r="AC30" s="11">
        <v>12.788000000000013</v>
      </c>
      <c r="AD30" s="11">
        <v>12.918000000000008</v>
      </c>
      <c r="AE30" s="11">
        <v>13.040000000000044</v>
      </c>
      <c r="AF30" s="11">
        <v>13.157000000000007</v>
      </c>
      <c r="AG30" s="11">
        <v>13.283000000000001</v>
      </c>
      <c r="AH30" s="11">
        <v>13.41499999999999</v>
      </c>
      <c r="AI30" s="11">
        <v>13.551999999999982</v>
      </c>
      <c r="AJ30" s="11">
        <v>13.688999999999991</v>
      </c>
      <c r="AK30" s="172">
        <v>13.825999999999995</v>
      </c>
      <c r="AL30" s="11">
        <v>13.962000000000009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11.831999999999992</v>
      </c>
      <c r="N31" s="11">
        <v>14.463000000000008</v>
      </c>
      <c r="O31" s="11">
        <v>11.365999999999987</v>
      </c>
      <c r="P31" s="11">
        <v>13.046000000000001</v>
      </c>
      <c r="Q31" s="11">
        <v>14.610000000000012</v>
      </c>
      <c r="R31" s="11">
        <v>17.191000000000038</v>
      </c>
      <c r="S31" s="11">
        <v>12.545000000000003</v>
      </c>
      <c r="T31" s="11">
        <v>12.92500000000001</v>
      </c>
      <c r="U31" s="11">
        <v>15.811000000000007</v>
      </c>
      <c r="V31" s="11">
        <v>13.066000000000011</v>
      </c>
      <c r="W31" s="11">
        <v>13.395000000000017</v>
      </c>
      <c r="X31" s="11">
        <v>12.690999999999992</v>
      </c>
      <c r="Y31" s="11">
        <v>12.284000000000002</v>
      </c>
      <c r="Z31" s="11">
        <v>12.230000000000004</v>
      </c>
      <c r="AA31" s="11">
        <v>12.198000000000009</v>
      </c>
      <c r="AB31" s="11">
        <v>12.153000000000013</v>
      </c>
      <c r="AC31" s="11">
        <v>12.103000000000012</v>
      </c>
      <c r="AD31" s="11">
        <v>12.053999999999975</v>
      </c>
      <c r="AE31" s="11">
        <v>12.009</v>
      </c>
      <c r="AF31" s="11">
        <v>11.966999999999976</v>
      </c>
      <c r="AG31" s="11">
        <v>11.930000000000003</v>
      </c>
      <c r="AH31" s="11">
        <v>11.897000000000004</v>
      </c>
      <c r="AI31" s="11">
        <v>11.865000000000013</v>
      </c>
      <c r="AJ31" s="11">
        <v>11.83500000000002</v>
      </c>
      <c r="AK31" s="172">
        <v>11.806000000000001</v>
      </c>
      <c r="AL31" s="11">
        <v>11.779999999999973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140.10500000000016</v>
      </c>
      <c r="N33" s="11">
        <f t="shared" ref="N33:AK33" si="20">SUM(N34:N36)</f>
        <v>125.03099999999984</v>
      </c>
      <c r="O33" s="11">
        <f t="shared" si="20"/>
        <v>127.97499999999994</v>
      </c>
      <c r="P33" s="11">
        <f t="shared" si="20"/>
        <v>123.10099999999989</v>
      </c>
      <c r="Q33" s="11">
        <f t="shared" si="20"/>
        <v>127.77999999999984</v>
      </c>
      <c r="R33" s="11">
        <f t="shared" si="20"/>
        <v>129.2290000000001</v>
      </c>
      <c r="S33" s="11">
        <f t="shared" si="20"/>
        <v>126.98099999999999</v>
      </c>
      <c r="T33" s="11">
        <f t="shared" si="20"/>
        <v>130.65799999999993</v>
      </c>
      <c r="U33" s="11">
        <f t="shared" si="20"/>
        <v>129.39999999999992</v>
      </c>
      <c r="V33" s="11">
        <f t="shared" si="20"/>
        <v>126.9219999999999</v>
      </c>
      <c r="W33" s="11">
        <f t="shared" si="20"/>
        <v>134.18400000000011</v>
      </c>
      <c r="X33" s="11">
        <f t="shared" si="20"/>
        <v>136.3719999999999</v>
      </c>
      <c r="Y33" s="11">
        <f t="shared" si="20"/>
        <v>138.05299999999986</v>
      </c>
      <c r="Z33" s="11">
        <f t="shared" si="20"/>
        <v>139.10999999999996</v>
      </c>
      <c r="AA33" s="11">
        <f t="shared" si="20"/>
        <v>140.43499999999995</v>
      </c>
      <c r="AB33" s="11">
        <f t="shared" si="20"/>
        <v>141.47699999999983</v>
      </c>
      <c r="AC33" s="11">
        <f t="shared" si="20"/>
        <v>142.31399999999991</v>
      </c>
      <c r="AD33" s="11">
        <f t="shared" si="20"/>
        <v>143.14699999999993</v>
      </c>
      <c r="AE33" s="11">
        <f t="shared" si="20"/>
        <v>143.98999999999995</v>
      </c>
      <c r="AF33" s="11">
        <f t="shared" si="20"/>
        <v>144.84899999999999</v>
      </c>
      <c r="AG33" s="11">
        <f t="shared" si="20"/>
        <v>145.74800000000005</v>
      </c>
      <c r="AH33" s="11">
        <f t="shared" si="20"/>
        <v>146.637</v>
      </c>
      <c r="AI33" s="11">
        <f t="shared" si="20"/>
        <v>147.52900000000002</v>
      </c>
      <c r="AJ33" s="11">
        <f t="shared" si="20"/>
        <v>148.42900000000003</v>
      </c>
      <c r="AK33" s="11">
        <f t="shared" si="20"/>
        <v>149.32900000000032</v>
      </c>
      <c r="AL33" s="11">
        <f>SUM(AL34:AL36)</f>
        <v>150.22500000000008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42.705000000000013</v>
      </c>
      <c r="N34" s="11">
        <v>34.022000000000041</v>
      </c>
      <c r="O34" s="11">
        <v>29.415999999999968</v>
      </c>
      <c r="P34" s="11">
        <v>26.186999999999969</v>
      </c>
      <c r="Q34" s="11">
        <v>25.478000000000002</v>
      </c>
      <c r="R34" s="11">
        <v>24.157000000000043</v>
      </c>
      <c r="S34" s="11">
        <v>24.091000000000022</v>
      </c>
      <c r="T34" s="11">
        <v>24.263000000000002</v>
      </c>
      <c r="U34" s="11">
        <v>21.889000000000021</v>
      </c>
      <c r="V34" s="11">
        <v>23.625999999999987</v>
      </c>
      <c r="W34" s="11">
        <v>24.564000000000028</v>
      </c>
      <c r="X34" s="11">
        <v>24.407999999999987</v>
      </c>
      <c r="Y34" s="11">
        <v>24.402999999999967</v>
      </c>
      <c r="Z34" s="11">
        <v>24.405999999999974</v>
      </c>
      <c r="AA34" s="11">
        <v>24.395000000000014</v>
      </c>
      <c r="AB34" s="11">
        <v>24.475999999999967</v>
      </c>
      <c r="AC34" s="11">
        <v>24.526999999999997</v>
      </c>
      <c r="AD34" s="11">
        <v>24.578000000000014</v>
      </c>
      <c r="AE34" s="11">
        <v>24.629000000000019</v>
      </c>
      <c r="AF34" s="11">
        <v>24.678999999999931</v>
      </c>
      <c r="AG34" s="11">
        <v>24.727999999999959</v>
      </c>
      <c r="AH34" s="11">
        <v>24.771999999999945</v>
      </c>
      <c r="AI34" s="11">
        <v>24.814999999999994</v>
      </c>
      <c r="AJ34" s="11">
        <v>24.857000000000014</v>
      </c>
      <c r="AK34" s="172">
        <v>24.897000000000059</v>
      </c>
      <c r="AL34" s="11">
        <v>24.93399999999999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37.776000000000089</v>
      </c>
      <c r="N35" s="11">
        <v>35.234999999999992</v>
      </c>
      <c r="O35" s="11">
        <v>38.249999999999957</v>
      </c>
      <c r="P35" s="11">
        <v>34.089999999999939</v>
      </c>
      <c r="Q35" s="11">
        <v>34.466999999999921</v>
      </c>
      <c r="R35" s="11">
        <v>35.96600000000003</v>
      </c>
      <c r="S35" s="11">
        <v>36.231999999999942</v>
      </c>
      <c r="T35" s="11">
        <v>36.170000000000023</v>
      </c>
      <c r="U35" s="11">
        <v>36.254999999999974</v>
      </c>
      <c r="V35" s="11">
        <v>37.969000000000001</v>
      </c>
      <c r="W35" s="11">
        <v>36.793000000000063</v>
      </c>
      <c r="X35" s="11">
        <v>37.612999999999957</v>
      </c>
      <c r="Y35" s="11">
        <v>38.427999999999955</v>
      </c>
      <c r="Z35" s="11">
        <v>38.710000000000015</v>
      </c>
      <c r="AA35" s="11">
        <v>38.955000000000005</v>
      </c>
      <c r="AB35" s="11">
        <v>39.112999999999971</v>
      </c>
      <c r="AC35" s="11">
        <v>39.19100000000001</v>
      </c>
      <c r="AD35" s="11">
        <v>39.281999999999989</v>
      </c>
      <c r="AE35" s="11">
        <v>39.384</v>
      </c>
      <c r="AF35" s="11">
        <v>39.501000000000012</v>
      </c>
      <c r="AG35" s="11">
        <v>39.656999999999996</v>
      </c>
      <c r="AH35" s="11">
        <v>39.809999999999903</v>
      </c>
      <c r="AI35" s="11">
        <v>39.96699999999997</v>
      </c>
      <c r="AJ35" s="11">
        <v>40.127000000000045</v>
      </c>
      <c r="AK35" s="172">
        <v>40.287000000000042</v>
      </c>
      <c r="AL35" s="11">
        <v>40.447000000000102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59.624000000000059</v>
      </c>
      <c r="N36" s="11">
        <v>55.773999999999795</v>
      </c>
      <c r="O36" s="11">
        <v>60.309000000000005</v>
      </c>
      <c r="P36" s="11">
        <v>62.82399999999997</v>
      </c>
      <c r="Q36" s="11">
        <v>67.834999999999923</v>
      </c>
      <c r="R36" s="11">
        <v>69.106000000000037</v>
      </c>
      <c r="S36" s="11">
        <v>66.65800000000003</v>
      </c>
      <c r="T36" s="11">
        <v>70.224999999999909</v>
      </c>
      <c r="U36" s="11">
        <v>71.255999999999929</v>
      </c>
      <c r="V36" s="11">
        <v>65.326999999999913</v>
      </c>
      <c r="W36" s="11">
        <v>72.827000000000012</v>
      </c>
      <c r="X36" s="11">
        <v>74.350999999999971</v>
      </c>
      <c r="Y36" s="11">
        <v>75.221999999999937</v>
      </c>
      <c r="Z36" s="11">
        <v>75.993999999999971</v>
      </c>
      <c r="AA36" s="11">
        <v>77.084999999999937</v>
      </c>
      <c r="AB36" s="11">
        <v>77.887999999999892</v>
      </c>
      <c r="AC36" s="11">
        <v>78.59599999999989</v>
      </c>
      <c r="AD36" s="11">
        <v>79.286999999999949</v>
      </c>
      <c r="AE36" s="11">
        <v>79.976999999999947</v>
      </c>
      <c r="AF36" s="11">
        <v>80.669000000000025</v>
      </c>
      <c r="AG36" s="11">
        <v>81.363000000000085</v>
      </c>
      <c r="AH36" s="11">
        <v>82.055000000000163</v>
      </c>
      <c r="AI36" s="11">
        <v>82.747000000000057</v>
      </c>
      <c r="AJ36" s="11">
        <v>83.444999999999979</v>
      </c>
      <c r="AK36" s="172">
        <v>84.145000000000223</v>
      </c>
      <c r="AL36" s="11">
        <v>84.84399999999998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407.61700000000019</v>
      </c>
      <c r="N38" s="11">
        <f t="shared" ref="N38:AL38" si="21">SUM(N5,N11,N16,N18,N23,N33)</f>
        <v>395.98200000000026</v>
      </c>
      <c r="O38" s="11">
        <f t="shared" si="21"/>
        <v>390.85400000000004</v>
      </c>
      <c r="P38" s="11">
        <f t="shared" si="21"/>
        <v>394.78999999999974</v>
      </c>
      <c r="Q38" s="11">
        <f t="shared" si="21"/>
        <v>401.20399999999961</v>
      </c>
      <c r="R38" s="11">
        <f t="shared" si="21"/>
        <v>415.41000000000025</v>
      </c>
      <c r="S38" s="11">
        <f t="shared" si="21"/>
        <v>404.15800000000002</v>
      </c>
      <c r="T38" s="11">
        <f t="shared" si="21"/>
        <v>415.11700000000008</v>
      </c>
      <c r="U38" s="11">
        <f t="shared" si="21"/>
        <v>425.56500000000011</v>
      </c>
      <c r="V38" s="11">
        <f t="shared" si="21"/>
        <v>421.42799999999988</v>
      </c>
      <c r="W38" s="11">
        <f t="shared" si="21"/>
        <v>419.51800000000003</v>
      </c>
      <c r="X38" s="11">
        <f t="shared" si="21"/>
        <v>419.96200000000005</v>
      </c>
      <c r="Y38" s="11">
        <f t="shared" si="21"/>
        <v>421.74199999999973</v>
      </c>
      <c r="Z38" s="11">
        <f t="shared" si="21"/>
        <v>424.35199999999986</v>
      </c>
      <c r="AA38" s="11">
        <f t="shared" si="21"/>
        <v>427.96299999999979</v>
      </c>
      <c r="AB38" s="11">
        <f t="shared" si="21"/>
        <v>430.82899999999984</v>
      </c>
      <c r="AC38" s="11">
        <f t="shared" si="21"/>
        <v>433.28700000000021</v>
      </c>
      <c r="AD38" s="11">
        <f t="shared" si="21"/>
        <v>435.57799999999975</v>
      </c>
      <c r="AE38" s="11">
        <f t="shared" si="21"/>
        <v>437.8570000000002</v>
      </c>
      <c r="AF38" s="11">
        <f t="shared" si="21"/>
        <v>440.12799999999999</v>
      </c>
      <c r="AG38" s="11">
        <f t="shared" si="21"/>
        <v>442.53800000000007</v>
      </c>
      <c r="AH38" s="11">
        <f t="shared" si="21"/>
        <v>444.91799999999989</v>
      </c>
      <c r="AI38" s="11">
        <f t="shared" si="21"/>
        <v>447.28999999999985</v>
      </c>
      <c r="AJ38" s="11">
        <f t="shared" si="21"/>
        <v>449.68200000000002</v>
      </c>
      <c r="AK38" s="11">
        <f t="shared" si="21"/>
        <v>452.04100000000051</v>
      </c>
      <c r="AL38" s="11">
        <f t="shared" si="21"/>
        <v>454.37399999999997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of Tyne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of Tyne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of Tyne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of Tyne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of Tyne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of Tyne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of Tyne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31.10878409282396</v>
      </c>
      <c r="N231" s="40">
        <f>'Ind T1'!D25</f>
        <v>31.985278343241554</v>
      </c>
      <c r="O231" s="40">
        <f>'Ind T1'!F25</f>
        <v>33.061970975451956</v>
      </c>
    </row>
    <row r="232" spans="1:15" x14ac:dyDescent="0.2">
      <c r="L232" t="str">
        <f>L23</f>
        <v>Business and other services</v>
      </c>
      <c r="M232" s="40">
        <f>'Ind T1'!B24</f>
        <v>29.989408054692966</v>
      </c>
      <c r="N232" s="40">
        <f>'Ind T1'!D24</f>
        <v>28.541087629136332</v>
      </c>
      <c r="O232" s="40">
        <f>'Ind T1'!F24</f>
        <v>28.32512423686212</v>
      </c>
    </row>
    <row r="233" spans="1:15" x14ac:dyDescent="0.2">
      <c r="L233" t="str">
        <f>L18</f>
        <v>Trade, accomod. and transport</v>
      </c>
      <c r="M233" s="40">
        <f>'Ind T1'!B23</f>
        <v>24.834019402517988</v>
      </c>
      <c r="N233" s="40">
        <f>'Ind T1'!D23</f>
        <v>26.634852378205427</v>
      </c>
      <c r="O233" s="40">
        <f>'Ind T1'!F23</f>
        <v>27.238354307244684</v>
      </c>
    </row>
    <row r="234" spans="1:15" x14ac:dyDescent="0.2">
      <c r="L234" t="str">
        <f>L16</f>
        <v>Construction</v>
      </c>
      <c r="M234" s="40">
        <f>'Ind T1'!B22</f>
        <v>4.9430682939746218</v>
      </c>
      <c r="N234" s="40">
        <f>'Ind T1'!D22</f>
        <v>5.0989468866651606</v>
      </c>
      <c r="O234" s="40">
        <f>'Ind T1'!F22</f>
        <v>4.532169534348367</v>
      </c>
    </row>
    <row r="235" spans="1:15" x14ac:dyDescent="0.2">
      <c r="L235" t="str">
        <f>L11</f>
        <v>Manufacturing</v>
      </c>
      <c r="M235" s="40">
        <f>'Ind T1'!B21</f>
        <v>7.586480826171722</v>
      </c>
      <c r="N235" s="40">
        <f>'Ind T1'!D21</f>
        <v>5.8726919941456588</v>
      </c>
      <c r="O235" s="40">
        <f>'Ind T1'!F21</f>
        <v>5.0509052014419877</v>
      </c>
    </row>
    <row r="236" spans="1:15" x14ac:dyDescent="0.2">
      <c r="L236" t="str">
        <f>L5</f>
        <v>Primary sector and utilities</v>
      </c>
      <c r="M236" s="40">
        <f>'Ind T1'!B20</f>
        <v>1.5382393298187327</v>
      </c>
      <c r="N236" s="40">
        <f>'Ind T1'!D20</f>
        <v>1.8671427686058752</v>
      </c>
      <c r="O236" s="40">
        <f>'Ind T1'!F20</f>
        <v>1.7914757446508833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of Tyne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4.9550000000000125</v>
      </c>
      <c r="O261" s="11">
        <f>'Ind T1'!F50</f>
        <v>16.040999999999968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-4.8439999999999657</v>
      </c>
      <c r="O262" s="11">
        <f>'Ind T1'!F49</f>
        <v>8.9669999999997287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8.5749999999998181</v>
      </c>
      <c r="O263" s="11">
        <f>'Ind T1'!F48</f>
        <v>12.026000000000082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0.85699999999996379</v>
      </c>
      <c r="O264" s="11">
        <f>'Ind T1'!F47</f>
        <v>-0.7979999999999059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-6.8779999999999859</v>
      </c>
      <c r="O265" s="11">
        <f>'Ind T1'!F46</f>
        <v>-1.6869999999999727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1.4429999999999952</v>
      </c>
      <c r="O266" s="11">
        <f>'Ind T1'!F45</f>
        <v>0.30700000000000749</v>
      </c>
    </row>
    <row r="268" spans="1:16" x14ac:dyDescent="0.2">
      <c r="L268" t="str">
        <f>L38</f>
        <v>All industries</v>
      </c>
      <c r="N268" s="11">
        <f>'Ind T1'!D14-'Ind T1'!B14</f>
        <v>4.1079999999997767</v>
      </c>
      <c r="O268" s="11">
        <f>SUM(O261:O266)</f>
        <v>34.855999999999916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11.139975871342182</v>
      </c>
      <c r="C9" s="249">
        <f>SUM(C26,C43,C60,C77,C94,C111,C128,C145,C162,C179,C196,C213,C230,C247,C264,C281,C298,C315,C332,C349,C366,C383)</f>
        <v>19.605733266430114</v>
      </c>
      <c r="D9" s="249">
        <f>SUM(B9:C9)</f>
        <v>30.745709137772295</v>
      </c>
      <c r="E9" s="238"/>
      <c r="F9" s="249">
        <f>SUM(F26,F43,F60,F77,F94,F111,F128,F145,F162,F179,F196,F213,F230,F247,F264,F281,F298,F315,F332,F349,F366,F383)</f>
        <v>14.155929417537603</v>
      </c>
      <c r="G9" s="249">
        <f>SUM(G26,G43,G60,G77,G94,G111,G128,G145,G162,G179,G196,G213,G230,G247,G264,G281,G298,G315,G332,G349,G366,G383)</f>
        <v>21.44488764396716</v>
      </c>
      <c r="H9" s="249">
        <f>SUM(F9:G9)</f>
        <v>35.600817061504763</v>
      </c>
      <c r="I9" s="238"/>
      <c r="J9" s="249">
        <f>SUM(J26,J43,J60,J77,J94,J111,J128,J145,J162,J179,J196,J213,J230,J247,J264,J281,J298,J315,J332,J349,J366,J383)</f>
        <v>18.086261365365111</v>
      </c>
      <c r="K9" s="249">
        <f>SUM(K26,K43,K60,K77,K94,K111,K128,K145,K162,K179,K196,K213,K230,K247,K264,K281,K298,K315,K332,K349,K366,K383)</f>
        <v>24.997997168120687</v>
      </c>
      <c r="L9" s="249">
        <f>SUM(J9:K9)</f>
        <v>43.084258533485794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42.39147336139974</v>
      </c>
      <c r="C10" s="249">
        <f t="shared" si="0"/>
        <v>39.048298731249027</v>
      </c>
      <c r="D10" s="249">
        <f t="shared" ref="D10:D17" si="1">SUM(B10:C10)</f>
        <v>81.439772092648766</v>
      </c>
      <c r="E10" s="238"/>
      <c r="F10" s="249">
        <f t="shared" ref="F10:G17" si="2">SUM(F27,F44,F61,F78,F95,F112,F129,F146,F163,F180,F197,F214,F231,F248,F265,F282,F299,F316,F333,F350,F367,F384)</f>
        <v>51.016878433651051</v>
      </c>
      <c r="G10" s="249">
        <f t="shared" si="2"/>
        <v>41.748440005758582</v>
      </c>
      <c r="H10" s="249">
        <f t="shared" ref="H10:H17" si="3">SUM(F10:G10)</f>
        <v>92.76531843940964</v>
      </c>
      <c r="I10" s="238"/>
      <c r="J10" s="249">
        <f t="shared" ref="J10:K17" si="4">SUM(J27,J44,J61,J78,J95,J112,J129,J146,J163,J180,J197,J214,J231,J248,J265,J282,J299,J316,J333,J350,J367,J384)</f>
        <v>64.909625493536652</v>
      </c>
      <c r="K10" s="249">
        <f t="shared" si="4"/>
        <v>48.993665997026433</v>
      </c>
      <c r="L10" s="249">
        <f t="shared" ref="L10:L17" si="5">SUM(J10:K10)</f>
        <v>113.90329149056308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22.504883895588801</v>
      </c>
      <c r="C11" s="249">
        <f t="shared" si="0"/>
        <v>23.13159110168008</v>
      </c>
      <c r="D11" s="249">
        <f t="shared" si="1"/>
        <v>45.636474997268877</v>
      </c>
      <c r="E11" s="238"/>
      <c r="F11" s="249">
        <f t="shared" si="2"/>
        <v>25.17104149987464</v>
      </c>
      <c r="G11" s="249">
        <f t="shared" si="2"/>
        <v>25.053181187193381</v>
      </c>
      <c r="H11" s="249">
        <f t="shared" si="3"/>
        <v>50.224222687068021</v>
      </c>
      <c r="I11" s="238"/>
      <c r="J11" s="249">
        <f t="shared" si="4"/>
        <v>29.736728270503143</v>
      </c>
      <c r="K11" s="249">
        <f t="shared" si="4"/>
        <v>24.288254900522212</v>
      </c>
      <c r="L11" s="249">
        <f t="shared" si="5"/>
        <v>54.024983171025355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36.768149286596959</v>
      </c>
      <c r="C12" s="249">
        <f t="shared" si="0"/>
        <v>12.991797200896299</v>
      </c>
      <c r="D12" s="249">
        <f t="shared" si="1"/>
        <v>49.759946487493259</v>
      </c>
      <c r="E12" s="238"/>
      <c r="F12" s="249">
        <f t="shared" si="2"/>
        <v>33.683913732714529</v>
      </c>
      <c r="G12" s="249">
        <f t="shared" si="2"/>
        <v>13.810881595598604</v>
      </c>
      <c r="H12" s="249">
        <f t="shared" si="3"/>
        <v>47.494795328313131</v>
      </c>
      <c r="I12" s="238"/>
      <c r="J12" s="249">
        <f t="shared" si="4"/>
        <v>27.68500582486482</v>
      </c>
      <c r="K12" s="249">
        <f t="shared" si="4"/>
        <v>15.088592736341511</v>
      </c>
      <c r="L12" s="249">
        <f t="shared" si="5"/>
        <v>42.773598561206327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4.7757551622647121</v>
      </c>
      <c r="C13" s="249">
        <f t="shared" si="0"/>
        <v>37.374097423205008</v>
      </c>
      <c r="D13" s="249">
        <f t="shared" si="1"/>
        <v>42.149852585469716</v>
      </c>
      <c r="E13" s="238"/>
      <c r="F13" s="249">
        <f t="shared" si="2"/>
        <v>5.3538306181026538</v>
      </c>
      <c r="G13" s="249">
        <f t="shared" si="2"/>
        <v>30.522049103121837</v>
      </c>
      <c r="H13" s="249">
        <f t="shared" si="3"/>
        <v>35.875879721224493</v>
      </c>
      <c r="I13" s="238"/>
      <c r="J13" s="249">
        <f t="shared" si="4"/>
        <v>6.1396621635191666</v>
      </c>
      <c r="K13" s="249">
        <f t="shared" si="4"/>
        <v>27.53677403379686</v>
      </c>
      <c r="L13" s="249">
        <f t="shared" si="5"/>
        <v>33.676436197316029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34.548950152705345</v>
      </c>
      <c r="C14" s="249">
        <f t="shared" si="0"/>
        <v>7.2674229471532206</v>
      </c>
      <c r="D14" s="249">
        <f t="shared" si="1"/>
        <v>41.816373099858566</v>
      </c>
      <c r="E14" s="238"/>
      <c r="F14" s="249">
        <f t="shared" si="2"/>
        <v>34.289824225867399</v>
      </c>
      <c r="G14" s="249">
        <f t="shared" si="2"/>
        <v>7.5079441175909905</v>
      </c>
      <c r="H14" s="249">
        <f t="shared" si="3"/>
        <v>41.797768343458387</v>
      </c>
      <c r="I14" s="238"/>
      <c r="J14" s="249">
        <f t="shared" si="4"/>
        <v>37.453769405441562</v>
      </c>
      <c r="K14" s="249">
        <f t="shared" si="4"/>
        <v>9.3140683997179181</v>
      </c>
      <c r="L14" s="249">
        <f t="shared" si="5"/>
        <v>46.767837805159481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30.836094057945594</v>
      </c>
      <c r="C15" s="249">
        <f t="shared" si="0"/>
        <v>14.729107219315761</v>
      </c>
      <c r="D15" s="249">
        <f t="shared" si="1"/>
        <v>45.565201277261352</v>
      </c>
      <c r="E15" s="238"/>
      <c r="F15" s="249">
        <f t="shared" si="2"/>
        <v>28.649532958201373</v>
      </c>
      <c r="G15" s="249">
        <f t="shared" si="2"/>
        <v>14.691610697190834</v>
      </c>
      <c r="H15" s="249">
        <f t="shared" si="3"/>
        <v>43.341143655392209</v>
      </c>
      <c r="I15" s="238"/>
      <c r="J15" s="249">
        <f t="shared" si="4"/>
        <v>28.685570009903159</v>
      </c>
      <c r="K15" s="249">
        <f t="shared" si="4"/>
        <v>16.593158577223484</v>
      </c>
      <c r="L15" s="249">
        <f t="shared" si="5"/>
        <v>45.278728587126643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2.7873996339523015</v>
      </c>
      <c r="C16" s="249">
        <f t="shared" si="0"/>
        <v>22.346115431267862</v>
      </c>
      <c r="D16" s="249">
        <f t="shared" si="1"/>
        <v>25.133515065220163</v>
      </c>
      <c r="E16" s="238"/>
      <c r="F16" s="249">
        <f t="shared" si="2"/>
        <v>2.262287295287646</v>
      </c>
      <c r="G16" s="249">
        <f t="shared" si="2"/>
        <v>20.862525636477457</v>
      </c>
      <c r="H16" s="249">
        <f t="shared" si="3"/>
        <v>23.124812931765103</v>
      </c>
      <c r="I16" s="238"/>
      <c r="J16" s="249">
        <f t="shared" si="4"/>
        <v>2.7484301510177689</v>
      </c>
      <c r="K16" s="249">
        <f t="shared" si="4"/>
        <v>21.754980513584879</v>
      </c>
      <c r="L16" s="249">
        <f t="shared" si="5"/>
        <v>24.503410664602647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26.267642800596999</v>
      </c>
      <c r="C17" s="249">
        <f t="shared" si="0"/>
        <v>26.895512456410088</v>
      </c>
      <c r="D17" s="249">
        <f t="shared" si="1"/>
        <v>53.163155257007091</v>
      </c>
      <c r="E17" s="238"/>
      <c r="F17" s="249">
        <f t="shared" si="2"/>
        <v>23.069706230349631</v>
      </c>
      <c r="G17" s="249">
        <f t="shared" si="2"/>
        <v>26.223535601514794</v>
      </c>
      <c r="H17" s="249">
        <f t="shared" si="3"/>
        <v>49.293241831864421</v>
      </c>
      <c r="I17" s="238"/>
      <c r="J17" s="249">
        <f t="shared" si="4"/>
        <v>24.062608380295767</v>
      </c>
      <c r="K17" s="249">
        <f t="shared" si="4"/>
        <v>26.298846609218852</v>
      </c>
      <c r="L17" s="249">
        <f t="shared" si="5"/>
        <v>50.36145498951462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212.02032422239265</v>
      </c>
      <c r="C19" s="247">
        <f t="shared" ref="C19:L19" si="6">SUM(C9:C17)</f>
        <v>203.38967577760747</v>
      </c>
      <c r="D19" s="247">
        <f t="shared" si="6"/>
        <v>415.41</v>
      </c>
      <c r="E19" s="247"/>
      <c r="F19" s="247">
        <f t="shared" si="6"/>
        <v>217.6529444115865</v>
      </c>
      <c r="G19" s="247">
        <f t="shared" si="6"/>
        <v>201.86505558841364</v>
      </c>
      <c r="H19" s="247">
        <f t="shared" si="6"/>
        <v>419.5180000000002</v>
      </c>
      <c r="I19" s="247"/>
      <c r="J19" s="247">
        <f t="shared" si="6"/>
        <v>239.50766106444715</v>
      </c>
      <c r="K19" s="247">
        <f t="shared" si="6"/>
        <v>214.86633893555285</v>
      </c>
      <c r="L19" s="247">
        <f t="shared" si="6"/>
        <v>454.37400000000002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1.9723604683786877E-3</v>
      </c>
      <c r="C26" s="302">
        <v>0.26308665892478728</v>
      </c>
      <c r="D26" s="302">
        <f>SUM(B26:C26)</f>
        <v>0.26505901939316595</v>
      </c>
      <c r="E26" s="303"/>
      <c r="F26" s="302">
        <v>3.8597275821243747E-2</v>
      </c>
      <c r="G26" s="302">
        <v>0.12463951354783175</v>
      </c>
      <c r="H26" s="302">
        <f>SUM(F26:G26)</f>
        <v>0.16323678936907549</v>
      </c>
      <c r="I26" s="303"/>
      <c r="J26" s="302">
        <v>4.2299736446668658E-2</v>
      </c>
      <c r="K26" s="302">
        <v>0.1979210692523829</v>
      </c>
      <c r="L26" s="302">
        <f>SUM(J26:K26)</f>
        <v>0.24022080569905155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3.4408570870679083E-3</v>
      </c>
      <c r="C27" s="302">
        <v>0.10615590606660789</v>
      </c>
      <c r="D27" s="302">
        <f t="shared" ref="D27:D34" si="7">SUM(B27:C27)</f>
        <v>0.10959676315367581</v>
      </c>
      <c r="E27" s="303"/>
      <c r="F27" s="302">
        <v>1.1841578591792686E-2</v>
      </c>
      <c r="G27" s="302">
        <v>5.190889948507784E-2</v>
      </c>
      <c r="H27" s="302">
        <f t="shared" ref="H27:H34" si="8">SUM(F27:G27)</f>
        <v>6.3750478076870523E-2</v>
      </c>
      <c r="I27" s="303"/>
      <c r="J27" s="302">
        <v>1.9907175432288458E-2</v>
      </c>
      <c r="K27" s="302">
        <v>7.0072466126940763E-2</v>
      </c>
      <c r="L27" s="302">
        <f t="shared" ref="L27:L34" si="9">SUM(J27:K27)</f>
        <v>8.9979641559229218E-2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3.612053108401278E-3</v>
      </c>
      <c r="C28" s="302">
        <v>7.4594450202874668E-2</v>
      </c>
      <c r="D28" s="302">
        <f t="shared" si="7"/>
        <v>7.8206503311275946E-2</v>
      </c>
      <c r="E28" s="303"/>
      <c r="F28" s="302">
        <v>1.0607977929926517E-2</v>
      </c>
      <c r="G28" s="302">
        <v>3.0108824640476997E-2</v>
      </c>
      <c r="H28" s="302">
        <f t="shared" si="8"/>
        <v>4.0716802570403512E-2</v>
      </c>
      <c r="I28" s="303"/>
      <c r="J28" s="302">
        <v>1.5235406777797365E-2</v>
      </c>
      <c r="K28" s="302">
        <v>2.7014128300725169E-2</v>
      </c>
      <c r="L28" s="302">
        <f t="shared" si="9"/>
        <v>4.2249535078522533E-2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1.1110116323367631E-2</v>
      </c>
      <c r="C29" s="302">
        <v>7.046842592649262E-2</v>
      </c>
      <c r="D29" s="302">
        <f t="shared" si="7"/>
        <v>8.1578542249860247E-2</v>
      </c>
      <c r="E29" s="303"/>
      <c r="F29" s="302">
        <v>2.6554979263762043E-2</v>
      </c>
      <c r="G29" s="302">
        <v>1.5188498470794405E-2</v>
      </c>
      <c r="H29" s="302">
        <f t="shared" si="8"/>
        <v>4.1743477734556445E-2</v>
      </c>
      <c r="I29" s="303"/>
      <c r="J29" s="302">
        <v>1.3275963858181392E-2</v>
      </c>
      <c r="K29" s="302">
        <v>1.9487552845904171E-2</v>
      </c>
      <c r="L29" s="302">
        <f t="shared" si="9"/>
        <v>3.276351670408556E-2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4.4946961176865058E-3</v>
      </c>
      <c r="C30" s="302">
        <v>2.4798157572342019</v>
      </c>
      <c r="D30" s="302">
        <f t="shared" si="7"/>
        <v>2.4843104533518883</v>
      </c>
      <c r="E30" s="303"/>
      <c r="F30" s="302">
        <v>0.65561466894163323</v>
      </c>
      <c r="G30" s="302">
        <v>1.4320003131191916</v>
      </c>
      <c r="H30" s="302">
        <f t="shared" si="8"/>
        <v>2.087614982060825</v>
      </c>
      <c r="I30" s="303"/>
      <c r="J30" s="302">
        <v>0.74601318970544939</v>
      </c>
      <c r="K30" s="302">
        <v>1.4057450852290914</v>
      </c>
      <c r="L30" s="302">
        <f t="shared" si="9"/>
        <v>2.151758274934541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1.1961856337462355E-2</v>
      </c>
      <c r="C31" s="302">
        <v>6.1005094550658653E-2</v>
      </c>
      <c r="D31" s="302">
        <f t="shared" si="7"/>
        <v>7.296695088812101E-2</v>
      </c>
      <c r="E31" s="303"/>
      <c r="F31" s="302">
        <v>2.9195949616937895E-2</v>
      </c>
      <c r="G31" s="302">
        <v>2.4466556266956617E-2</v>
      </c>
      <c r="H31" s="302">
        <f t="shared" si="8"/>
        <v>5.3662505883894512E-2</v>
      </c>
      <c r="I31" s="303"/>
      <c r="J31" s="302">
        <v>2.3448696813964519E-2</v>
      </c>
      <c r="K31" s="302">
        <v>3.3164235818599917E-2</v>
      </c>
      <c r="L31" s="302">
        <f t="shared" si="9"/>
        <v>5.6612932632564436E-2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3.4453490703770535E-3</v>
      </c>
      <c r="C32" s="302">
        <v>6.2740287218401677E-2</v>
      </c>
      <c r="D32" s="302">
        <f t="shared" si="7"/>
        <v>6.6185636288778729E-2</v>
      </c>
      <c r="E32" s="303"/>
      <c r="F32" s="302">
        <v>1.1420258074308919E-2</v>
      </c>
      <c r="G32" s="302">
        <v>1.9198726868780512E-2</v>
      </c>
      <c r="H32" s="302">
        <f t="shared" si="8"/>
        <v>3.0618984943089431E-2</v>
      </c>
      <c r="I32" s="303"/>
      <c r="J32" s="302">
        <v>9.0890165678664796E-3</v>
      </c>
      <c r="K32" s="302">
        <v>2.1613257985450898E-2</v>
      </c>
      <c r="L32" s="302">
        <f t="shared" si="9"/>
        <v>3.070227455331738E-2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1.2697428319825323E-3</v>
      </c>
      <c r="C33" s="302">
        <v>0.12256523338006745</v>
      </c>
      <c r="D33" s="302">
        <f t="shared" si="7"/>
        <v>0.12383497621204997</v>
      </c>
      <c r="E33" s="303"/>
      <c r="F33" s="302">
        <v>6.2141909232615415E-3</v>
      </c>
      <c r="G33" s="302">
        <v>3.2076853856132688E-2</v>
      </c>
      <c r="H33" s="302">
        <f t="shared" si="8"/>
        <v>3.8291044779394226E-2</v>
      </c>
      <c r="I33" s="303"/>
      <c r="J33" s="302">
        <v>2.0632667458660426E-2</v>
      </c>
      <c r="K33" s="302">
        <v>2.5109067539453987E-2</v>
      </c>
      <c r="L33" s="302">
        <f t="shared" si="9"/>
        <v>4.5741734998114417E-2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2.0152706854253515E-2</v>
      </c>
      <c r="C34" s="302">
        <v>0.35810844829692717</v>
      </c>
      <c r="D34" s="302">
        <f t="shared" si="7"/>
        <v>0.37826115515118069</v>
      </c>
      <c r="E34" s="303"/>
      <c r="F34" s="302">
        <v>5.3173997728815987E-2</v>
      </c>
      <c r="G34" s="302">
        <v>0.12619093685307178</v>
      </c>
      <c r="H34" s="302">
        <f t="shared" si="8"/>
        <v>0.17936493458188776</v>
      </c>
      <c r="I34" s="303"/>
      <c r="J34" s="302">
        <v>4.1994698678164057E-2</v>
      </c>
      <c r="K34" s="302">
        <v>0.14297658516241452</v>
      </c>
      <c r="L34" s="302">
        <f t="shared" si="9"/>
        <v>0.18497128384057857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6.1459738198977466E-2</v>
      </c>
      <c r="C36" s="311">
        <f t="shared" ref="C36:K36" si="10">SUM(C26:C34)</f>
        <v>3.5985402618010194</v>
      </c>
      <c r="D36" s="311">
        <f t="shared" si="10"/>
        <v>3.6599999999999966</v>
      </c>
      <c r="E36" s="311"/>
      <c r="F36" s="311">
        <f t="shared" si="10"/>
        <v>0.84322087689168268</v>
      </c>
      <c r="G36" s="311">
        <f t="shared" si="10"/>
        <v>1.8557791231083143</v>
      </c>
      <c r="H36" s="311">
        <f t="shared" si="10"/>
        <v>2.6989999999999967</v>
      </c>
      <c r="I36" s="311"/>
      <c r="J36" s="311">
        <f t="shared" si="10"/>
        <v>0.93189655173904073</v>
      </c>
      <c r="K36" s="311">
        <f t="shared" si="10"/>
        <v>1.9431034482609639</v>
      </c>
      <c r="L36" s="311">
        <f>SUM(L26:L34)</f>
        <v>2.8750000000000044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7.5178890435159045E-4</v>
      </c>
      <c r="C43" s="302">
        <v>3.77299533360426E-2</v>
      </c>
      <c r="D43" s="302">
        <f>SUM(B43:C43)</f>
        <v>3.848174224039419E-2</v>
      </c>
      <c r="E43" s="303"/>
      <c r="F43" s="302">
        <v>1.9697422452123487E-3</v>
      </c>
      <c r="G43" s="302">
        <v>3.9932221050135192E-2</v>
      </c>
      <c r="H43" s="302">
        <f>SUM(F43:G43)</f>
        <v>4.1901963295347538E-2</v>
      </c>
      <c r="I43" s="303"/>
      <c r="J43" s="302">
        <v>4.8625336265999313E-3</v>
      </c>
      <c r="K43" s="302">
        <v>3.485867092525629E-2</v>
      </c>
      <c r="L43" s="302">
        <f>SUM(J43:K43)</f>
        <v>3.9721204551856223E-2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3.7832548013475948E-3</v>
      </c>
      <c r="C44" s="302">
        <v>4.8214651357211438E-2</v>
      </c>
      <c r="D44" s="302">
        <f t="shared" ref="D44:D51" si="11">SUM(B44:C44)</f>
        <v>5.199790615855903E-2</v>
      </c>
      <c r="E44" s="303"/>
      <c r="F44" s="302">
        <v>1.12538730877747E-2</v>
      </c>
      <c r="G44" s="302">
        <v>5.3933932763707219E-2</v>
      </c>
      <c r="H44" s="302">
        <f t="shared" ref="H44:H51" si="12">SUM(F44:G44)</f>
        <v>6.5187805851481914E-2</v>
      </c>
      <c r="I44" s="303"/>
      <c r="J44" s="302">
        <v>1.7052299842418451E-2</v>
      </c>
      <c r="K44" s="302">
        <v>4.7127226578845452E-2</v>
      </c>
      <c r="L44" s="302">
        <f t="shared" ref="L44:L51" si="13">SUM(J44:K44)</f>
        <v>6.4179526421263899E-2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3.1227293930189077E-3</v>
      </c>
      <c r="C45" s="302">
        <v>7.1261764046272824E-2</v>
      </c>
      <c r="D45" s="302">
        <f t="shared" si="11"/>
        <v>7.4384493439291738E-2</v>
      </c>
      <c r="E45" s="303"/>
      <c r="F45" s="302">
        <v>8.1278866050794804E-3</v>
      </c>
      <c r="G45" s="302">
        <v>7.314172430346276E-2</v>
      </c>
      <c r="H45" s="302">
        <f t="shared" si="12"/>
        <v>8.1269610908542234E-2</v>
      </c>
      <c r="I45" s="303"/>
      <c r="J45" s="302">
        <v>1.0379569371924089E-2</v>
      </c>
      <c r="K45" s="302">
        <v>4.6230932747546478E-2</v>
      </c>
      <c r="L45" s="302">
        <f t="shared" si="13"/>
        <v>5.6610502119470565E-2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1.2877843975836396E-2</v>
      </c>
      <c r="C46" s="302">
        <v>8.4560586869605655E-3</v>
      </c>
      <c r="D46" s="302">
        <f t="shared" si="11"/>
        <v>2.1333902662796961E-2</v>
      </c>
      <c r="E46" s="303"/>
      <c r="F46" s="302">
        <v>2.7459896074483011E-2</v>
      </c>
      <c r="G46" s="302">
        <v>9.7861851918198354E-3</v>
      </c>
      <c r="H46" s="302">
        <f t="shared" si="12"/>
        <v>3.7246081266302848E-2</v>
      </c>
      <c r="I46" s="303"/>
      <c r="J46" s="302">
        <v>7.5070336758845651E-3</v>
      </c>
      <c r="K46" s="302">
        <v>7.4549999841208589E-3</v>
      </c>
      <c r="L46" s="302">
        <f t="shared" si="13"/>
        <v>1.4962033660005425E-2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5.2614129979099795E-4</v>
      </c>
      <c r="C47" s="302">
        <v>0.11128460138040089</v>
      </c>
      <c r="D47" s="302">
        <f t="shared" si="11"/>
        <v>0.11181074268019188</v>
      </c>
      <c r="E47" s="303"/>
      <c r="F47" s="302">
        <v>1.1182825427615312E-3</v>
      </c>
      <c r="G47" s="302">
        <v>7.9067131315156788E-2</v>
      </c>
      <c r="H47" s="302">
        <f>SUM(F47:G47)</f>
        <v>8.0185413857918317E-2</v>
      </c>
      <c r="I47" s="303"/>
      <c r="J47" s="302">
        <v>8.6011834857917539E-4</v>
      </c>
      <c r="K47" s="302">
        <v>4.2130289414952046E-2</v>
      </c>
      <c r="L47" s="302">
        <f t="shared" si="13"/>
        <v>4.2990407763531219E-2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1.2542885657534169E-3</v>
      </c>
      <c r="C48" s="302">
        <v>8.5602091354638407E-3</v>
      </c>
      <c r="D48" s="302">
        <f t="shared" si="11"/>
        <v>9.814497701217258E-3</v>
      </c>
      <c r="E48" s="303"/>
      <c r="F48" s="302">
        <v>2.9301707108309798E-3</v>
      </c>
      <c r="G48" s="302">
        <v>9.8255301742167286E-3</v>
      </c>
      <c r="H48" s="302">
        <f t="shared" si="12"/>
        <v>1.2755700885047709E-2</v>
      </c>
      <c r="I48" s="303"/>
      <c r="J48" s="302">
        <v>2.9807157011861114E-3</v>
      </c>
      <c r="K48" s="302">
        <v>9.1836165590059009E-3</v>
      </c>
      <c r="L48" s="302">
        <f t="shared" si="13"/>
        <v>1.2164332260192012E-2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5.22511072138283E-3</v>
      </c>
      <c r="C49" s="302">
        <v>4.3713851877096154E-3</v>
      </c>
      <c r="D49" s="302">
        <f t="shared" si="11"/>
        <v>9.5964959090924454E-3</v>
      </c>
      <c r="E49" s="303"/>
      <c r="F49" s="302">
        <v>1.055328623808058E-2</v>
      </c>
      <c r="G49" s="302">
        <v>5.7410311721288448E-3</v>
      </c>
      <c r="H49" s="302">
        <f t="shared" si="12"/>
        <v>1.6294317410209425E-2</v>
      </c>
      <c r="I49" s="303"/>
      <c r="J49" s="302">
        <v>4.057461259886791E-3</v>
      </c>
      <c r="K49" s="302">
        <v>4.6782688500337181E-3</v>
      </c>
      <c r="L49" s="302">
        <f t="shared" si="13"/>
        <v>8.735730109920509E-3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1.8580923557224861E-4</v>
      </c>
      <c r="C50" s="302">
        <v>0.11650624484458791</v>
      </c>
      <c r="D50" s="302">
        <f t="shared" si="11"/>
        <v>0.11669205408016016</v>
      </c>
      <c r="E50" s="303"/>
      <c r="F50" s="302">
        <v>2.862792756734608E-4</v>
      </c>
      <c r="G50" s="302">
        <v>9.2466943034447177E-2</v>
      </c>
      <c r="H50" s="302">
        <f t="shared" si="12"/>
        <v>9.2753222310120634E-2</v>
      </c>
      <c r="I50" s="303"/>
      <c r="J50" s="302">
        <v>1.6380648596901179E-4</v>
      </c>
      <c r="K50" s="302">
        <v>8.7748766268918046E-2</v>
      </c>
      <c r="L50" s="302">
        <f t="shared" si="13"/>
        <v>8.7912572754887064E-2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1.0030048276305473E-3</v>
      </c>
      <c r="C51" s="302">
        <v>9.8851603006659666E-3</v>
      </c>
      <c r="D51" s="302">
        <f t="shared" si="11"/>
        <v>1.0888165128296514E-2</v>
      </c>
      <c r="E51" s="303"/>
      <c r="F51" s="302">
        <v>1.8433772563360862E-3</v>
      </c>
      <c r="G51" s="302">
        <v>8.5625069586929402E-3</v>
      </c>
      <c r="H51" s="302">
        <f t="shared" si="12"/>
        <v>1.0405884215029026E-2</v>
      </c>
      <c r="I51" s="303"/>
      <c r="J51" s="302">
        <v>9.6693379122165884E-4</v>
      </c>
      <c r="K51" s="302">
        <v>4.7567565676516349E-3</v>
      </c>
      <c r="L51" s="302">
        <f t="shared" si="13"/>
        <v>5.723690358873294E-3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2.8729971724684528E-2</v>
      </c>
      <c r="C53" s="311">
        <f t="shared" ref="C53:L53" si="14">SUM(C43:C51)</f>
        <v>0.41627002827531562</v>
      </c>
      <c r="D53" s="311">
        <f t="shared" si="14"/>
        <v>0.44500000000000017</v>
      </c>
      <c r="E53" s="311"/>
      <c r="F53" s="311">
        <f t="shared" si="14"/>
        <v>6.5542794036232171E-2</v>
      </c>
      <c r="G53" s="311">
        <f t="shared" si="14"/>
        <v>0.37245720596376747</v>
      </c>
      <c r="H53" s="311">
        <f t="shared" si="14"/>
        <v>0.43799999999999961</v>
      </c>
      <c r="I53" s="311"/>
      <c r="J53" s="311">
        <f t="shared" si="14"/>
        <v>4.8830472103669781E-2</v>
      </c>
      <c r="K53" s="311">
        <f t="shared" si="14"/>
        <v>0.28416952789633043</v>
      </c>
      <c r="L53" s="311">
        <f t="shared" si="14"/>
        <v>0.33300000000000018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9.5610122860615515E-2</v>
      </c>
      <c r="C60" s="302">
        <v>7.7993930927632266E-2</v>
      </c>
      <c r="D60" s="302">
        <f>SUM(B60:C60)</f>
        <v>0.17360405378824778</v>
      </c>
      <c r="E60" s="303"/>
      <c r="F60" s="302">
        <v>0.13236921452651951</v>
      </c>
      <c r="G60" s="302">
        <v>9.3881544104698331E-2</v>
      </c>
      <c r="H60" s="302">
        <f>SUM(F60:G60)</f>
        <v>0.22625075863121785</v>
      </c>
      <c r="I60" s="303"/>
      <c r="J60" s="302">
        <v>0.16725970505860829</v>
      </c>
      <c r="K60" s="302">
        <v>9.0289349324119375E-2</v>
      </c>
      <c r="L60" s="302">
        <f>SUM(J60:K60)</f>
        <v>0.25754905438272768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7.7286640131085757E-2</v>
      </c>
      <c r="C61" s="302">
        <v>9.179299230327928E-2</v>
      </c>
      <c r="D61" s="302">
        <f t="shared" ref="D61:D68" si="15">SUM(B61:C61)</f>
        <v>0.16907963243436502</v>
      </c>
      <c r="E61" s="303"/>
      <c r="F61" s="302">
        <v>0.10964254488945178</v>
      </c>
      <c r="G61" s="302">
        <v>0.12406812612064491</v>
      </c>
      <c r="H61" s="302">
        <f t="shared" ref="H61:H68" si="16">SUM(F61:G61)</f>
        <v>0.23371067101009668</v>
      </c>
      <c r="I61" s="303"/>
      <c r="J61" s="302">
        <v>0.15122235188204641</v>
      </c>
      <c r="K61" s="302">
        <v>0.14846577152748569</v>
      </c>
      <c r="L61" s="302">
        <f t="shared" ref="L61:L68" si="17">SUM(J61:K61)</f>
        <v>0.2996881234095321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0.11997042557433507</v>
      </c>
      <c r="C62" s="302">
        <v>0.16126728217717015</v>
      </c>
      <c r="D62" s="302">
        <f t="shared" si="15"/>
        <v>0.28123770775150525</v>
      </c>
      <c r="E62" s="303"/>
      <c r="F62" s="302">
        <v>0.16275708018165649</v>
      </c>
      <c r="G62" s="302">
        <v>0.21445875690760174</v>
      </c>
      <c r="H62" s="302">
        <f t="shared" si="16"/>
        <v>0.37721583708925821</v>
      </c>
      <c r="I62" s="303"/>
      <c r="J62" s="302">
        <v>0.18434684350921288</v>
      </c>
      <c r="K62" s="302">
        <v>0.17864995833501701</v>
      </c>
      <c r="L62" s="302">
        <f t="shared" si="17"/>
        <v>0.36299680184422989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0.12409146667096804</v>
      </c>
      <c r="C63" s="302">
        <v>0.11446044777312003</v>
      </c>
      <c r="D63" s="302">
        <f t="shared" si="15"/>
        <v>0.23855191444408808</v>
      </c>
      <c r="E63" s="303"/>
      <c r="F63" s="302">
        <v>0.1347718035858142</v>
      </c>
      <c r="G63" s="302">
        <v>0.14420736897573003</v>
      </c>
      <c r="H63" s="302">
        <f t="shared" si="16"/>
        <v>0.27897917256154425</v>
      </c>
      <c r="I63" s="303"/>
      <c r="J63" s="302">
        <v>0.13853444087498487</v>
      </c>
      <c r="K63" s="302">
        <v>0.13407959288174159</v>
      </c>
      <c r="L63" s="302">
        <f t="shared" si="17"/>
        <v>0.27261403375672644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3.3238812748954301E-2</v>
      </c>
      <c r="C64" s="302">
        <v>0.45829606859451166</v>
      </c>
      <c r="D64" s="302">
        <f t="shared" si="15"/>
        <v>0.49153488134346596</v>
      </c>
      <c r="E64" s="303"/>
      <c r="F64" s="302">
        <v>3.9598853112188789E-2</v>
      </c>
      <c r="G64" s="302">
        <v>0.39486918299295631</v>
      </c>
      <c r="H64" s="302">
        <f t="shared" si="16"/>
        <v>0.43446803610514512</v>
      </c>
      <c r="I64" s="303"/>
      <c r="J64" s="302">
        <v>4.0049887603478232E-2</v>
      </c>
      <c r="K64" s="302">
        <v>0.3469527658127407</v>
      </c>
      <c r="L64" s="302">
        <f t="shared" si="17"/>
        <v>0.38700265341621892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3.7370143303683621E-2</v>
      </c>
      <c r="C65" s="302">
        <v>1.4698819920399559E-2</v>
      </c>
      <c r="D65" s="302">
        <f t="shared" si="15"/>
        <v>5.2068963224083178E-2</v>
      </c>
      <c r="E65" s="303"/>
      <c r="F65" s="302">
        <v>2.4590770836741774E-2</v>
      </c>
      <c r="G65" s="302">
        <v>1.6467528165959151E-2</v>
      </c>
      <c r="H65" s="302">
        <f t="shared" si="16"/>
        <v>4.1058299002700929E-2</v>
      </c>
      <c r="I65" s="303"/>
      <c r="J65" s="302">
        <v>2.3971804786776414E-2</v>
      </c>
      <c r="K65" s="302">
        <v>1.6175080155740491E-2</v>
      </c>
      <c r="L65" s="302">
        <f t="shared" si="17"/>
        <v>4.0146884942516906E-2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0.14066861071646269</v>
      </c>
      <c r="C66" s="302">
        <v>0.13618439496676557</v>
      </c>
      <c r="D66" s="302">
        <f t="shared" si="15"/>
        <v>0.27685300568322824</v>
      </c>
      <c r="E66" s="303"/>
      <c r="F66" s="302">
        <v>0.15694930549733793</v>
      </c>
      <c r="G66" s="302">
        <v>0.1368254213842359</v>
      </c>
      <c r="H66" s="302">
        <f t="shared" si="16"/>
        <v>0.2937747268815738</v>
      </c>
      <c r="I66" s="303"/>
      <c r="J66" s="302">
        <v>0.19730352315570154</v>
      </c>
      <c r="K66" s="302">
        <v>0.14721676336523343</v>
      </c>
      <c r="L66" s="302">
        <f t="shared" si="17"/>
        <v>0.34452028652093497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0.44379091707352991</v>
      </c>
      <c r="C67" s="302">
        <v>0.93932801167459778</v>
      </c>
      <c r="D67" s="302">
        <f t="shared" si="15"/>
        <v>1.3831189287481278</v>
      </c>
      <c r="E67" s="303"/>
      <c r="F67" s="302">
        <v>0.49164708562650367</v>
      </c>
      <c r="G67" s="302">
        <v>0.8351037163759234</v>
      </c>
      <c r="H67" s="302">
        <f t="shared" si="16"/>
        <v>1.326750802002427</v>
      </c>
      <c r="I67" s="303"/>
      <c r="J67" s="302">
        <v>0.44071301624091691</v>
      </c>
      <c r="K67" s="302">
        <v>0.85505930443913991</v>
      </c>
      <c r="L67" s="302">
        <f t="shared" si="17"/>
        <v>1.2957723206800569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0.32278502645563539</v>
      </c>
      <c r="C68" s="302">
        <v>0.37316588612725266</v>
      </c>
      <c r="D68" s="302">
        <f t="shared" si="15"/>
        <v>0.69595091258288799</v>
      </c>
      <c r="E68" s="303"/>
      <c r="F68" s="302">
        <v>0.31171701780105354</v>
      </c>
      <c r="G68" s="302">
        <v>0.33007467891498166</v>
      </c>
      <c r="H68" s="302">
        <f t="shared" si="16"/>
        <v>0.6417916967160352</v>
      </c>
      <c r="I68" s="303"/>
      <c r="J68" s="302">
        <v>0.29682618730651955</v>
      </c>
      <c r="K68" s="302">
        <v>0.24088365374053911</v>
      </c>
      <c r="L68" s="302">
        <f t="shared" si="17"/>
        <v>0.53770984104705866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1.3948121655352701</v>
      </c>
      <c r="C70" s="311">
        <f t="shared" ref="C70:L70" si="18">SUM(C60:C68)</f>
        <v>2.3671878344647288</v>
      </c>
      <c r="D70" s="311">
        <f t="shared" si="18"/>
        <v>3.7619999999999996</v>
      </c>
      <c r="E70" s="311"/>
      <c r="F70" s="311">
        <f t="shared" si="18"/>
        <v>1.5640436760572676</v>
      </c>
      <c r="G70" s="311">
        <f t="shared" si="18"/>
        <v>2.2899563239427314</v>
      </c>
      <c r="H70" s="311">
        <f t="shared" si="18"/>
        <v>3.8539999999999988</v>
      </c>
      <c r="I70" s="311"/>
      <c r="J70" s="311">
        <f t="shared" si="18"/>
        <v>1.6402277604182451</v>
      </c>
      <c r="K70" s="311">
        <f t="shared" si="18"/>
        <v>2.1577722395817576</v>
      </c>
      <c r="L70" s="311">
        <f t="shared" si="18"/>
        <v>3.7980000000000023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5.7719280079220905E-2</v>
      </c>
      <c r="C77" s="302">
        <v>0.45272902686012245</v>
      </c>
      <c r="D77" s="302">
        <f>SUM(B77:C77)</f>
        <v>0.5104483069393434</v>
      </c>
      <c r="E77" s="303"/>
      <c r="F77" s="302">
        <v>7.0295184028126192E-2</v>
      </c>
      <c r="G77" s="302">
        <v>0.35213637442520845</v>
      </c>
      <c r="H77" s="302">
        <f>SUM(F77:G77)</f>
        <v>0.42243155845333463</v>
      </c>
      <c r="I77" s="303"/>
      <c r="J77" s="302">
        <v>9.0253850307495775E-2</v>
      </c>
      <c r="K77" s="302">
        <v>0.36841207307135815</v>
      </c>
      <c r="L77" s="302">
        <f>SUM(J77:K77)</f>
        <v>0.45866592337885392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0.10787481506927413</v>
      </c>
      <c r="C78" s="302">
        <v>0.97968746585065269</v>
      </c>
      <c r="D78" s="302">
        <f t="shared" ref="D78:D85" si="19">SUM(B78:C78)</f>
        <v>1.0875622809199268</v>
      </c>
      <c r="E78" s="303"/>
      <c r="F78" s="302">
        <v>0.13436150051750786</v>
      </c>
      <c r="G78" s="302">
        <v>0.86735944025194578</v>
      </c>
      <c r="H78" s="302">
        <f t="shared" ref="H78:H85" si="20">SUM(F78:G78)</f>
        <v>1.0017209407694536</v>
      </c>
      <c r="I78" s="303"/>
      <c r="J78" s="302">
        <v>0.17538865591353783</v>
      </c>
      <c r="K78" s="302">
        <v>1.1083862538557645</v>
      </c>
      <c r="L78" s="302">
        <f t="shared" ref="L78:L85" si="21">SUM(J78:K78)</f>
        <v>1.2837749097693023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0.12153965436552516</v>
      </c>
      <c r="C79" s="302">
        <v>0.58637900485860162</v>
      </c>
      <c r="D79" s="302">
        <f t="shared" si="19"/>
        <v>0.70791865922412678</v>
      </c>
      <c r="E79" s="303"/>
      <c r="F79" s="302">
        <v>0.13033346898463044</v>
      </c>
      <c r="G79" s="302">
        <v>0.49957758122803864</v>
      </c>
      <c r="H79" s="302">
        <f t="shared" si="20"/>
        <v>0.62991105021266902</v>
      </c>
      <c r="I79" s="303"/>
      <c r="J79" s="302">
        <v>0.14458370883212046</v>
      </c>
      <c r="K79" s="302">
        <v>0.47434340871598291</v>
      </c>
      <c r="L79" s="302">
        <f t="shared" si="21"/>
        <v>0.61892711754810337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0.33006840833075834</v>
      </c>
      <c r="C80" s="302">
        <v>7.727142802623653E-2</v>
      </c>
      <c r="D80" s="302">
        <f t="shared" si="19"/>
        <v>0.40733983635699489</v>
      </c>
      <c r="E80" s="303"/>
      <c r="F80" s="302">
        <v>0.30384019271239365</v>
      </c>
      <c r="G80" s="302">
        <v>6.2661980202292911E-2</v>
      </c>
      <c r="H80" s="302">
        <f t="shared" si="20"/>
        <v>0.36650217291468656</v>
      </c>
      <c r="I80" s="303"/>
      <c r="J80" s="302">
        <v>0.23722557601056235</v>
      </c>
      <c r="K80" s="302">
        <v>6.7466334915831982E-2</v>
      </c>
      <c r="L80" s="302">
        <f t="shared" si="21"/>
        <v>0.30469191092639436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3.3745286751310409E-2</v>
      </c>
      <c r="C81" s="302">
        <v>1.5856123295178906</v>
      </c>
      <c r="D81" s="302">
        <f t="shared" si="19"/>
        <v>1.6193576162692009</v>
      </c>
      <c r="E81" s="303"/>
      <c r="F81" s="302">
        <v>3.3662131041491919E-2</v>
      </c>
      <c r="G81" s="302">
        <v>0.90209967868043528</v>
      </c>
      <c r="H81" s="302">
        <f t="shared" si="20"/>
        <v>0.93576180972192724</v>
      </c>
      <c r="I81" s="303"/>
      <c r="J81" s="302">
        <v>6.677233934028938E-2</v>
      </c>
      <c r="K81" s="302">
        <v>0.73977209773066011</v>
      </c>
      <c r="L81" s="302">
        <f t="shared" si="21"/>
        <v>0.80654443707094947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2.1281746079434314E-2</v>
      </c>
      <c r="C82" s="302">
        <v>1.5135596254571823E-2</v>
      </c>
      <c r="D82" s="302">
        <f t="shared" si="19"/>
        <v>3.6417342334006134E-2</v>
      </c>
      <c r="E82" s="303"/>
      <c r="F82" s="302">
        <v>1.9994462221061736E-2</v>
      </c>
      <c r="G82" s="302">
        <v>1.0068009518910287E-2</v>
      </c>
      <c r="H82" s="302">
        <f t="shared" si="20"/>
        <v>3.0062471739972021E-2</v>
      </c>
      <c r="I82" s="303"/>
      <c r="J82" s="302">
        <v>2.0628388792452074E-2</v>
      </c>
      <c r="K82" s="302">
        <v>1.4464881257560697E-2</v>
      </c>
      <c r="L82" s="302">
        <f t="shared" si="21"/>
        <v>3.5093270050012768E-2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7.5027075758097042E-2</v>
      </c>
      <c r="C83" s="302">
        <v>5.5646211458606987E-2</v>
      </c>
      <c r="D83" s="302">
        <f t="shared" si="19"/>
        <v>0.13067328721670401</v>
      </c>
      <c r="E83" s="303"/>
      <c r="F83" s="302">
        <v>7.0107960348295875E-2</v>
      </c>
      <c r="G83" s="302">
        <v>3.9682149587854355E-2</v>
      </c>
      <c r="H83" s="302">
        <f t="shared" si="20"/>
        <v>0.10979010993615024</v>
      </c>
      <c r="I83" s="303"/>
      <c r="J83" s="302">
        <v>7.3241424466491969E-2</v>
      </c>
      <c r="K83" s="302">
        <v>4.261167669499439E-2</v>
      </c>
      <c r="L83" s="302">
        <f t="shared" si="21"/>
        <v>0.11585310116148637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0.29949308909586814</v>
      </c>
      <c r="C84" s="302">
        <v>0.63976773264761977</v>
      </c>
      <c r="D84" s="302">
        <f t="shared" si="19"/>
        <v>0.93926082174348791</v>
      </c>
      <c r="E84" s="303"/>
      <c r="F84" s="302">
        <v>0.19966755650841347</v>
      </c>
      <c r="G84" s="302">
        <v>0.34323726074826583</v>
      </c>
      <c r="H84" s="302">
        <f t="shared" si="20"/>
        <v>0.54290481725667927</v>
      </c>
      <c r="I84" s="303"/>
      <c r="J84" s="302">
        <v>0.23569222138525089</v>
      </c>
      <c r="K84" s="302">
        <v>0.37184339573626535</v>
      </c>
      <c r="L84" s="302">
        <f t="shared" si="21"/>
        <v>0.60753561712151627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6.7864315705708264E-2</v>
      </c>
      <c r="C85" s="302">
        <v>0.10315753329049182</v>
      </c>
      <c r="D85" s="302">
        <f t="shared" si="19"/>
        <v>0.1710218489962001</v>
      </c>
      <c r="E85" s="303"/>
      <c r="F85" s="302">
        <v>5.0131428522831596E-2</v>
      </c>
      <c r="G85" s="302">
        <v>5.5783640472294949E-2</v>
      </c>
      <c r="H85" s="302">
        <f t="shared" si="20"/>
        <v>0.10591506899512654</v>
      </c>
      <c r="I85" s="303"/>
      <c r="J85" s="302">
        <v>4.6473585049634773E-2</v>
      </c>
      <c r="K85" s="302">
        <v>2.6440127923737643E-2</v>
      </c>
      <c r="L85" s="302">
        <f t="shared" si="21"/>
        <v>7.2913712973372416E-2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1.1146136712351968</v>
      </c>
      <c r="C87" s="311">
        <f t="shared" ref="C87:D87" si="22">SUM(C77:C85)</f>
        <v>4.4953863287647939</v>
      </c>
      <c r="D87" s="311">
        <f t="shared" si="22"/>
        <v>5.6099999999999914</v>
      </c>
      <c r="E87" s="311"/>
      <c r="F87" s="311">
        <f t="shared" ref="F87:H87" si="23">SUM(F77:F85)</f>
        <v>1.0123938848847529</v>
      </c>
      <c r="G87" s="311">
        <f t="shared" si="23"/>
        <v>3.1326061151152467</v>
      </c>
      <c r="H87" s="311">
        <f t="shared" si="23"/>
        <v>4.1449999999999987</v>
      </c>
      <c r="I87" s="311"/>
      <c r="J87" s="311">
        <f t="shared" ref="J87:L87" si="24">SUM(J77:J85)</f>
        <v>1.0902597500978355</v>
      </c>
      <c r="K87" s="311">
        <f t="shared" si="24"/>
        <v>3.2137402499021559</v>
      </c>
      <c r="L87" s="311">
        <f t="shared" si="24"/>
        <v>4.3039999999999914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0.21830908446017089</v>
      </c>
      <c r="C94" s="302">
        <v>1.5117689412531257</v>
      </c>
      <c r="D94" s="302">
        <f>SUM(B94:C94)</f>
        <v>1.7300780257132966</v>
      </c>
      <c r="E94" s="303"/>
      <c r="F94" s="302">
        <v>0.21018089504732226</v>
      </c>
      <c r="G94" s="302">
        <v>1.2160684067752467</v>
      </c>
      <c r="H94" s="302">
        <f>SUM(F94:G94)</f>
        <v>1.426249301822569</v>
      </c>
      <c r="I94" s="303"/>
      <c r="J94" s="302">
        <v>0.20448031142138717</v>
      </c>
      <c r="K94" s="302">
        <v>1.0938186873099387</v>
      </c>
      <c r="L94" s="302">
        <f>SUM(J94:K94)</f>
        <v>1.2982989987313258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0.37457479961054485</v>
      </c>
      <c r="C95" s="302">
        <v>2.6571149645646548</v>
      </c>
      <c r="D95" s="302">
        <f t="shared" ref="D95:D102" si="25">SUM(B95:C95)</f>
        <v>3.0316897641751996</v>
      </c>
      <c r="E95" s="303"/>
      <c r="F95" s="302">
        <v>0.44238072059608674</v>
      </c>
      <c r="G95" s="302">
        <v>2.6552318467997011</v>
      </c>
      <c r="H95" s="302">
        <f t="shared" ref="H95:H102" si="26">SUM(F95:G95)</f>
        <v>3.0976125673957879</v>
      </c>
      <c r="I95" s="303"/>
      <c r="J95" s="302">
        <v>0.47703476624390861</v>
      </c>
      <c r="K95" s="302">
        <v>2.7338696368714053</v>
      </c>
      <c r="L95" s="302">
        <f t="shared" ref="L95:L102" si="27">SUM(J95:K95)</f>
        <v>3.2109044031153138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0.46166326345654191</v>
      </c>
      <c r="C96" s="302">
        <v>1.7007819903780659</v>
      </c>
      <c r="D96" s="302">
        <f t="shared" si="25"/>
        <v>2.1624452538346079</v>
      </c>
      <c r="E96" s="303"/>
      <c r="F96" s="302">
        <v>0.41691850179764933</v>
      </c>
      <c r="G96" s="302">
        <v>1.6460815883882833</v>
      </c>
      <c r="H96" s="302">
        <f t="shared" si="26"/>
        <v>2.0630000901859327</v>
      </c>
      <c r="I96" s="303"/>
      <c r="J96" s="302">
        <v>0.38498535998727823</v>
      </c>
      <c r="K96" s="302">
        <v>1.3362781629966489</v>
      </c>
      <c r="L96" s="302">
        <f t="shared" si="27"/>
        <v>1.7212635229839273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1.021175296738444</v>
      </c>
      <c r="C97" s="302">
        <v>0.46363275951576011</v>
      </c>
      <c r="D97" s="302">
        <f t="shared" si="25"/>
        <v>1.4848080562542041</v>
      </c>
      <c r="E97" s="303"/>
      <c r="F97" s="302">
        <v>0.82484708551411567</v>
      </c>
      <c r="G97" s="302">
        <v>0.38318687924327965</v>
      </c>
      <c r="H97" s="302">
        <f t="shared" si="26"/>
        <v>1.2080339647573952</v>
      </c>
      <c r="I97" s="303"/>
      <c r="J97" s="302">
        <v>0.61311427960881948</v>
      </c>
      <c r="K97" s="302">
        <v>0.32749237624125699</v>
      </c>
      <c r="L97" s="302">
        <f t="shared" si="27"/>
        <v>0.94060665585007652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0.17721610357169645</v>
      </c>
      <c r="C98" s="302">
        <v>5.7204138182540785</v>
      </c>
      <c r="D98" s="302">
        <f t="shared" si="25"/>
        <v>5.8976299218257751</v>
      </c>
      <c r="E98" s="303"/>
      <c r="F98" s="302">
        <v>0.12877175210066497</v>
      </c>
      <c r="G98" s="302">
        <v>3.5667254754816224</v>
      </c>
      <c r="H98" s="302">
        <f t="shared" si="26"/>
        <v>3.6954972275822873</v>
      </c>
      <c r="I98" s="303"/>
      <c r="J98" s="302">
        <v>0.14181398679907359</v>
      </c>
      <c r="K98" s="302">
        <v>2.6515232059446023</v>
      </c>
      <c r="L98" s="302">
        <f t="shared" si="27"/>
        <v>2.7933371927436759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0.20628296764338697</v>
      </c>
      <c r="C99" s="302">
        <v>0.11813764858094712</v>
      </c>
      <c r="D99" s="302">
        <f t="shared" si="25"/>
        <v>0.3244206162243341</v>
      </c>
      <c r="E99" s="303"/>
      <c r="F99" s="302">
        <v>0.12278818473136985</v>
      </c>
      <c r="G99" s="302">
        <v>0.11526969018725028</v>
      </c>
      <c r="H99" s="302">
        <f t="shared" si="26"/>
        <v>0.23805787491862013</v>
      </c>
      <c r="I99" s="303"/>
      <c r="J99" s="302">
        <v>9.9346928599178916E-2</v>
      </c>
      <c r="K99" s="302">
        <v>0.15254669228502016</v>
      </c>
      <c r="L99" s="302">
        <f t="shared" si="27"/>
        <v>0.25189362088419909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0.24997991702145753</v>
      </c>
      <c r="C100" s="302">
        <v>0.25123597477818499</v>
      </c>
      <c r="D100" s="302">
        <f t="shared" si="25"/>
        <v>0.50121589179964254</v>
      </c>
      <c r="E100" s="303"/>
      <c r="F100" s="302">
        <v>0.17809368343967116</v>
      </c>
      <c r="G100" s="302">
        <v>0.17516037092856987</v>
      </c>
      <c r="H100" s="302">
        <f t="shared" si="26"/>
        <v>0.35325405436824103</v>
      </c>
      <c r="I100" s="303"/>
      <c r="J100" s="302">
        <v>0.15868948798572682</v>
      </c>
      <c r="K100" s="302">
        <v>0.1769223368270304</v>
      </c>
      <c r="L100" s="302">
        <f t="shared" si="27"/>
        <v>0.3356118248127572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0.72834855747596783</v>
      </c>
      <c r="C101" s="302">
        <v>4.7627831956181206</v>
      </c>
      <c r="D101" s="302">
        <f t="shared" si="25"/>
        <v>5.4911317530940886</v>
      </c>
      <c r="E101" s="303"/>
      <c r="F101" s="302">
        <v>0.46495813024059235</v>
      </c>
      <c r="G101" s="302">
        <v>3.2126415409334022</v>
      </c>
      <c r="H101" s="302">
        <f t="shared" si="26"/>
        <v>3.6775996711739944</v>
      </c>
      <c r="I101" s="303"/>
      <c r="J101" s="302">
        <v>0.54389347120827203</v>
      </c>
      <c r="K101" s="302">
        <v>3.2420908887906714</v>
      </c>
      <c r="L101" s="302">
        <f t="shared" si="27"/>
        <v>3.7859843599989436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0.55186495341269959</v>
      </c>
      <c r="C102" s="302">
        <v>0.96771576366612977</v>
      </c>
      <c r="D102" s="302">
        <f t="shared" si="25"/>
        <v>1.5195807170788294</v>
      </c>
      <c r="E102" s="303"/>
      <c r="F102" s="302">
        <v>0.28650015274712648</v>
      </c>
      <c r="G102" s="302">
        <v>0.59219509504804724</v>
      </c>
      <c r="H102" s="302">
        <f t="shared" si="26"/>
        <v>0.87869524779517372</v>
      </c>
      <c r="I102" s="303"/>
      <c r="J102" s="302">
        <v>0.18678327542871234</v>
      </c>
      <c r="K102" s="302">
        <v>0.32331614545107384</v>
      </c>
      <c r="L102" s="302">
        <f t="shared" si="27"/>
        <v>0.51009942087978621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3.9894149433909099</v>
      </c>
      <c r="C104" s="311">
        <f t="shared" ref="C104:D104" si="28">SUM(C94:C102)</f>
        <v>18.153585056609071</v>
      </c>
      <c r="D104" s="311">
        <f t="shared" si="28"/>
        <v>22.142999999999976</v>
      </c>
      <c r="E104" s="311"/>
      <c r="F104" s="311">
        <f t="shared" ref="F104:H104" si="29">SUM(F94:F102)</f>
        <v>3.0754391062145983</v>
      </c>
      <c r="G104" s="311">
        <f t="shared" si="29"/>
        <v>13.562560893785404</v>
      </c>
      <c r="H104" s="311">
        <f t="shared" si="29"/>
        <v>16.638000000000005</v>
      </c>
      <c r="I104" s="311"/>
      <c r="J104" s="311">
        <f t="shared" ref="J104:L104" si="30">SUM(J94:J102)</f>
        <v>2.8101418672823577</v>
      </c>
      <c r="K104" s="311">
        <f t="shared" si="30"/>
        <v>12.037858132717648</v>
      </c>
      <c r="L104" s="311">
        <f t="shared" si="30"/>
        <v>14.848000000000006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2.3436505135567623E-2</v>
      </c>
      <c r="C111" s="302">
        <v>5.6830616555435635E-2</v>
      </c>
      <c r="D111" s="302">
        <f>SUM(B111:C111)</f>
        <v>8.0267121691003251E-2</v>
      </c>
      <c r="E111" s="303"/>
      <c r="F111" s="302">
        <v>0.1018621959803603</v>
      </c>
      <c r="G111" s="302">
        <v>0.27868667514701267</v>
      </c>
      <c r="H111" s="302">
        <f>SUM(F111:G111)</f>
        <v>0.38054887112737296</v>
      </c>
      <c r="I111" s="303"/>
      <c r="J111" s="302">
        <v>0.11174325194657751</v>
      </c>
      <c r="K111" s="302">
        <v>0.30985977040789986</v>
      </c>
      <c r="L111" s="302">
        <f>SUM(J111:K111)</f>
        <v>0.42160302235447739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3.0318914637495101E-2</v>
      </c>
      <c r="C112" s="302">
        <v>0.11738257722631999</v>
      </c>
      <c r="D112" s="302">
        <f t="shared" ref="D112:D119" si="31">SUM(B112:C112)</f>
        <v>0.14770149186381509</v>
      </c>
      <c r="E112" s="303"/>
      <c r="F112" s="302">
        <v>0.14775439038169005</v>
      </c>
      <c r="G112" s="302">
        <v>0.61070107857123013</v>
      </c>
      <c r="H112" s="302">
        <f t="shared" ref="H112:H119" si="32">SUM(F112:G112)</f>
        <v>0.75845546895292015</v>
      </c>
      <c r="I112" s="303"/>
      <c r="J112" s="302">
        <v>0.18277475772291532</v>
      </c>
      <c r="K112" s="302">
        <v>0.66654620454259539</v>
      </c>
      <c r="L112" s="302">
        <f t="shared" ref="L112:L119" si="33">SUM(J112:K112)</f>
        <v>0.84932096226551068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3.182497272257457E-2</v>
      </c>
      <c r="C113" s="302">
        <v>7.4215108045353598E-2</v>
      </c>
      <c r="D113" s="302">
        <f t="shared" si="31"/>
        <v>0.10604008076792817</v>
      </c>
      <c r="E113" s="303"/>
      <c r="F113" s="302">
        <v>0.13771613706109467</v>
      </c>
      <c r="G113" s="302">
        <v>0.36956920362690332</v>
      </c>
      <c r="H113" s="302">
        <f t="shared" si="32"/>
        <v>0.50728534068799802</v>
      </c>
      <c r="I113" s="303"/>
      <c r="J113" s="302">
        <v>0.14311900554432641</v>
      </c>
      <c r="K113" s="302">
        <v>0.31423983482225953</v>
      </c>
      <c r="L113" s="302">
        <f t="shared" si="33"/>
        <v>0.45735884036658592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2.1080236541757245E-2</v>
      </c>
      <c r="C114" s="302">
        <v>5.8771642428044491E-3</v>
      </c>
      <c r="D114" s="302">
        <f t="shared" si="31"/>
        <v>2.6957400784561693E-2</v>
      </c>
      <c r="E114" s="303"/>
      <c r="F114" s="302">
        <v>7.50107344896557E-2</v>
      </c>
      <c r="G114" s="302">
        <v>3.5162775926399444E-2</v>
      </c>
      <c r="H114" s="302">
        <f t="shared" si="32"/>
        <v>0.11017351041605514</v>
      </c>
      <c r="I114" s="303"/>
      <c r="J114" s="302">
        <v>5.1456531434116472E-2</v>
      </c>
      <c r="K114" s="302">
        <v>3.2047269514302708E-2</v>
      </c>
      <c r="L114" s="302">
        <f t="shared" si="33"/>
        <v>8.350380094841918E-2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4.144702954210302E-3</v>
      </c>
      <c r="C115" s="302">
        <v>6.5492951317917589E-2</v>
      </c>
      <c r="D115" s="302">
        <f t="shared" si="31"/>
        <v>6.9637654272127897E-2</v>
      </c>
      <c r="E115" s="303"/>
      <c r="F115" s="302">
        <v>1.2421420999989254E-2</v>
      </c>
      <c r="G115" s="302">
        <v>0.23956475154173207</v>
      </c>
      <c r="H115" s="302">
        <f t="shared" si="32"/>
        <v>0.25198617254172134</v>
      </c>
      <c r="I115" s="303"/>
      <c r="J115" s="302">
        <v>9.7983392679118573E-3</v>
      </c>
      <c r="K115" s="302">
        <v>0.15813329263423165</v>
      </c>
      <c r="L115" s="302">
        <f t="shared" si="33"/>
        <v>0.1679316319021435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3.9928834315199419E-2</v>
      </c>
      <c r="C116" s="302">
        <v>9.177724017556458E-3</v>
      </c>
      <c r="D116" s="302">
        <f t="shared" si="31"/>
        <v>4.9106558332755873E-2</v>
      </c>
      <c r="E116" s="303"/>
      <c r="F116" s="302">
        <v>0.13051807678292893</v>
      </c>
      <c r="G116" s="302">
        <v>3.9095651486098636E-2</v>
      </c>
      <c r="H116" s="302">
        <f t="shared" si="32"/>
        <v>0.16961372826902757</v>
      </c>
      <c r="I116" s="303"/>
      <c r="J116" s="302">
        <v>0.12758304165113313</v>
      </c>
      <c r="K116" s="302">
        <v>4.8214721070745974E-2</v>
      </c>
      <c r="L116" s="302">
        <f t="shared" si="33"/>
        <v>0.17579776272187911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3.1304818022356712E-2</v>
      </c>
      <c r="C117" s="302">
        <v>6.782516658439583E-3</v>
      </c>
      <c r="D117" s="302">
        <f t="shared" si="31"/>
        <v>3.8087334680796295E-2</v>
      </c>
      <c r="E117" s="303"/>
      <c r="F117" s="302">
        <v>0.1067053285484738</v>
      </c>
      <c r="G117" s="302">
        <v>4.1473467923048901E-2</v>
      </c>
      <c r="H117" s="302">
        <f t="shared" si="32"/>
        <v>0.14817879647152271</v>
      </c>
      <c r="I117" s="303"/>
      <c r="J117" s="302">
        <v>0.10641347947714365</v>
      </c>
      <c r="K117" s="302">
        <v>4.3982850655442739E-2</v>
      </c>
      <c r="L117" s="302">
        <f t="shared" si="33"/>
        <v>0.15039633013258638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2.0513786891972466E-3</v>
      </c>
      <c r="C118" s="302">
        <v>3.8301272064366024E-2</v>
      </c>
      <c r="D118" s="302">
        <f t="shared" si="31"/>
        <v>4.0352650753563271E-2</v>
      </c>
      <c r="E118" s="303"/>
      <c r="F118" s="302">
        <v>5.7622356261024105E-3</v>
      </c>
      <c r="G118" s="302">
        <v>0.14346624664098864</v>
      </c>
      <c r="H118" s="302">
        <f t="shared" si="32"/>
        <v>0.14922848226709107</v>
      </c>
      <c r="I118" s="303"/>
      <c r="J118" s="302">
        <v>8.0743282509071618E-3</v>
      </c>
      <c r="K118" s="302">
        <v>0.15408741010511398</v>
      </c>
      <c r="L118" s="302">
        <f t="shared" si="33"/>
        <v>0.16216173835602116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1.1488711235708889E-2</v>
      </c>
      <c r="C119" s="302">
        <v>7.3609956177409968E-3</v>
      </c>
      <c r="D119" s="302">
        <f t="shared" si="31"/>
        <v>1.8849706853449884E-2</v>
      </c>
      <c r="E119" s="303"/>
      <c r="F119" s="302">
        <v>2.905006635397216E-2</v>
      </c>
      <c r="G119" s="302">
        <v>3.1479562912318168E-2</v>
      </c>
      <c r="H119" s="302">
        <f t="shared" si="32"/>
        <v>6.0529629266290325E-2</v>
      </c>
      <c r="I119" s="303"/>
      <c r="J119" s="302">
        <v>1.5827749245276253E-2</v>
      </c>
      <c r="K119" s="302">
        <v>2.0098161707103688E-2</v>
      </c>
      <c r="L119" s="302">
        <f t="shared" si="33"/>
        <v>3.5925910952379944E-2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0.19557907425406709</v>
      </c>
      <c r="C121" s="311">
        <f t="shared" ref="C121:D121" si="34">SUM(C111:C119)</f>
        <v>0.38142092574593434</v>
      </c>
      <c r="D121" s="311">
        <f t="shared" si="34"/>
        <v>0.57700000000000151</v>
      </c>
      <c r="E121" s="311"/>
      <c r="F121" s="311">
        <f t="shared" ref="F121:H121" si="35">SUM(F111:F119)</f>
        <v>0.74680058622426726</v>
      </c>
      <c r="G121" s="311">
        <f t="shared" si="35"/>
        <v>1.7891994137757321</v>
      </c>
      <c r="H121" s="311">
        <f t="shared" si="35"/>
        <v>2.5359999999999996</v>
      </c>
      <c r="I121" s="311"/>
      <c r="J121" s="311">
        <f t="shared" ref="J121:L121" si="36">SUM(J111:J119)</f>
        <v>0.75679048454030784</v>
      </c>
      <c r="K121" s="311">
        <f t="shared" si="36"/>
        <v>1.7472095154596954</v>
      </c>
      <c r="L121" s="311">
        <f t="shared" si="36"/>
        <v>2.5040000000000031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4.0747844050068281E-2</v>
      </c>
      <c r="C128" s="302">
        <v>0.11742837535507336</v>
      </c>
      <c r="D128" s="302">
        <f>SUM(B128:C128)</f>
        <v>0.15817621940514165</v>
      </c>
      <c r="E128" s="303"/>
      <c r="F128" s="302">
        <v>5.0388798631527572E-2</v>
      </c>
      <c r="G128" s="302">
        <v>0.19694304658915099</v>
      </c>
      <c r="H128" s="302">
        <f>SUM(F128:G128)</f>
        <v>0.24733184522067855</v>
      </c>
      <c r="I128" s="303"/>
      <c r="J128" s="302">
        <v>5.7825559030724338E-2</v>
      </c>
      <c r="K128" s="302">
        <v>0.21342661392099579</v>
      </c>
      <c r="L128" s="302">
        <f>SUM(J128:K128)</f>
        <v>0.27125217295172011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6.393351964404706E-2</v>
      </c>
      <c r="C129" s="302">
        <v>0.11976307774385497</v>
      </c>
      <c r="D129" s="302">
        <f t="shared" ref="D129:D136" si="37">SUM(B129:C129)</f>
        <v>0.18369659738790203</v>
      </c>
      <c r="E129" s="303"/>
      <c r="F129" s="302">
        <v>8.2924401374533857E-2</v>
      </c>
      <c r="G129" s="302">
        <v>0.20101929644516769</v>
      </c>
      <c r="H129" s="302">
        <f t="shared" ref="H129:H136" si="38">SUM(F129:G129)</f>
        <v>0.28394369781970152</v>
      </c>
      <c r="I129" s="303"/>
      <c r="J129" s="302">
        <v>0.10734708671644742</v>
      </c>
      <c r="K129" s="302">
        <v>0.242841565834964</v>
      </c>
      <c r="L129" s="302">
        <f t="shared" ref="L129:L136" si="39">SUM(J129:K129)</f>
        <v>0.35018865255141141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0.12031454011150994</v>
      </c>
      <c r="C130" s="302">
        <v>0.10648620972841036</v>
      </c>
      <c r="D130" s="302">
        <f t="shared" si="37"/>
        <v>0.2268007498399203</v>
      </c>
      <c r="E130" s="303"/>
      <c r="F130" s="302">
        <v>0.15935008592625965</v>
      </c>
      <c r="G130" s="302">
        <v>0.14663852707014824</v>
      </c>
      <c r="H130" s="302">
        <f t="shared" si="38"/>
        <v>0.30598861299640789</v>
      </c>
      <c r="I130" s="303"/>
      <c r="J130" s="302">
        <v>0.23603126441127642</v>
      </c>
      <c r="K130" s="302">
        <v>0.14978360939247931</v>
      </c>
      <c r="L130" s="302">
        <f t="shared" si="39"/>
        <v>0.38581487380375573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0.12263595348017463</v>
      </c>
      <c r="C131" s="302">
        <v>2.5551055025169897E-2</v>
      </c>
      <c r="D131" s="302">
        <f t="shared" si="37"/>
        <v>0.14818700850534453</v>
      </c>
      <c r="E131" s="303"/>
      <c r="F131" s="302">
        <v>0.12617117835819108</v>
      </c>
      <c r="G131" s="302">
        <v>3.5094497910445652E-2</v>
      </c>
      <c r="H131" s="302">
        <f t="shared" si="38"/>
        <v>0.16126567626863675</v>
      </c>
      <c r="I131" s="303"/>
      <c r="J131" s="302">
        <v>0.13381316040957209</v>
      </c>
      <c r="K131" s="302">
        <v>4.1645314399081243E-2</v>
      </c>
      <c r="L131" s="302">
        <f t="shared" si="39"/>
        <v>0.17545847480865334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9.9983189993768616E-3</v>
      </c>
      <c r="C132" s="302">
        <v>0.11393746255254436</v>
      </c>
      <c r="D132" s="302">
        <f t="shared" si="37"/>
        <v>0.12393578155192123</v>
      </c>
      <c r="E132" s="303"/>
      <c r="F132" s="302">
        <v>1.1640608636622151E-2</v>
      </c>
      <c r="G132" s="302">
        <v>0.17855229010492779</v>
      </c>
      <c r="H132" s="302">
        <f t="shared" si="38"/>
        <v>0.19019289874154993</v>
      </c>
      <c r="I132" s="303"/>
      <c r="J132" s="302">
        <v>1.327332797334803E-2</v>
      </c>
      <c r="K132" s="302">
        <v>0.14918444984435331</v>
      </c>
      <c r="L132" s="302">
        <f t="shared" si="39"/>
        <v>0.16245777781770135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5.1018864698512773E-2</v>
      </c>
      <c r="C133" s="302">
        <v>1.3133851705327888E-2</v>
      </c>
      <c r="D133" s="302">
        <f t="shared" si="37"/>
        <v>6.4152716403840654E-2</v>
      </c>
      <c r="E133" s="303"/>
      <c r="F133" s="302">
        <v>5.3402891728555994E-2</v>
      </c>
      <c r="G133" s="302">
        <v>1.9563400871736678E-2</v>
      </c>
      <c r="H133" s="302">
        <f t="shared" si="38"/>
        <v>7.2966292600292665E-2</v>
      </c>
      <c r="I133" s="303"/>
      <c r="J133" s="302">
        <v>6.3543319491261102E-2</v>
      </c>
      <c r="K133" s="302">
        <v>2.6936821389045535E-2</v>
      </c>
      <c r="L133" s="302">
        <f t="shared" si="39"/>
        <v>9.0480140880306634E-2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3.0154489443769777E-2</v>
      </c>
      <c r="C134" s="302">
        <v>1.7328446246019355E-2</v>
      </c>
      <c r="D134" s="302">
        <f>SUM(B134:C134)</f>
        <v>4.7482935689789132E-2</v>
      </c>
      <c r="E134" s="303"/>
      <c r="F134" s="302">
        <v>2.8942334376386426E-2</v>
      </c>
      <c r="G134" s="302">
        <v>2.8720568331252042E-2</v>
      </c>
      <c r="H134" s="302">
        <f t="shared" si="38"/>
        <v>5.7662902707638464E-2</v>
      </c>
      <c r="I134" s="303"/>
      <c r="J134" s="302">
        <v>2.9590952002105188E-2</v>
      </c>
      <c r="K134" s="302">
        <v>3.3986388330627643E-2</v>
      </c>
      <c r="L134" s="302">
        <f t="shared" si="39"/>
        <v>6.3577340332732823E-2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2.4712017281520386E-2</v>
      </c>
      <c r="C135" s="302">
        <v>0.39338358814731966</v>
      </c>
      <c r="D135" s="302">
        <f t="shared" si="37"/>
        <v>0.41809560542884006</v>
      </c>
      <c r="E135" s="303"/>
      <c r="F135" s="302">
        <v>1.1517193555137637E-2</v>
      </c>
      <c r="G135" s="302">
        <v>0.42266962897044458</v>
      </c>
      <c r="H135" s="302">
        <f t="shared" si="38"/>
        <v>0.43418682252558222</v>
      </c>
      <c r="I135" s="303"/>
      <c r="J135" s="302">
        <v>1.5530289468404415E-2</v>
      </c>
      <c r="K135" s="302">
        <v>0.46394440257937231</v>
      </c>
      <c r="L135" s="302">
        <f t="shared" si="39"/>
        <v>0.47947469204777671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5.626486133087636E-2</v>
      </c>
      <c r="C136" s="302">
        <v>0.28120752445642377</v>
      </c>
      <c r="D136" s="302">
        <f t="shared" si="37"/>
        <v>0.33747238578730016</v>
      </c>
      <c r="E136" s="303"/>
      <c r="F136" s="302">
        <v>5.9238456779762243E-2</v>
      </c>
      <c r="G136" s="302">
        <v>0.34722279433975245</v>
      </c>
      <c r="H136" s="302">
        <f t="shared" si="38"/>
        <v>0.4064612511195147</v>
      </c>
      <c r="I136" s="303"/>
      <c r="J136" s="302">
        <v>5.422193943563914E-2</v>
      </c>
      <c r="K136" s="302">
        <v>0.39507393537030161</v>
      </c>
      <c r="L136" s="302">
        <f t="shared" si="39"/>
        <v>0.44929587480594074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0.51978040903985612</v>
      </c>
      <c r="C138" s="311">
        <f t="shared" ref="C138" si="40">SUM(C128:C136)</f>
        <v>1.1882195909601436</v>
      </c>
      <c r="D138" s="311">
        <f>SUM(D128:D136)</f>
        <v>1.7079999999999995</v>
      </c>
      <c r="E138" s="311"/>
      <c r="F138" s="311">
        <f t="shared" ref="F138:H138" si="41">SUM(F128:F136)</f>
        <v>0.58357594936697654</v>
      </c>
      <c r="G138" s="311">
        <f t="shared" si="41"/>
        <v>1.576424050633026</v>
      </c>
      <c r="H138" s="311">
        <f t="shared" si="41"/>
        <v>2.1600000000000028</v>
      </c>
      <c r="I138" s="311"/>
      <c r="J138" s="311">
        <f t="shared" ref="J138:L138" si="42">SUM(J128:J136)</f>
        <v>0.71117689893877811</v>
      </c>
      <c r="K138" s="311">
        <f t="shared" si="42"/>
        <v>1.7168231010612209</v>
      </c>
      <c r="L138" s="311">
        <f t="shared" si="42"/>
        <v>2.427999999999999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0.35629565652301687</v>
      </c>
      <c r="C145" s="302">
        <v>0.98916511566769783</v>
      </c>
      <c r="D145" s="302">
        <f>SUM(B145:C145)</f>
        <v>1.3454607721907146</v>
      </c>
      <c r="E145" s="303"/>
      <c r="F145" s="302">
        <v>0.38491100799806144</v>
      </c>
      <c r="G145" s="302">
        <v>1.4376262645137532</v>
      </c>
      <c r="H145" s="302">
        <f>SUM(F145:G145)</f>
        <v>1.8225372725118145</v>
      </c>
      <c r="I145" s="303"/>
      <c r="J145" s="302">
        <v>0.45793527719943383</v>
      </c>
      <c r="K145" s="302">
        <v>1.4335359054837264</v>
      </c>
      <c r="L145" s="302">
        <f>SUM(J145:K145)</f>
        <v>1.8914711826831603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0.23959179150245771</v>
      </c>
      <c r="C146" s="302">
        <v>1.02036922588648</v>
      </c>
      <c r="D146" s="302">
        <f t="shared" ref="D146:D153" si="43">SUM(B146:C146)</f>
        <v>1.2599610173889377</v>
      </c>
      <c r="E146" s="303"/>
      <c r="F146" s="302">
        <v>0.29761175901069675</v>
      </c>
      <c r="G146" s="302">
        <v>1.4780532220975038</v>
      </c>
      <c r="H146" s="302">
        <f t="shared" ref="H146:H153" si="44">SUM(F146:G146)</f>
        <v>1.7756649811082006</v>
      </c>
      <c r="I146" s="303"/>
      <c r="J146" s="302">
        <v>0.36878057653259749</v>
      </c>
      <c r="K146" s="302">
        <v>1.6693781719920444</v>
      </c>
      <c r="L146" s="302">
        <f t="shared" ref="L146:L153" si="45">SUM(J146:K146)</f>
        <v>2.038158748524642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0.28517895297465273</v>
      </c>
      <c r="C147" s="302">
        <v>0.66398820185968799</v>
      </c>
      <c r="D147" s="302">
        <f t="shared" si="43"/>
        <v>0.94916715483434078</v>
      </c>
      <c r="E147" s="303"/>
      <c r="F147" s="302">
        <v>0.31450705466982748</v>
      </c>
      <c r="G147" s="302">
        <v>0.92141236918242297</v>
      </c>
      <c r="H147" s="302">
        <f t="shared" si="44"/>
        <v>1.2359194238522504</v>
      </c>
      <c r="I147" s="303"/>
      <c r="J147" s="302">
        <v>0.34561219832921919</v>
      </c>
      <c r="K147" s="302">
        <v>0.84021778647994083</v>
      </c>
      <c r="L147" s="302">
        <f t="shared" si="45"/>
        <v>1.18582998480916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1.2607678112741585</v>
      </c>
      <c r="C148" s="302">
        <v>0.23175143951425889</v>
      </c>
      <c r="D148" s="302">
        <f t="shared" si="43"/>
        <v>1.4925192507884173</v>
      </c>
      <c r="E148" s="303"/>
      <c r="F148" s="302">
        <v>1.1065772018969504</v>
      </c>
      <c r="G148" s="302">
        <v>0.29789626111230899</v>
      </c>
      <c r="H148" s="302">
        <f t="shared" si="44"/>
        <v>1.4044734630092595</v>
      </c>
      <c r="I148" s="303"/>
      <c r="J148" s="302">
        <v>0.81350623903383967</v>
      </c>
      <c r="K148" s="302">
        <v>0.30927635648146917</v>
      </c>
      <c r="L148" s="302">
        <f t="shared" si="45"/>
        <v>1.1227825955153088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0.55053639847760816</v>
      </c>
      <c r="C149" s="302">
        <v>11.996646782593977</v>
      </c>
      <c r="D149" s="302">
        <f t="shared" si="43"/>
        <v>12.547183181071585</v>
      </c>
      <c r="E149" s="303"/>
      <c r="F149" s="302">
        <v>0.32665074337313765</v>
      </c>
      <c r="G149" s="302">
        <v>11.863324613396069</v>
      </c>
      <c r="H149" s="302">
        <f t="shared" si="44"/>
        <v>12.189975356769207</v>
      </c>
      <c r="I149" s="303"/>
      <c r="J149" s="302">
        <v>0.4659486877179409</v>
      </c>
      <c r="K149" s="302">
        <v>10.844974505375136</v>
      </c>
      <c r="L149" s="302">
        <f t="shared" si="45"/>
        <v>11.310923193093076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1.7237130768862314E-2</v>
      </c>
      <c r="C150" s="302">
        <v>2.5154433665095767E-2</v>
      </c>
      <c r="D150" s="302">
        <f t="shared" si="43"/>
        <v>4.2391564433958084E-2</v>
      </c>
      <c r="E150" s="303"/>
      <c r="F150" s="302">
        <v>1.3904072339199106E-2</v>
      </c>
      <c r="G150" s="302">
        <v>3.2649915176477549E-2</v>
      </c>
      <c r="H150" s="302">
        <f t="shared" si="44"/>
        <v>4.6553987515676659E-2</v>
      </c>
      <c r="I150" s="303"/>
      <c r="J150" s="302">
        <v>1.3615564566983606E-2</v>
      </c>
      <c r="K150" s="302">
        <v>3.1309022403635915E-2</v>
      </c>
      <c r="L150" s="302">
        <f t="shared" si="45"/>
        <v>4.4924586970619518E-2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0.2711128490194068</v>
      </c>
      <c r="C151" s="302">
        <v>0.10664004533509674</v>
      </c>
      <c r="D151" s="302">
        <f t="shared" si="43"/>
        <v>0.37775289435450354</v>
      </c>
      <c r="E151" s="303"/>
      <c r="F151" s="302">
        <v>0.26420851161929432</v>
      </c>
      <c r="G151" s="302">
        <v>0.13022836759628575</v>
      </c>
      <c r="H151" s="302">
        <f t="shared" si="44"/>
        <v>0.39443687921558007</v>
      </c>
      <c r="I151" s="303"/>
      <c r="J151" s="302">
        <v>0.25633668953855232</v>
      </c>
      <c r="K151" s="302">
        <v>0.14859662009595392</v>
      </c>
      <c r="L151" s="302">
        <f t="shared" si="45"/>
        <v>0.40493330963450624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2.1246086074233405E-2</v>
      </c>
      <c r="C152" s="302">
        <v>1.5251460429678561</v>
      </c>
      <c r="D152" s="302">
        <f t="shared" si="43"/>
        <v>1.5463921290420894</v>
      </c>
      <c r="E152" s="303"/>
      <c r="F152" s="302">
        <v>1.4286617459490485E-2</v>
      </c>
      <c r="G152" s="302">
        <v>1.5311654387546736</v>
      </c>
      <c r="H152" s="302">
        <f t="shared" si="44"/>
        <v>1.545452056214164</v>
      </c>
      <c r="I152" s="303"/>
      <c r="J152" s="302">
        <v>1.9121205104312752E-2</v>
      </c>
      <c r="K152" s="302">
        <v>1.719401500487691</v>
      </c>
      <c r="L152" s="302">
        <f t="shared" si="45"/>
        <v>1.7385227055920038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0.10735988966634265</v>
      </c>
      <c r="C153" s="302">
        <v>0.86581214622910652</v>
      </c>
      <c r="D153" s="302">
        <f t="shared" si="43"/>
        <v>0.97317203589544921</v>
      </c>
      <c r="E153" s="303"/>
      <c r="F153" s="302">
        <v>7.9414340421628704E-2</v>
      </c>
      <c r="G153" s="302">
        <v>0.89657223938222175</v>
      </c>
      <c r="H153" s="302">
        <f t="shared" si="44"/>
        <v>0.97598657980385051</v>
      </c>
      <c r="I153" s="303"/>
      <c r="J153" s="302">
        <v>5.8152935901237247E-2</v>
      </c>
      <c r="K153" s="302">
        <v>0.79730075727629723</v>
      </c>
      <c r="L153" s="302">
        <f t="shared" si="45"/>
        <v>0.8554536931775345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3.109326566280739</v>
      </c>
      <c r="C155" s="311">
        <f t="shared" ref="C155:D155" si="46">SUM(C145:C153)</f>
        <v>17.424673433719256</v>
      </c>
      <c r="D155" s="311">
        <f t="shared" si="46"/>
        <v>20.533999999999995</v>
      </c>
      <c r="E155" s="311"/>
      <c r="F155" s="311">
        <f t="shared" ref="F155:H155" si="47">SUM(F145:F153)</f>
        <v>2.8020713087882863</v>
      </c>
      <c r="G155" s="311">
        <f t="shared" si="47"/>
        <v>18.588928691211716</v>
      </c>
      <c r="H155" s="311">
        <f t="shared" si="47"/>
        <v>21.391000000000002</v>
      </c>
      <c r="I155" s="311"/>
      <c r="J155" s="311">
        <f t="shared" ref="J155:L155" si="48">SUM(J145:J153)</f>
        <v>2.7990093739241169</v>
      </c>
      <c r="K155" s="311">
        <f t="shared" si="48"/>
        <v>17.793990626075896</v>
      </c>
      <c r="L155" s="311">
        <f t="shared" si="48"/>
        <v>20.593000000000014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1.5079051784090989</v>
      </c>
      <c r="C162" s="302">
        <v>3.7426649932768168</v>
      </c>
      <c r="D162" s="302">
        <f>SUM(B162:C162)</f>
        <v>5.2505701716859159</v>
      </c>
      <c r="E162" s="303"/>
      <c r="F162" s="302">
        <v>1.7582143031204476</v>
      </c>
      <c r="G162" s="302">
        <v>4.394163160726908</v>
      </c>
      <c r="H162" s="302">
        <f>SUM(F162:G162)</f>
        <v>6.1523774638473556</v>
      </c>
      <c r="I162" s="303"/>
      <c r="J162" s="302">
        <v>2.2160811982025579</v>
      </c>
      <c r="K162" s="302">
        <v>5.0417290238551153</v>
      </c>
      <c r="L162" s="302">
        <f>SUM(J162:K162)</f>
        <v>7.2578102220576728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1.1256943953287888</v>
      </c>
      <c r="C163" s="302">
        <v>1.701286142505543</v>
      </c>
      <c r="D163" s="302">
        <f t="shared" ref="D163:D170" si="49">SUM(B163:C163)</f>
        <v>2.8269805378343316</v>
      </c>
      <c r="E163" s="303"/>
      <c r="F163" s="302">
        <v>1.5336353634616779</v>
      </c>
      <c r="G163" s="302">
        <v>2.6169995296645574</v>
      </c>
      <c r="H163" s="302">
        <f t="shared" ref="H163:H170" si="50">SUM(F163:G163)</f>
        <v>4.1506348931262353</v>
      </c>
      <c r="I163" s="303"/>
      <c r="J163" s="302">
        <v>2.0092316267132801</v>
      </c>
      <c r="K163" s="302">
        <v>3.237447625459986</v>
      </c>
      <c r="L163" s="302">
        <f t="shared" ref="L163:L170" si="51">SUM(J163:K163)</f>
        <v>5.2466792521732657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1.2104986088398364</v>
      </c>
      <c r="C164" s="302">
        <v>1.5152145125245202</v>
      </c>
      <c r="D164" s="302">
        <f t="shared" si="49"/>
        <v>2.7257131213643566</v>
      </c>
      <c r="E164" s="303"/>
      <c r="F164" s="302">
        <v>1.3773117500687375</v>
      </c>
      <c r="G164" s="302">
        <v>2.0875720239751439</v>
      </c>
      <c r="H164" s="302">
        <f t="shared" si="50"/>
        <v>3.4648837740438814</v>
      </c>
      <c r="I164" s="303"/>
      <c r="J164" s="302">
        <v>1.5824650082236107</v>
      </c>
      <c r="K164" s="302">
        <v>2.0993124037478665</v>
      </c>
      <c r="L164" s="302">
        <f t="shared" si="51"/>
        <v>3.6817774119714772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1.6632113584605923</v>
      </c>
      <c r="C165" s="302">
        <v>1.0676795720867329</v>
      </c>
      <c r="D165" s="302">
        <f t="shared" si="49"/>
        <v>2.730890930547325</v>
      </c>
      <c r="E165" s="303"/>
      <c r="F165" s="302">
        <v>1.5918637123551165</v>
      </c>
      <c r="G165" s="302">
        <v>1.3987460407066632</v>
      </c>
      <c r="H165" s="302">
        <f t="shared" si="50"/>
        <v>2.9906097530617797</v>
      </c>
      <c r="I165" s="303"/>
      <c r="J165" s="302">
        <v>1.9609688820125679</v>
      </c>
      <c r="K165" s="302">
        <v>1.6086415294300709</v>
      </c>
      <c r="L165" s="302">
        <f t="shared" si="51"/>
        <v>3.569610411442639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0.60162814954531008</v>
      </c>
      <c r="C166" s="302">
        <v>4.193136266444152</v>
      </c>
      <c r="D166" s="302">
        <f t="shared" si="49"/>
        <v>4.7947644159894622</v>
      </c>
      <c r="E166" s="303"/>
      <c r="F166" s="302">
        <v>0.52603433389124032</v>
      </c>
      <c r="G166" s="302">
        <v>3.5667126965310327</v>
      </c>
      <c r="H166" s="302">
        <f t="shared" si="50"/>
        <v>4.0927470304222728</v>
      </c>
      <c r="I166" s="303"/>
      <c r="J166" s="302">
        <v>0.50355718673117855</v>
      </c>
      <c r="K166" s="302">
        <v>3.4363131655710886</v>
      </c>
      <c r="L166" s="302">
        <f t="shared" si="51"/>
        <v>3.9398703523022673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0.48299036307109611</v>
      </c>
      <c r="C167" s="302">
        <v>0.13748195780412636</v>
      </c>
      <c r="D167" s="302">
        <f t="shared" si="49"/>
        <v>0.62047232087522253</v>
      </c>
      <c r="E167" s="303"/>
      <c r="F167" s="302">
        <v>0.38516676031932834</v>
      </c>
      <c r="G167" s="302">
        <v>0.16219882987729176</v>
      </c>
      <c r="H167" s="302">
        <f t="shared" si="50"/>
        <v>0.54736559019662012</v>
      </c>
      <c r="I167" s="303"/>
      <c r="J167" s="302">
        <v>0.54293477180919525</v>
      </c>
      <c r="K167" s="302">
        <v>0.21220283600003789</v>
      </c>
      <c r="L167" s="302">
        <f t="shared" si="51"/>
        <v>0.75513760780923311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19.956643821794941</v>
      </c>
      <c r="C168" s="302">
        <v>7.8285857036849933</v>
      </c>
      <c r="D168" s="302">
        <f t="shared" si="49"/>
        <v>27.785229525479934</v>
      </c>
      <c r="E168" s="303"/>
      <c r="F168" s="302">
        <v>18.496719065449529</v>
      </c>
      <c r="G168" s="302">
        <v>7.5448271341292337</v>
      </c>
      <c r="H168" s="302">
        <f t="shared" si="50"/>
        <v>26.041546199578761</v>
      </c>
      <c r="I168" s="303"/>
      <c r="J168" s="302">
        <v>16.379188379229557</v>
      </c>
      <c r="K168" s="302">
        <v>7.4432932387008357</v>
      </c>
      <c r="L168" s="302">
        <f t="shared" si="51"/>
        <v>23.822481617930393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0.20757764090422795</v>
      </c>
      <c r="C169" s="302">
        <v>3.0827133326916756</v>
      </c>
      <c r="D169" s="302">
        <f t="shared" si="49"/>
        <v>3.2902909735959036</v>
      </c>
      <c r="E169" s="303"/>
      <c r="F169" s="302">
        <v>0.16458842636714824</v>
      </c>
      <c r="G169" s="302">
        <v>3.1359388347189459</v>
      </c>
      <c r="H169" s="302">
        <f t="shared" si="50"/>
        <v>3.3005272610860943</v>
      </c>
      <c r="I169" s="303"/>
      <c r="J169" s="302">
        <v>0.12562522051775385</v>
      </c>
      <c r="K169" s="302">
        <v>3.271663918305892</v>
      </c>
      <c r="L169" s="302">
        <f t="shared" si="51"/>
        <v>3.3972891388236457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1.8636794298538855</v>
      </c>
      <c r="C170" s="302">
        <v>3.7564085727736427</v>
      </c>
      <c r="D170" s="302">
        <f t="shared" si="49"/>
        <v>5.6200880026275284</v>
      </c>
      <c r="E170" s="303"/>
      <c r="F170" s="302">
        <v>1.592164308221683</v>
      </c>
      <c r="G170" s="302">
        <v>3.5251437264152674</v>
      </c>
      <c r="H170" s="302">
        <f t="shared" si="50"/>
        <v>5.1173080346369506</v>
      </c>
      <c r="I170" s="303"/>
      <c r="J170" s="302">
        <v>1.3112407556933494</v>
      </c>
      <c r="K170" s="302">
        <v>2.9731032297960946</v>
      </c>
      <c r="L170" s="302">
        <f t="shared" si="51"/>
        <v>4.2843439854894445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28.619828946207775</v>
      </c>
      <c r="C172" s="311">
        <f t="shared" ref="C172:D172" si="52">SUM(C162:C170)</f>
        <v>27.025171053792203</v>
      </c>
      <c r="D172" s="311">
        <f t="shared" si="52"/>
        <v>55.644999999999975</v>
      </c>
      <c r="E172" s="311"/>
      <c r="F172" s="311">
        <f t="shared" ref="F172:H172" si="53">SUM(F162:F170)</f>
        <v>27.42569802325491</v>
      </c>
      <c r="G172" s="311">
        <f t="shared" si="53"/>
        <v>28.432301976745045</v>
      </c>
      <c r="H172" s="311">
        <f t="shared" si="53"/>
        <v>55.857999999999954</v>
      </c>
      <c r="I172" s="311"/>
      <c r="J172" s="311">
        <f t="shared" ref="J172:L172" si="54">SUM(J162:J170)</f>
        <v>26.631293029133047</v>
      </c>
      <c r="K172" s="311">
        <f t="shared" si="54"/>
        <v>29.323706970866986</v>
      </c>
      <c r="L172" s="311">
        <f t="shared" si="54"/>
        <v>55.955000000000034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0.19471774630643029</v>
      </c>
      <c r="C179" s="302">
        <v>0.69130351679035784</v>
      </c>
      <c r="D179" s="302">
        <f>SUM(B179:C179)</f>
        <v>0.88602126309678808</v>
      </c>
      <c r="E179" s="303"/>
      <c r="F179" s="302">
        <v>0.55763679260498678</v>
      </c>
      <c r="G179" s="302">
        <v>0.88909702130109536</v>
      </c>
      <c r="H179" s="302">
        <f>SUM(F179:G179)</f>
        <v>1.4467338139060821</v>
      </c>
      <c r="I179" s="303"/>
      <c r="J179" s="302">
        <v>0.68262490893513061</v>
      </c>
      <c r="K179" s="302">
        <v>1.0096191633108886</v>
      </c>
      <c r="L179" s="302">
        <f>SUM(J179:K179)</f>
        <v>1.6922440722460192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0.15893570273765459</v>
      </c>
      <c r="C180" s="302">
        <v>0.49845770077354823</v>
      </c>
      <c r="D180" s="302">
        <f t="shared" ref="D180:D187" si="55">SUM(B180:C180)</f>
        <v>0.65739340351120279</v>
      </c>
      <c r="E180" s="303"/>
      <c r="F180" s="302">
        <v>0.35224886611440359</v>
      </c>
      <c r="G180" s="302">
        <v>0.75520930146478349</v>
      </c>
      <c r="H180" s="302">
        <f t="shared" ref="H180:H187" si="56">SUM(F180:G180)</f>
        <v>1.107458167579187</v>
      </c>
      <c r="I180" s="303"/>
      <c r="J180" s="302">
        <v>0.48119248416265914</v>
      </c>
      <c r="K180" s="302">
        <v>1.1242039907925119</v>
      </c>
      <c r="L180" s="302">
        <f t="shared" ref="L180:L187" si="57">SUM(J180:K180)</f>
        <v>1.605396474955171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0.18806981989907909</v>
      </c>
      <c r="C181" s="302">
        <v>0.54195339011111721</v>
      </c>
      <c r="D181" s="302">
        <f t="shared" si="55"/>
        <v>0.73002321001019632</v>
      </c>
      <c r="E181" s="303"/>
      <c r="F181" s="302">
        <v>0.32596507814853243</v>
      </c>
      <c r="G181" s="302">
        <v>0.81637311412321401</v>
      </c>
      <c r="H181" s="302">
        <f t="shared" si="56"/>
        <v>1.1423381922717464</v>
      </c>
      <c r="I181" s="303"/>
      <c r="J181" s="302">
        <v>0.40229740763195004</v>
      </c>
      <c r="K181" s="302">
        <v>1.0315246968139622</v>
      </c>
      <c r="L181" s="302">
        <f t="shared" si="57"/>
        <v>1.4338221044459123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0.79987995342596285</v>
      </c>
      <c r="C182" s="302">
        <v>0.45997030173119546</v>
      </c>
      <c r="D182" s="302">
        <f t="shared" si="55"/>
        <v>1.2598502551571582</v>
      </c>
      <c r="E182" s="303"/>
      <c r="F182" s="302">
        <v>1.0926944010221071</v>
      </c>
      <c r="G182" s="302">
        <v>0.59580932909816142</v>
      </c>
      <c r="H182" s="302">
        <f t="shared" si="56"/>
        <v>1.6885037301202686</v>
      </c>
      <c r="I182" s="303"/>
      <c r="J182" s="302">
        <v>0.92769536983936551</v>
      </c>
      <c r="K182" s="302">
        <v>0.61507225474163862</v>
      </c>
      <c r="L182" s="302">
        <f t="shared" si="57"/>
        <v>1.5427676245810042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3.2184628170406425E-2</v>
      </c>
      <c r="C183" s="302">
        <v>0.74060566058729338</v>
      </c>
      <c r="D183" s="302">
        <f t="shared" si="55"/>
        <v>0.77279028875769984</v>
      </c>
      <c r="E183" s="303"/>
      <c r="F183" s="302">
        <v>6.6455281131310079E-2</v>
      </c>
      <c r="G183" s="302">
        <v>0.7033588541008039</v>
      </c>
      <c r="H183" s="302">
        <f t="shared" si="56"/>
        <v>0.76981413523211395</v>
      </c>
      <c r="I183" s="303"/>
      <c r="J183" s="302">
        <v>0.16842158029978652</v>
      </c>
      <c r="K183" s="302">
        <v>0.68399705201442573</v>
      </c>
      <c r="L183" s="302">
        <f t="shared" si="57"/>
        <v>0.85241863231421222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0.74212247638719453</v>
      </c>
      <c r="C184" s="302">
        <v>0.36482195776404708</v>
      </c>
      <c r="D184" s="302">
        <f t="shared" si="55"/>
        <v>1.1069444341512416</v>
      </c>
      <c r="E184" s="303"/>
      <c r="F184" s="302">
        <v>0.80529316258638217</v>
      </c>
      <c r="G184" s="302">
        <v>0.49831260898525476</v>
      </c>
      <c r="H184" s="302">
        <f t="shared" si="56"/>
        <v>1.3036057715716369</v>
      </c>
      <c r="I184" s="303"/>
      <c r="J184" s="302">
        <v>0.96088563203266952</v>
      </c>
      <c r="K184" s="302">
        <v>0.66774046270020659</v>
      </c>
      <c r="L184" s="302">
        <f t="shared" si="57"/>
        <v>1.6286260947328761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0.31914126214945815</v>
      </c>
      <c r="C185" s="302">
        <v>0.22881135686324303</v>
      </c>
      <c r="D185" s="302">
        <f t="shared" si="55"/>
        <v>0.5479526190127012</v>
      </c>
      <c r="E185" s="303"/>
      <c r="F185" s="302">
        <v>0.40020192502852481</v>
      </c>
      <c r="G185" s="302">
        <v>0.27442784108491619</v>
      </c>
      <c r="H185" s="302">
        <f t="shared" si="56"/>
        <v>0.67462976611344105</v>
      </c>
      <c r="I185" s="303"/>
      <c r="J185" s="302">
        <v>0.51670077693766525</v>
      </c>
      <c r="K185" s="302">
        <v>0.40093734109895746</v>
      </c>
      <c r="L185" s="302">
        <f t="shared" si="57"/>
        <v>0.91763811803662265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9.2935356841725658E-2</v>
      </c>
      <c r="C186" s="302">
        <v>5.637729073347777</v>
      </c>
      <c r="D186" s="302">
        <f t="shared" si="55"/>
        <v>5.7306644301895027</v>
      </c>
      <c r="E186" s="303"/>
      <c r="F186" s="302">
        <v>0.11790834783548178</v>
      </c>
      <c r="G186" s="302">
        <v>6.0820293772861334</v>
      </c>
      <c r="H186" s="302">
        <f t="shared" si="56"/>
        <v>6.1999377251216155</v>
      </c>
      <c r="I186" s="303"/>
      <c r="J186" s="302">
        <v>0.20766357635734803</v>
      </c>
      <c r="K186" s="302">
        <v>6.1172507582303828</v>
      </c>
      <c r="L186" s="302">
        <f t="shared" si="57"/>
        <v>6.3249143345877306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0.46092285521222565</v>
      </c>
      <c r="C187" s="302">
        <v>1.9774372409012655</v>
      </c>
      <c r="D187" s="302">
        <f t="shared" si="55"/>
        <v>2.4383600961134912</v>
      </c>
      <c r="E187" s="303"/>
      <c r="F187" s="302">
        <v>0.46476151630737622</v>
      </c>
      <c r="G187" s="302">
        <v>1.6752171817765193</v>
      </c>
      <c r="H187" s="302">
        <f t="shared" si="56"/>
        <v>2.1399786980838957</v>
      </c>
      <c r="I187" s="303"/>
      <c r="J187" s="302">
        <v>0.51708921722070988</v>
      </c>
      <c r="K187" s="302">
        <v>1.3540833268797368</v>
      </c>
      <c r="L187" s="302">
        <f t="shared" si="57"/>
        <v>1.8711725441004465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2.9889098011301374</v>
      </c>
      <c r="C189" s="311">
        <f t="shared" ref="C189:D189" si="58">SUM(C179:C187)</f>
        <v>11.141090198869845</v>
      </c>
      <c r="D189" s="311">
        <f t="shared" si="58"/>
        <v>14.129999999999981</v>
      </c>
      <c r="E189" s="311"/>
      <c r="F189" s="311">
        <f t="shared" ref="F189:H189" si="59">SUM(F179:F187)</f>
        <v>4.183165370779105</v>
      </c>
      <c r="G189" s="311">
        <f t="shared" si="59"/>
        <v>12.289834629220882</v>
      </c>
      <c r="H189" s="311">
        <f t="shared" si="59"/>
        <v>16.472999999999985</v>
      </c>
      <c r="I189" s="311"/>
      <c r="J189" s="311">
        <f t="shared" ref="J189:L189" si="60">SUM(J179:J187)</f>
        <v>4.8645709534172843</v>
      </c>
      <c r="K189" s="311">
        <f t="shared" si="60"/>
        <v>13.004429046582711</v>
      </c>
      <c r="L189" s="311">
        <f t="shared" si="60"/>
        <v>17.868999999999996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1.9385321432745026</v>
      </c>
      <c r="C196" s="302">
        <v>3.1516810638211954</v>
      </c>
      <c r="D196" s="302">
        <f>SUM(B196:C196)</f>
        <v>5.0902132070956982</v>
      </c>
      <c r="E196" s="303"/>
      <c r="F196" s="302">
        <v>2.9931958949572035</v>
      </c>
      <c r="G196" s="302">
        <v>3.8670530074603748</v>
      </c>
      <c r="H196" s="302">
        <f>SUM(F196:G196)</f>
        <v>6.8602489024175783</v>
      </c>
      <c r="I196" s="303"/>
      <c r="J196" s="302">
        <v>4.3847723421732736</v>
      </c>
      <c r="K196" s="302">
        <v>6.0348283129727873</v>
      </c>
      <c r="L196" s="302">
        <f>SUM(J196:K196)</f>
        <v>10.419600655146061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0.42313800973838611</v>
      </c>
      <c r="C197" s="302">
        <v>0.53667075586182056</v>
      </c>
      <c r="D197" s="302">
        <f t="shared" ref="D197:D204" si="61">SUM(B197:C197)</f>
        <v>0.95980876560020667</v>
      </c>
      <c r="E197" s="303"/>
      <c r="F197" s="302">
        <v>0.84980412831047181</v>
      </c>
      <c r="G197" s="302">
        <v>0.84354624946808754</v>
      </c>
      <c r="H197" s="302">
        <f t="shared" ref="H197:H204" si="62">SUM(F197:G197)</f>
        <v>1.6933503777785592</v>
      </c>
      <c r="I197" s="303"/>
      <c r="J197" s="302">
        <v>1.1172464479451425</v>
      </c>
      <c r="K197" s="302">
        <v>1.1160286651022253</v>
      </c>
      <c r="L197" s="302">
        <f t="shared" ref="L197:L204" si="63">SUM(J197:K197)</f>
        <v>2.2332751130473678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0.41559506153772308</v>
      </c>
      <c r="C198" s="302">
        <v>0.38181295545478933</v>
      </c>
      <c r="D198" s="302">
        <f t="shared" si="61"/>
        <v>0.7974080169925124</v>
      </c>
      <c r="E198" s="303"/>
      <c r="F198" s="302">
        <v>0.66288978061320769</v>
      </c>
      <c r="G198" s="302">
        <v>0.56233790019250707</v>
      </c>
      <c r="H198" s="302">
        <f t="shared" si="62"/>
        <v>1.2252276808057148</v>
      </c>
      <c r="I198" s="303"/>
      <c r="J198" s="302">
        <v>0.92474909198787714</v>
      </c>
      <c r="K198" s="302">
        <v>0.63080778582566421</v>
      </c>
      <c r="L198" s="302">
        <f t="shared" si="63"/>
        <v>1.5555568778135413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0.59032238283975447</v>
      </c>
      <c r="C199" s="302">
        <v>0.34361184959557617</v>
      </c>
      <c r="D199" s="302">
        <f t="shared" si="61"/>
        <v>0.93393423243533058</v>
      </c>
      <c r="E199" s="303"/>
      <c r="F199" s="302">
        <v>0.84759181232085989</v>
      </c>
      <c r="G199" s="302">
        <v>0.44150303928473406</v>
      </c>
      <c r="H199" s="302">
        <f t="shared" si="62"/>
        <v>1.289094851605594</v>
      </c>
      <c r="I199" s="303"/>
      <c r="J199" s="302">
        <v>1.1120564387395631</v>
      </c>
      <c r="K199" s="302">
        <v>0.65160850947410898</v>
      </c>
      <c r="L199" s="302">
        <f t="shared" si="63"/>
        <v>1.7636649482136719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1.5584577977594469</v>
      </c>
      <c r="C200" s="302">
        <v>2.1320258178786209</v>
      </c>
      <c r="D200" s="302">
        <f t="shared" si="61"/>
        <v>3.690483615638068</v>
      </c>
      <c r="E200" s="303"/>
      <c r="F200" s="302">
        <v>1.9456745094833647</v>
      </c>
      <c r="G200" s="302">
        <v>2.0893523212714937</v>
      </c>
      <c r="H200" s="302">
        <f t="shared" si="62"/>
        <v>4.0350268307548589</v>
      </c>
      <c r="I200" s="303"/>
      <c r="J200" s="302">
        <v>2.0386913845111416</v>
      </c>
      <c r="K200" s="302">
        <v>2.0644387883416297</v>
      </c>
      <c r="L200" s="302">
        <f t="shared" si="63"/>
        <v>4.1031301728527714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1.3992112606657265</v>
      </c>
      <c r="C201" s="302">
        <v>0.28618392930071995</v>
      </c>
      <c r="D201" s="302">
        <f t="shared" si="61"/>
        <v>1.6853951899664465</v>
      </c>
      <c r="E201" s="303"/>
      <c r="F201" s="302">
        <v>1.6377638611366039</v>
      </c>
      <c r="G201" s="302">
        <v>0.41347817284527683</v>
      </c>
      <c r="H201" s="302">
        <f t="shared" si="62"/>
        <v>2.0512420339818807</v>
      </c>
      <c r="I201" s="303"/>
      <c r="J201" s="302">
        <v>2.1046198374157474</v>
      </c>
      <c r="K201" s="302">
        <v>0.51059125732146282</v>
      </c>
      <c r="L201" s="302">
        <f t="shared" si="63"/>
        <v>2.6152110947372105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1.7501623494518979</v>
      </c>
      <c r="C202" s="302">
        <v>1.0378046600209476</v>
      </c>
      <c r="D202" s="302">
        <f t="shared" si="61"/>
        <v>2.7879670094728457</v>
      </c>
      <c r="E202" s="303"/>
      <c r="F202" s="302">
        <v>1.8974527777132748</v>
      </c>
      <c r="G202" s="302">
        <v>1.2180735795490387</v>
      </c>
      <c r="H202" s="302">
        <f t="shared" si="62"/>
        <v>3.1155263572623135</v>
      </c>
      <c r="I202" s="303"/>
      <c r="J202" s="302">
        <v>2.6114355816599839</v>
      </c>
      <c r="K202" s="302">
        <v>1.6130456270343796</v>
      </c>
      <c r="L202" s="302">
        <f t="shared" si="63"/>
        <v>4.2244812086943639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0.10807555913552525</v>
      </c>
      <c r="C203" s="302">
        <v>0.78191884849994919</v>
      </c>
      <c r="D203" s="302">
        <f t="shared" si="61"/>
        <v>0.88999440763547444</v>
      </c>
      <c r="E203" s="303"/>
      <c r="F203" s="302">
        <v>9.9594722676331404E-2</v>
      </c>
      <c r="G203" s="302">
        <v>1.0869300272649627</v>
      </c>
      <c r="H203" s="302">
        <f t="shared" si="62"/>
        <v>1.1865247499412941</v>
      </c>
      <c r="I203" s="303"/>
      <c r="J203" s="302">
        <v>0.28300609832714485</v>
      </c>
      <c r="K203" s="302">
        <v>1.558156881613546</v>
      </c>
      <c r="L203" s="302">
        <f t="shared" si="63"/>
        <v>1.841162979940691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11.754295142056639</v>
      </c>
      <c r="C204" s="302">
        <v>4.7985004131067566</v>
      </c>
      <c r="D204" s="302">
        <f t="shared" si="61"/>
        <v>16.552795555163396</v>
      </c>
      <c r="E204" s="303"/>
      <c r="F204" s="302">
        <v>11.625407335184152</v>
      </c>
      <c r="G204" s="302">
        <v>6.3253508802681173</v>
      </c>
      <c r="H204" s="302">
        <f t="shared" si="62"/>
        <v>17.950758215452268</v>
      </c>
      <c r="I204" s="303"/>
      <c r="J204" s="302">
        <v>13.890215763018672</v>
      </c>
      <c r="K204" s="302">
        <v>7.2937011865355652</v>
      </c>
      <c r="L204" s="302">
        <f t="shared" si="63"/>
        <v>21.183916949554238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19.937789706459604</v>
      </c>
      <c r="C206" s="311">
        <f t="shared" ref="C206:D206" si="64">SUM(C196:C204)</f>
        <v>13.450210293540376</v>
      </c>
      <c r="D206" s="311">
        <f t="shared" si="64"/>
        <v>33.387999999999977</v>
      </c>
      <c r="E206" s="311"/>
      <c r="F206" s="311">
        <f t="shared" ref="F206:H206" si="65">SUM(F196:F204)</f>
        <v>22.559374822395469</v>
      </c>
      <c r="G206" s="311">
        <f t="shared" si="65"/>
        <v>16.847625177604591</v>
      </c>
      <c r="H206" s="311">
        <f t="shared" si="65"/>
        <v>39.407000000000068</v>
      </c>
      <c r="I206" s="311"/>
      <c r="J206" s="311">
        <f t="shared" ref="J206:L206" si="66">SUM(J196:J204)</f>
        <v>28.466792985778547</v>
      </c>
      <c r="K206" s="311">
        <f t="shared" si="66"/>
        <v>21.473207014221369</v>
      </c>
      <c r="L206" s="311">
        <f t="shared" si="66"/>
        <v>49.93999999999992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0.12904445172048559</v>
      </c>
      <c r="C213" s="302">
        <v>0.2097559993042708</v>
      </c>
      <c r="D213" s="302">
        <f>SUM(B213:C213)</f>
        <v>0.33880045102475642</v>
      </c>
      <c r="E213" s="303"/>
      <c r="F213" s="302">
        <v>0.20557417086043875</v>
      </c>
      <c r="G213" s="302">
        <v>0.17097536461418841</v>
      </c>
      <c r="H213" s="302">
        <f>SUM(F213:G213)</f>
        <v>0.37654953547462716</v>
      </c>
      <c r="I213" s="303"/>
      <c r="J213" s="302">
        <v>0.1930405688184538</v>
      </c>
      <c r="K213" s="302">
        <v>0.18826991295803999</v>
      </c>
      <c r="L213" s="302">
        <f>SUM(J213:K213)</f>
        <v>0.38131048177649379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0.23601333809681715</v>
      </c>
      <c r="C214" s="302">
        <v>0.4404638189814386</v>
      </c>
      <c r="D214" s="302">
        <f t="shared" ref="D214:D221" si="67">SUM(B214:C214)</f>
        <v>0.67647715707825573</v>
      </c>
      <c r="E214" s="303"/>
      <c r="F214" s="302">
        <v>0.34770945989128932</v>
      </c>
      <c r="G214" s="302">
        <v>0.33266770446748112</v>
      </c>
      <c r="H214" s="302">
        <f t="shared" ref="H214:H221" si="68">SUM(F214:G214)</f>
        <v>0.68037716435877038</v>
      </c>
      <c r="I214" s="303"/>
      <c r="J214" s="302">
        <v>0.33804701185353803</v>
      </c>
      <c r="K214" s="302">
        <v>0.34293964150863665</v>
      </c>
      <c r="L214" s="302">
        <f t="shared" ref="L214:L221" si="69">SUM(J214:K214)</f>
        <v>0.68098665336217468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0.49324123611996329</v>
      </c>
      <c r="C215" s="302">
        <v>0.32270852712995329</v>
      </c>
      <c r="D215" s="302">
        <f t="shared" si="67"/>
        <v>0.81594976324991664</v>
      </c>
      <c r="E215" s="303"/>
      <c r="F215" s="302">
        <v>0.867559765360299</v>
      </c>
      <c r="G215" s="302">
        <v>0.31471547832081503</v>
      </c>
      <c r="H215" s="302">
        <f t="shared" si="68"/>
        <v>1.1822752436811141</v>
      </c>
      <c r="I215" s="303"/>
      <c r="J215" s="302">
        <v>0.80046446151494877</v>
      </c>
      <c r="K215" s="302">
        <v>0.29168687816690686</v>
      </c>
      <c r="L215" s="302">
        <f t="shared" si="69"/>
        <v>1.0921513396818556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0.33234955437743291</v>
      </c>
      <c r="C216" s="302">
        <v>0.10607449651158304</v>
      </c>
      <c r="D216" s="302">
        <f t="shared" si="67"/>
        <v>0.43842405088901593</v>
      </c>
      <c r="E216" s="303"/>
      <c r="F216" s="302">
        <v>0.27114821090458358</v>
      </c>
      <c r="G216" s="302">
        <v>0.16676123744007745</v>
      </c>
      <c r="H216" s="302">
        <f t="shared" si="68"/>
        <v>0.43790944834466106</v>
      </c>
      <c r="I216" s="303"/>
      <c r="J216" s="302">
        <v>0.21552270020433786</v>
      </c>
      <c r="K216" s="302">
        <v>0.16109863814082079</v>
      </c>
      <c r="L216" s="302">
        <f t="shared" si="69"/>
        <v>0.37662133834515865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4.9867317737285387E-2</v>
      </c>
      <c r="C217" s="302">
        <v>0.28443010075423159</v>
      </c>
      <c r="D217" s="302">
        <f t="shared" si="67"/>
        <v>0.33429741849151695</v>
      </c>
      <c r="E217" s="303"/>
      <c r="F217" s="302">
        <v>0.10170959619632819</v>
      </c>
      <c r="G217" s="302">
        <v>0.21521734733971579</v>
      </c>
      <c r="H217" s="302">
        <f t="shared" si="68"/>
        <v>0.316926943536044</v>
      </c>
      <c r="I217" s="303"/>
      <c r="J217" s="302">
        <v>0.1247780345367988</v>
      </c>
      <c r="K217" s="302">
        <v>0.17203267512927406</v>
      </c>
      <c r="L217" s="302">
        <f t="shared" si="69"/>
        <v>0.29681070966607287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7.4638739506702703E-2</v>
      </c>
      <c r="C218" s="302">
        <v>5.5737083642080749E-2</v>
      </c>
      <c r="D218" s="302">
        <f t="shared" si="67"/>
        <v>0.13037582314878346</v>
      </c>
      <c r="E218" s="303"/>
      <c r="F218" s="302">
        <v>0.11125510186745105</v>
      </c>
      <c r="G218" s="302">
        <v>9.945764857122591E-2</v>
      </c>
      <c r="H218" s="302">
        <f t="shared" si="68"/>
        <v>0.21071275043867696</v>
      </c>
      <c r="I218" s="303"/>
      <c r="J218" s="302">
        <v>0.1115800075824416</v>
      </c>
      <c r="K218" s="302">
        <v>0.10437960080809926</v>
      </c>
      <c r="L218" s="302">
        <f t="shared" si="69"/>
        <v>0.21595960839054085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0.12798824397374714</v>
      </c>
      <c r="C219" s="302">
        <v>7.5354880137194671E-2</v>
      </c>
      <c r="D219" s="302">
        <f t="shared" si="67"/>
        <v>0.2033431241109418</v>
      </c>
      <c r="E219" s="303"/>
      <c r="F219" s="302">
        <v>0.10769622728453598</v>
      </c>
      <c r="G219" s="302">
        <v>0.12790785643141378</v>
      </c>
      <c r="H219" s="302">
        <f t="shared" si="68"/>
        <v>0.23560408371594976</v>
      </c>
      <c r="I219" s="303"/>
      <c r="J219" s="302">
        <v>0.1001128278712502</v>
      </c>
      <c r="K219" s="302">
        <v>0.16762217637682419</v>
      </c>
      <c r="L219" s="302">
        <f t="shared" si="69"/>
        <v>0.26773500424807439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3.3822406512344708E-2</v>
      </c>
      <c r="C220" s="302">
        <v>9.792210115378179E-2</v>
      </c>
      <c r="D220" s="302">
        <f t="shared" si="67"/>
        <v>0.1317445076661265</v>
      </c>
      <c r="E220" s="303"/>
      <c r="F220" s="302">
        <v>3.8029257481113757E-2</v>
      </c>
      <c r="G220" s="302">
        <v>8.227952958350962E-2</v>
      </c>
      <c r="H220" s="302">
        <f t="shared" si="68"/>
        <v>0.12030878706462338</v>
      </c>
      <c r="I220" s="303"/>
      <c r="J220" s="302">
        <v>6.0528547552852453E-2</v>
      </c>
      <c r="K220" s="302">
        <v>9.083870243073032E-2</v>
      </c>
      <c r="L220" s="302">
        <f t="shared" si="69"/>
        <v>0.15136724998358278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0.22477273112329585</v>
      </c>
      <c r="C221" s="302">
        <v>0.27581497321739473</v>
      </c>
      <c r="D221" s="302">
        <f t="shared" si="67"/>
        <v>0.50058770434069055</v>
      </c>
      <c r="E221" s="303"/>
      <c r="F221" s="302">
        <v>0.27553878350453043</v>
      </c>
      <c r="G221" s="302">
        <v>0.45579725988100639</v>
      </c>
      <c r="H221" s="302">
        <f t="shared" si="68"/>
        <v>0.73133604338553682</v>
      </c>
      <c r="I221" s="303"/>
      <c r="J221" s="302">
        <v>0.33038779414295322</v>
      </c>
      <c r="K221" s="302">
        <v>0.48766982040309004</v>
      </c>
      <c r="L221" s="302">
        <f t="shared" si="69"/>
        <v>0.8180576145460432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1.7017380191680749</v>
      </c>
      <c r="C223" s="311">
        <f t="shared" ref="C223:D223" si="70">SUM(C213:C221)</f>
        <v>1.8682619808319292</v>
      </c>
      <c r="D223" s="311">
        <f t="shared" si="70"/>
        <v>3.5700000000000034</v>
      </c>
      <c r="E223" s="311"/>
      <c r="F223" s="311">
        <f t="shared" ref="F223:H223" si="71">SUM(F213:F221)</f>
        <v>2.3262205733505699</v>
      </c>
      <c r="G223" s="311">
        <f t="shared" si="71"/>
        <v>1.9657794266494335</v>
      </c>
      <c r="H223" s="311">
        <f t="shared" si="71"/>
        <v>4.2920000000000034</v>
      </c>
      <c r="I223" s="311"/>
      <c r="J223" s="311">
        <f t="shared" ref="J223:L223" si="72">SUM(J213:J221)</f>
        <v>2.2744619540775748</v>
      </c>
      <c r="K223" s="311">
        <f t="shared" si="72"/>
        <v>2.0065380459224222</v>
      </c>
      <c r="L223" s="311">
        <f t="shared" si="72"/>
        <v>4.280999999999997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0.58428839518160236</v>
      </c>
      <c r="C230" s="302">
        <v>1.0305954499660808</v>
      </c>
      <c r="D230" s="302">
        <f>SUM(B230:C230)</f>
        <v>1.6148838451476832</v>
      </c>
      <c r="E230" s="303"/>
      <c r="F230" s="302">
        <v>0.52258974077443843</v>
      </c>
      <c r="G230" s="302">
        <v>1.3022681530937992</v>
      </c>
      <c r="H230" s="302">
        <f>SUM(F230:G230)</f>
        <v>1.8248578938682376</v>
      </c>
      <c r="I230" s="303"/>
      <c r="J230" s="302">
        <v>0.71877122577264074</v>
      </c>
      <c r="K230" s="302">
        <v>1.4320114758529907</v>
      </c>
      <c r="L230" s="302">
        <f>SUM(J230:K230)</f>
        <v>2.1507827016256313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0.95656702424616102</v>
      </c>
      <c r="C231" s="302">
        <v>3.6041211748268958</v>
      </c>
      <c r="D231" s="302">
        <f t="shared" ref="D231:D238" si="73">SUM(B231:C231)</f>
        <v>4.5606881990730566</v>
      </c>
      <c r="E231" s="303"/>
      <c r="F231" s="302">
        <v>1.0283314521222788</v>
      </c>
      <c r="G231" s="302">
        <v>4.9092500212767165</v>
      </c>
      <c r="H231" s="302">
        <f t="shared" ref="H231:H238" si="74">SUM(F231:G231)</f>
        <v>5.9375814733989953</v>
      </c>
      <c r="I231" s="303"/>
      <c r="J231" s="302">
        <v>1.5032099833888335</v>
      </c>
      <c r="K231" s="302">
        <v>6.3191936736249517</v>
      </c>
      <c r="L231" s="302">
        <f t="shared" ref="L231:L238" si="75">SUM(J231:K231)</f>
        <v>7.8224036570137851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0.8514155178047601</v>
      </c>
      <c r="C232" s="302">
        <v>1.4765319912244945</v>
      </c>
      <c r="D232" s="302">
        <f t="shared" si="73"/>
        <v>2.3279475090292547</v>
      </c>
      <c r="E232" s="303"/>
      <c r="F232" s="302">
        <v>0.85119385493184674</v>
      </c>
      <c r="G232" s="302">
        <v>1.9878770463518449</v>
      </c>
      <c r="H232" s="302">
        <f t="shared" si="74"/>
        <v>2.8390709012836917</v>
      </c>
      <c r="I232" s="303"/>
      <c r="J232" s="302">
        <v>1.0784029759210343</v>
      </c>
      <c r="K232" s="302">
        <v>2.254361328981946</v>
      </c>
      <c r="L232" s="302">
        <f t="shared" si="75"/>
        <v>3.3327643049029803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1.0740389934467718</v>
      </c>
      <c r="C233" s="302">
        <v>0.49730635434409826</v>
      </c>
      <c r="D233" s="302">
        <f t="shared" si="73"/>
        <v>1.5713453477908701</v>
      </c>
      <c r="E233" s="303"/>
      <c r="F233" s="302">
        <v>0.71003954898474431</v>
      </c>
      <c r="G233" s="302">
        <v>0.66739469509433424</v>
      </c>
      <c r="H233" s="302">
        <f t="shared" si="74"/>
        <v>1.3774342440790786</v>
      </c>
      <c r="I233" s="303"/>
      <c r="J233" s="302">
        <v>0.60247565551545734</v>
      </c>
      <c r="K233" s="302">
        <v>0.81126815721303369</v>
      </c>
      <c r="L233" s="302">
        <f t="shared" si="75"/>
        <v>1.4137438127284909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6.3929435520807529E-2</v>
      </c>
      <c r="C234" s="302">
        <v>0.97429198517459692</v>
      </c>
      <c r="D234" s="302">
        <f t="shared" si="73"/>
        <v>1.0382214206954044</v>
      </c>
      <c r="E234" s="303"/>
      <c r="F234" s="302">
        <v>5.2351703016026034E-2</v>
      </c>
      <c r="G234" s="302">
        <v>0.86718963397461957</v>
      </c>
      <c r="H234" s="302">
        <f t="shared" si="74"/>
        <v>0.91954133699064555</v>
      </c>
      <c r="I234" s="303"/>
      <c r="J234" s="302">
        <v>9.0066476339579593E-2</v>
      </c>
      <c r="K234" s="302">
        <v>0.65182776028793254</v>
      </c>
      <c r="L234" s="302">
        <f t="shared" si="75"/>
        <v>0.74189423662751208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0.1407096308620607</v>
      </c>
      <c r="C235" s="302">
        <v>0.23189855648670141</v>
      </c>
      <c r="D235" s="302">
        <f t="shared" si="73"/>
        <v>0.37260818734876211</v>
      </c>
      <c r="E235" s="303"/>
      <c r="F235" s="302">
        <v>0.1286920731693646</v>
      </c>
      <c r="G235" s="302">
        <v>0.28458497846606839</v>
      </c>
      <c r="H235" s="302">
        <f t="shared" si="74"/>
        <v>0.41327705163543299</v>
      </c>
      <c r="I235" s="303"/>
      <c r="J235" s="302">
        <v>0.16871965325727256</v>
      </c>
      <c r="K235" s="302">
        <v>0.45366717192203265</v>
      </c>
      <c r="L235" s="302">
        <f t="shared" si="75"/>
        <v>0.62238682517930521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0.96169215138339448</v>
      </c>
      <c r="C236" s="302">
        <v>0.33964228926588641</v>
      </c>
      <c r="D236" s="302">
        <f t="shared" si="73"/>
        <v>1.3013344406492808</v>
      </c>
      <c r="E236" s="303"/>
      <c r="F236" s="302">
        <v>0.52129968386793724</v>
      </c>
      <c r="G236" s="302">
        <v>0.41564949875040647</v>
      </c>
      <c r="H236" s="302">
        <f t="shared" si="74"/>
        <v>0.9369491826183437</v>
      </c>
      <c r="I236" s="303"/>
      <c r="J236" s="302">
        <v>0.67493088938386936</v>
      </c>
      <c r="K236" s="302">
        <v>0.6845505178433724</v>
      </c>
      <c r="L236" s="302">
        <f t="shared" si="75"/>
        <v>1.3594814072272419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3.0979392443438593E-2</v>
      </c>
      <c r="C237" s="302">
        <v>0.16945170669592158</v>
      </c>
      <c r="D237" s="302">
        <f t="shared" si="73"/>
        <v>0.20043109913936016</v>
      </c>
      <c r="E237" s="303"/>
      <c r="F237" s="302">
        <v>2.7534252688782117E-2</v>
      </c>
      <c r="G237" s="302">
        <v>0.17339983116117894</v>
      </c>
      <c r="H237" s="302">
        <f t="shared" si="74"/>
        <v>0.20093408384996106</v>
      </c>
      <c r="I237" s="303"/>
      <c r="J237" s="302">
        <v>5.2098311348571569E-2</v>
      </c>
      <c r="K237" s="302">
        <v>0.21782219541524711</v>
      </c>
      <c r="L237" s="302">
        <f t="shared" si="75"/>
        <v>0.26992050676381868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0.12579665467330339</v>
      </c>
      <c r="C238" s="302">
        <v>0.29074329645304681</v>
      </c>
      <c r="D238" s="302">
        <f t="shared" si="73"/>
        <v>0.41653995112635023</v>
      </c>
      <c r="E238" s="303"/>
      <c r="F238" s="302">
        <v>0.19877024198402499</v>
      </c>
      <c r="G238" s="302">
        <v>0.59058359029157936</v>
      </c>
      <c r="H238" s="302">
        <f t="shared" si="74"/>
        <v>0.78935383227560441</v>
      </c>
      <c r="I238" s="303"/>
      <c r="J238" s="302">
        <v>0.28892462048822354</v>
      </c>
      <c r="K238" s="302">
        <v>0.71769792744298344</v>
      </c>
      <c r="L238" s="302">
        <f t="shared" si="75"/>
        <v>1.006622547931207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4.7894171955622999</v>
      </c>
      <c r="C240" s="311">
        <f t="shared" ref="C240:D240" si="76">SUM(C230:C238)</f>
        <v>8.6145828044377222</v>
      </c>
      <c r="D240" s="311">
        <f t="shared" si="76"/>
        <v>13.404000000000021</v>
      </c>
      <c r="E240" s="311"/>
      <c r="F240" s="311">
        <f t="shared" ref="F240:H240" si="77">SUM(F230:F238)</f>
        <v>4.0408025515394437</v>
      </c>
      <c r="G240" s="311">
        <f t="shared" si="77"/>
        <v>11.198197448460547</v>
      </c>
      <c r="H240" s="311">
        <f t="shared" si="77"/>
        <v>15.238999999999992</v>
      </c>
      <c r="I240" s="311"/>
      <c r="J240" s="311">
        <f t="shared" ref="J240:L240" si="78">SUM(J230:J238)</f>
        <v>5.1775997914154823</v>
      </c>
      <c r="K240" s="311">
        <f t="shared" si="78"/>
        <v>13.542400208584491</v>
      </c>
      <c r="L240" s="311">
        <f t="shared" si="78"/>
        <v>18.719999999999974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0.42822441537683958</v>
      </c>
      <c r="C247" s="302">
        <v>0.60772124381983583</v>
      </c>
      <c r="D247" s="302">
        <f>SUM(B247:C247)</f>
        <v>1.0359456591966754</v>
      </c>
      <c r="E247" s="303"/>
      <c r="F247" s="302">
        <v>0.479865247786605</v>
      </c>
      <c r="G247" s="302">
        <v>0.54347546034369654</v>
      </c>
      <c r="H247" s="302">
        <f>SUM(F247:G247)</f>
        <v>1.0233407081303016</v>
      </c>
      <c r="I247" s="303"/>
      <c r="J247" s="302">
        <v>0.61392139527266087</v>
      </c>
      <c r="K247" s="302">
        <v>0.56140765759681022</v>
      </c>
      <c r="L247" s="302">
        <f>SUM(J247:K247)</f>
        <v>1.1753290528694711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0.50491251698422746</v>
      </c>
      <c r="C248" s="302">
        <v>1.3375434748531212</v>
      </c>
      <c r="D248" s="302">
        <f t="shared" ref="D248:D255" si="79">SUM(B248:C248)</f>
        <v>1.8424559918373487</v>
      </c>
      <c r="E248" s="303"/>
      <c r="F248" s="302">
        <v>0.67049160890500503</v>
      </c>
      <c r="G248" s="302">
        <v>0.96600464014472709</v>
      </c>
      <c r="H248" s="302">
        <f t="shared" ref="H248:H255" si="80">SUM(F248:G248)</f>
        <v>1.6364962490497321</v>
      </c>
      <c r="I248" s="303"/>
      <c r="J248" s="302">
        <v>0.91817619307810316</v>
      </c>
      <c r="K248" s="302">
        <v>1.1903264488226895</v>
      </c>
      <c r="L248" s="302">
        <f t="shared" ref="L248:L255" si="81">SUM(J248:K248)</f>
        <v>2.1085026419007926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0.77090415308579374</v>
      </c>
      <c r="C249" s="302">
        <v>1.0014991867970626</v>
      </c>
      <c r="D249" s="302">
        <f t="shared" si="79"/>
        <v>1.7724033398828563</v>
      </c>
      <c r="E249" s="303"/>
      <c r="F249" s="302">
        <v>0.83752647899111143</v>
      </c>
      <c r="G249" s="302">
        <v>0.83300355640035795</v>
      </c>
      <c r="H249" s="302">
        <f t="shared" si="80"/>
        <v>1.6705300353914694</v>
      </c>
      <c r="I249" s="303"/>
      <c r="J249" s="302">
        <v>0.9096810292694022</v>
      </c>
      <c r="K249" s="302">
        <v>0.74318958018963499</v>
      </c>
      <c r="L249" s="302">
        <f t="shared" si="81"/>
        <v>1.6528706094590371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2.3769457156914706</v>
      </c>
      <c r="C250" s="302">
        <v>1.2841684653849175</v>
      </c>
      <c r="D250" s="302">
        <f t="shared" si="79"/>
        <v>3.6611141810763881</v>
      </c>
      <c r="E250" s="303"/>
      <c r="F250" s="302">
        <v>2.0084296812924083</v>
      </c>
      <c r="G250" s="302">
        <v>1.1187181927183178</v>
      </c>
      <c r="H250" s="302">
        <f t="shared" si="80"/>
        <v>3.1271478740107259</v>
      </c>
      <c r="I250" s="303"/>
      <c r="J250" s="302">
        <v>1.6095343800300108</v>
      </c>
      <c r="K250" s="302">
        <v>1.086530751239408</v>
      </c>
      <c r="L250" s="302">
        <f t="shared" si="81"/>
        <v>2.6960651312694188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1.5558852588179406E-2</v>
      </c>
      <c r="C251" s="302">
        <v>0.20276268542690731</v>
      </c>
      <c r="D251" s="302">
        <f t="shared" si="79"/>
        <v>0.21832153801508672</v>
      </c>
      <c r="E251" s="303"/>
      <c r="F251" s="302">
        <v>1.4163870623689359E-2</v>
      </c>
      <c r="G251" s="302">
        <v>6.0337254644021072E-2</v>
      </c>
      <c r="H251" s="302">
        <f t="shared" si="80"/>
        <v>7.4501125267710439E-2</v>
      </c>
      <c r="I251" s="303"/>
      <c r="J251" s="302">
        <v>2.7470721362253585E-2</v>
      </c>
      <c r="K251" s="302">
        <v>4.9827626921590679E-2</v>
      </c>
      <c r="L251" s="302">
        <f t="shared" si="81"/>
        <v>7.729834828384427E-2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1.9855088079187039E-2</v>
      </c>
      <c r="C252" s="302">
        <v>3.8199292561671705E-2</v>
      </c>
      <c r="D252" s="302">
        <f t="shared" si="79"/>
        <v>5.8054380640858744E-2</v>
      </c>
      <c r="E252" s="303"/>
      <c r="F252" s="302">
        <v>1.6720046744651319E-2</v>
      </c>
      <c r="G252" s="302">
        <v>3.1031405621510442E-2</v>
      </c>
      <c r="H252" s="302">
        <f t="shared" si="80"/>
        <v>4.775145236616176E-2</v>
      </c>
      <c r="I252" s="303"/>
      <c r="J252" s="302">
        <v>1.7543926370456944E-2</v>
      </c>
      <c r="K252" s="302">
        <v>4.1505012716116035E-2</v>
      </c>
      <c r="L252" s="302">
        <f t="shared" si="81"/>
        <v>5.904893908657298E-2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0.60214962362641156</v>
      </c>
      <c r="C253" s="302">
        <v>0.4158713377949374</v>
      </c>
      <c r="D253" s="302">
        <f t="shared" si="79"/>
        <v>1.0180209614213489</v>
      </c>
      <c r="E253" s="303"/>
      <c r="F253" s="302">
        <v>0.53879236102437433</v>
      </c>
      <c r="G253" s="302">
        <v>0.2787055946531683</v>
      </c>
      <c r="H253" s="302">
        <f t="shared" si="80"/>
        <v>0.81749795567754258</v>
      </c>
      <c r="I253" s="303"/>
      <c r="J253" s="302">
        <v>0.62133319732519177</v>
      </c>
      <c r="K253" s="302">
        <v>0.38159936445681009</v>
      </c>
      <c r="L253" s="302">
        <f t="shared" si="81"/>
        <v>1.0029325617820017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8.9795455490644972E-3</v>
      </c>
      <c r="C254" s="302">
        <v>9.6568681023077488E-2</v>
      </c>
      <c r="D254" s="302">
        <f t="shared" si="79"/>
        <v>0.10554822657214198</v>
      </c>
      <c r="E254" s="303"/>
      <c r="F254" s="302">
        <v>6.5495313977711458E-3</v>
      </c>
      <c r="G254" s="302">
        <v>2.7842894272000627E-2</v>
      </c>
      <c r="H254" s="302">
        <f t="shared" si="80"/>
        <v>3.439242566977177E-2</v>
      </c>
      <c r="I254" s="303"/>
      <c r="J254" s="302">
        <v>1.0475226880557747E-2</v>
      </c>
      <c r="K254" s="302">
        <v>3.6134217896661949E-2</v>
      </c>
      <c r="L254" s="302">
        <f t="shared" si="81"/>
        <v>4.6609444777219698E-2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3.6152308437120272E-2</v>
      </c>
      <c r="C255" s="302">
        <v>0.15198341292016879</v>
      </c>
      <c r="D255" s="302">
        <f t="shared" si="79"/>
        <v>0.18813572135728907</v>
      </c>
      <c r="E255" s="303"/>
      <c r="F255" s="302">
        <v>2.8032193380983051E-2</v>
      </c>
      <c r="G255" s="302">
        <v>7.8309981055609795E-2</v>
      </c>
      <c r="H255" s="302">
        <f t="shared" si="80"/>
        <v>0.10634217443659284</v>
      </c>
      <c r="I255" s="303"/>
      <c r="J255" s="302">
        <v>2.8155433439781188E-2</v>
      </c>
      <c r="K255" s="302">
        <v>7.1187837131863649E-2</v>
      </c>
      <c r="L255" s="302">
        <f t="shared" si="81"/>
        <v>9.934327057164484E-2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4.7636822194182953</v>
      </c>
      <c r="C257" s="311">
        <f t="shared" ref="C257:D257" si="82">SUM(C247:C255)</f>
        <v>5.1363177805816989</v>
      </c>
      <c r="D257" s="311">
        <f t="shared" si="82"/>
        <v>9.8999999999999932</v>
      </c>
      <c r="E257" s="311"/>
      <c r="F257" s="311">
        <f t="shared" ref="F257:H257" si="83">SUM(F247:F255)</f>
        <v>4.6005710201465977</v>
      </c>
      <c r="G257" s="311">
        <f t="shared" si="83"/>
        <v>3.9374289798534097</v>
      </c>
      <c r="H257" s="311">
        <f t="shared" si="83"/>
        <v>8.5380000000000091</v>
      </c>
      <c r="I257" s="311"/>
      <c r="J257" s="311">
        <f t="shared" ref="J257:L257" si="84">SUM(J247:J255)</f>
        <v>4.7562915030284172</v>
      </c>
      <c r="K257" s="311">
        <f t="shared" si="84"/>
        <v>4.1617084969715856</v>
      </c>
      <c r="L257" s="311">
        <f t="shared" si="84"/>
        <v>8.918000000000001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0.22091575383175518</v>
      </c>
      <c r="C264" s="302">
        <v>0.54117966107940108</v>
      </c>
      <c r="D264" s="302">
        <f>SUM(B264:C264)</f>
        <v>0.76209541491115629</v>
      </c>
      <c r="E264" s="303"/>
      <c r="F264" s="302">
        <v>0.48632350142943764</v>
      </c>
      <c r="G264" s="302">
        <v>0.51695989587802449</v>
      </c>
      <c r="H264" s="302">
        <f>SUM(F264:G264)</f>
        <v>1.0032833973074622</v>
      </c>
      <c r="I264" s="303"/>
      <c r="J264" s="302">
        <v>0.57029068413944883</v>
      </c>
      <c r="K264" s="302">
        <v>0.61220622137010239</v>
      </c>
      <c r="L264" s="302">
        <f>SUM(J264:K264)</f>
        <v>1.1824969055095513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0.29759806433546609</v>
      </c>
      <c r="C265" s="302">
        <v>0.43267814029842122</v>
      </c>
      <c r="D265" s="302">
        <f t="shared" ref="D265:D272" si="85">SUM(B265:C265)</f>
        <v>0.73027620463388732</v>
      </c>
      <c r="E265" s="303"/>
      <c r="F265" s="302">
        <v>0.49211476273299559</v>
      </c>
      <c r="G265" s="302">
        <v>0.54813763153694239</v>
      </c>
      <c r="H265" s="302">
        <f t="shared" ref="H265:H272" si="86">SUM(F265:G265)</f>
        <v>1.040252394269938</v>
      </c>
      <c r="I265" s="303"/>
      <c r="J265" s="302">
        <v>0.63436370731854663</v>
      </c>
      <c r="K265" s="302">
        <v>0.70287159435853508</v>
      </c>
      <c r="L265" s="302">
        <f t="shared" ref="L265:L272" si="87">SUM(J265:K265)</f>
        <v>1.3372353016770817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0.3210170631572849</v>
      </c>
      <c r="C266" s="302">
        <v>0.35622873083422729</v>
      </c>
      <c r="D266" s="302">
        <f t="shared" si="85"/>
        <v>0.67724579399151219</v>
      </c>
      <c r="E266" s="303"/>
      <c r="F266" s="302">
        <v>0.4893361394407757</v>
      </c>
      <c r="G266" s="302">
        <v>0.42068786674342074</v>
      </c>
      <c r="H266" s="302">
        <f t="shared" si="86"/>
        <v>0.91002400618419643</v>
      </c>
      <c r="I266" s="303"/>
      <c r="J266" s="302">
        <v>0.63479521674670336</v>
      </c>
      <c r="K266" s="302">
        <v>0.39879004470188145</v>
      </c>
      <c r="L266" s="302">
        <f t="shared" si="87"/>
        <v>1.0335852614485848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1.2075958213165205</v>
      </c>
      <c r="C267" s="302">
        <v>0.44345161446877285</v>
      </c>
      <c r="D267" s="302">
        <f t="shared" si="85"/>
        <v>1.6510474357852933</v>
      </c>
      <c r="E267" s="303"/>
      <c r="F267" s="302">
        <v>1.4099751465302652</v>
      </c>
      <c r="G267" s="302">
        <v>0.49836931702016124</v>
      </c>
      <c r="H267" s="302">
        <f t="shared" si="86"/>
        <v>1.9083444635504265</v>
      </c>
      <c r="I267" s="303"/>
      <c r="J267" s="302">
        <v>1.3350779506116806</v>
      </c>
      <c r="K267" s="302">
        <v>0.59021814152236196</v>
      </c>
      <c r="L267" s="302">
        <f t="shared" si="87"/>
        <v>1.9252960921340425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3.9495479210541085E-2</v>
      </c>
      <c r="C268" s="302">
        <v>0.57735442122855241</v>
      </c>
      <c r="D268" s="302">
        <f t="shared" si="85"/>
        <v>0.61684990043909349</v>
      </c>
      <c r="E268" s="303"/>
      <c r="F268" s="302">
        <v>9.68504133054474E-2</v>
      </c>
      <c r="G268" s="302">
        <v>0.32625810279979511</v>
      </c>
      <c r="H268" s="302">
        <f t="shared" si="86"/>
        <v>0.42310851610524253</v>
      </c>
      <c r="I268" s="303"/>
      <c r="J268" s="302">
        <v>0.17943958027103013</v>
      </c>
      <c r="K268" s="302">
        <v>0.37617778946978864</v>
      </c>
      <c r="L268" s="302">
        <f t="shared" si="87"/>
        <v>0.55561736974081877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7.9236119685438214E-2</v>
      </c>
      <c r="C269" s="302">
        <v>0.13491128092171309</v>
      </c>
      <c r="D269" s="302">
        <f t="shared" si="85"/>
        <v>0.21414740060715132</v>
      </c>
      <c r="E269" s="303"/>
      <c r="F269" s="302">
        <v>0.10424608844657127</v>
      </c>
      <c r="G269" s="302">
        <v>0.15455630640349621</v>
      </c>
      <c r="H269" s="302">
        <f t="shared" si="86"/>
        <v>0.25880239485006751</v>
      </c>
      <c r="I269" s="303"/>
      <c r="J269" s="302">
        <v>0.14853140043150387</v>
      </c>
      <c r="K269" s="302">
        <v>0.16417509286312046</v>
      </c>
      <c r="L269" s="302">
        <f t="shared" si="87"/>
        <v>0.3127064932946243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0.83133576903147077</v>
      </c>
      <c r="C270" s="302">
        <v>0.42148575282607653</v>
      </c>
      <c r="D270" s="302">
        <f t="shared" si="85"/>
        <v>1.2528215218575474</v>
      </c>
      <c r="E270" s="303"/>
      <c r="F270" s="302">
        <v>0.90105999793074287</v>
      </c>
      <c r="G270" s="302">
        <v>0.51372992698582798</v>
      </c>
      <c r="H270" s="302">
        <f t="shared" si="86"/>
        <v>1.4147899249165707</v>
      </c>
      <c r="I270" s="303"/>
      <c r="J270" s="302">
        <v>1.0636320090005669</v>
      </c>
      <c r="K270" s="302">
        <v>0.55354988460391852</v>
      </c>
      <c r="L270" s="302">
        <f t="shared" si="87"/>
        <v>1.6171818936044855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3.913962807776959E-3</v>
      </c>
      <c r="C271" s="302">
        <v>0.21481841823432568</v>
      </c>
      <c r="D271" s="302">
        <f t="shared" si="85"/>
        <v>0.21873238104210263</v>
      </c>
      <c r="E271" s="303"/>
      <c r="F271" s="302">
        <v>5.279796757844046E-3</v>
      </c>
      <c r="G271" s="302">
        <v>0.17610457996492093</v>
      </c>
      <c r="H271" s="302">
        <f t="shared" si="86"/>
        <v>0.18138437672276497</v>
      </c>
      <c r="I271" s="303"/>
      <c r="J271" s="302">
        <v>1.1220632146069715E-2</v>
      </c>
      <c r="K271" s="302">
        <v>0.18877814029226506</v>
      </c>
      <c r="L271" s="302">
        <f t="shared" si="87"/>
        <v>0.19999877243833478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9.8794181285198582E-2</v>
      </c>
      <c r="C272" s="302">
        <v>0.33998976544706522</v>
      </c>
      <c r="D272" s="302">
        <f t="shared" si="85"/>
        <v>0.43878394673226379</v>
      </c>
      <c r="E272" s="303"/>
      <c r="F272" s="302">
        <v>0.111198400221174</v>
      </c>
      <c r="G272" s="302">
        <v>0.29181212587215211</v>
      </c>
      <c r="H272" s="302">
        <f t="shared" si="86"/>
        <v>0.4030105260933261</v>
      </c>
      <c r="I272" s="303"/>
      <c r="J272" s="302">
        <v>0.12650181740293504</v>
      </c>
      <c r="K272" s="302">
        <v>0.27238009274952812</v>
      </c>
      <c r="L272" s="302">
        <f t="shared" si="87"/>
        <v>0.39888191015246316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3.0999022146614523</v>
      </c>
      <c r="C274" s="311">
        <f t="shared" ref="C274:D274" si="88">SUM(C264:C272)</f>
        <v>3.4620977853385555</v>
      </c>
      <c r="D274" s="311">
        <f t="shared" si="88"/>
        <v>6.5620000000000083</v>
      </c>
      <c r="E274" s="311"/>
      <c r="F274" s="311">
        <f t="shared" ref="F274:H274" si="89">SUM(F264:F272)</f>
        <v>4.096384246795254</v>
      </c>
      <c r="G274" s="311">
        <f t="shared" si="89"/>
        <v>3.4466157532047417</v>
      </c>
      <c r="H274" s="311">
        <f t="shared" si="89"/>
        <v>7.5429999999999948</v>
      </c>
      <c r="I274" s="311"/>
      <c r="J274" s="311">
        <f t="shared" ref="J274:L274" si="90">SUM(J264:J272)</f>
        <v>4.7038529980684842</v>
      </c>
      <c r="K274" s="311">
        <f t="shared" si="90"/>
        <v>3.8591470019315017</v>
      </c>
      <c r="L274" s="311">
        <f t="shared" si="90"/>
        <v>8.5629999999999864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0.72236907688500518</v>
      </c>
      <c r="C281" s="302">
        <v>1.9455964184642376</v>
      </c>
      <c r="D281" s="302">
        <f>SUM(B281:C281)</f>
        <v>2.6679654953492427</v>
      </c>
      <c r="E281" s="303"/>
      <c r="F281" s="302">
        <v>0.80840531158606233</v>
      </c>
      <c r="G281" s="302">
        <v>1.8480939408617312</v>
      </c>
      <c r="H281" s="302">
        <f>SUM(F281:G281)</f>
        <v>2.6564992524477935</v>
      </c>
      <c r="I281" s="303"/>
      <c r="J281" s="302">
        <v>1.0472990816322456</v>
      </c>
      <c r="K281" s="302">
        <v>1.9263151123466873</v>
      </c>
      <c r="L281" s="302">
        <f>SUM(J281:K281)</f>
        <v>2.9736141939789329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2.2058827828677434</v>
      </c>
      <c r="C282" s="302">
        <v>6.9520282279942851</v>
      </c>
      <c r="D282" s="302">
        <f t="shared" ref="D282:D289" si="91">SUM(B282:C282)</f>
        <v>9.1579110108620281</v>
      </c>
      <c r="E282" s="303"/>
      <c r="F282" s="302">
        <v>2.754423997857482</v>
      </c>
      <c r="G282" s="302">
        <v>6.5120271826407325</v>
      </c>
      <c r="H282" s="302">
        <f t="shared" ref="H282:H289" si="92">SUM(F282:G282)</f>
        <v>9.2664511804982155</v>
      </c>
      <c r="I282" s="303"/>
      <c r="J282" s="302">
        <v>3.8987969917560612</v>
      </c>
      <c r="K282" s="302">
        <v>6.7172718492237058</v>
      </c>
      <c r="L282" s="302">
        <f t="shared" ref="L282:L289" si="93">SUM(J282:K282)</f>
        <v>10.616068840979768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1.5872450513982215</v>
      </c>
      <c r="C283" s="302">
        <v>2.9569925140176263</v>
      </c>
      <c r="D283" s="302">
        <f t="shared" si="91"/>
        <v>4.5442375654158482</v>
      </c>
      <c r="E283" s="303"/>
      <c r="F283" s="302">
        <v>1.6826105795697495</v>
      </c>
      <c r="G283" s="302">
        <v>2.8292120019959848</v>
      </c>
      <c r="H283" s="302">
        <f t="shared" si="92"/>
        <v>4.5118225815657347</v>
      </c>
      <c r="I283" s="303"/>
      <c r="J283" s="302">
        <v>2.1286250537762146</v>
      </c>
      <c r="K283" s="302">
        <v>2.4735509590587488</v>
      </c>
      <c r="L283" s="302">
        <f t="shared" si="93"/>
        <v>4.6021760128349634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4.8624112215158108</v>
      </c>
      <c r="C284" s="302">
        <v>2.898551305971377</v>
      </c>
      <c r="D284" s="302">
        <f t="shared" si="91"/>
        <v>7.7609625274871874</v>
      </c>
      <c r="E284" s="303"/>
      <c r="F284" s="302">
        <v>4.4601347261618969</v>
      </c>
      <c r="G284" s="302">
        <v>2.6993000913040444</v>
      </c>
      <c r="H284" s="302">
        <f t="shared" si="92"/>
        <v>7.1594348174659412</v>
      </c>
      <c r="I284" s="303"/>
      <c r="J284" s="302">
        <v>3.6877535340007475</v>
      </c>
      <c r="K284" s="302">
        <v>3.237487317845817</v>
      </c>
      <c r="L284" s="302">
        <f t="shared" si="93"/>
        <v>6.9252408518465645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8.4572897816296719E-2</v>
      </c>
      <c r="C285" s="302">
        <v>1.4619101583223089</v>
      </c>
      <c r="D285" s="302">
        <f t="shared" si="91"/>
        <v>1.5464830561386056</v>
      </c>
      <c r="E285" s="303"/>
      <c r="F285" s="302">
        <v>6.5834773689603568E-2</v>
      </c>
      <c r="G285" s="302">
        <v>0.94265434852139729</v>
      </c>
      <c r="H285" s="302">
        <f t="shared" si="92"/>
        <v>1.0084891222110008</v>
      </c>
      <c r="I285" s="303"/>
      <c r="J285" s="302">
        <v>0.14513612409990817</v>
      </c>
      <c r="K285" s="302">
        <v>0.81113469001615501</v>
      </c>
      <c r="L285" s="302">
        <f t="shared" si="93"/>
        <v>0.95627081411606318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0.26801008365724266</v>
      </c>
      <c r="C286" s="302">
        <v>0.21321346632008942</v>
      </c>
      <c r="D286" s="302">
        <f t="shared" si="91"/>
        <v>0.48122354997733208</v>
      </c>
      <c r="E286" s="303"/>
      <c r="F286" s="302">
        <v>0.21701937577105249</v>
      </c>
      <c r="G286" s="302">
        <v>0.21652259974863777</v>
      </c>
      <c r="H286" s="302">
        <f t="shared" si="92"/>
        <v>0.43354197551969026</v>
      </c>
      <c r="I286" s="303"/>
      <c r="J286" s="302">
        <v>0.30154192879503411</v>
      </c>
      <c r="K286" s="302">
        <v>0.36489151758336069</v>
      </c>
      <c r="L286" s="302">
        <f t="shared" si="93"/>
        <v>0.66643344637839474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1.0659777365181344</v>
      </c>
      <c r="C287" s="302">
        <v>0.77346969775334695</v>
      </c>
      <c r="D287" s="302">
        <f t="shared" si="91"/>
        <v>1.8394474342714813</v>
      </c>
      <c r="E287" s="303"/>
      <c r="F287" s="302">
        <v>0.92594126759962248</v>
      </c>
      <c r="G287" s="302">
        <v>0.72032160518445398</v>
      </c>
      <c r="H287" s="302">
        <f t="shared" si="92"/>
        <v>1.6462628727840765</v>
      </c>
      <c r="I287" s="303"/>
      <c r="J287" s="302">
        <v>1.034628321035828</v>
      </c>
      <c r="K287" s="302">
        <v>0.97388844208933167</v>
      </c>
      <c r="L287" s="302">
        <f t="shared" si="93"/>
        <v>2.0085167631251597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3.9763841669858864E-2</v>
      </c>
      <c r="C288" s="302">
        <v>0.74619803216508007</v>
      </c>
      <c r="D288" s="302">
        <f t="shared" si="91"/>
        <v>0.78596187383493898</v>
      </c>
      <c r="E288" s="303"/>
      <c r="F288" s="302">
        <v>2.7639461806555753E-2</v>
      </c>
      <c r="G288" s="302">
        <v>0.49286276975532711</v>
      </c>
      <c r="H288" s="302">
        <f t="shared" si="92"/>
        <v>0.52050223156188291</v>
      </c>
      <c r="I288" s="303"/>
      <c r="J288" s="302">
        <v>4.2251448155017003E-2</v>
      </c>
      <c r="K288" s="302">
        <v>0.53193187552623766</v>
      </c>
      <c r="L288" s="302">
        <f t="shared" si="93"/>
        <v>0.57418332368125469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0.37193457175501043</v>
      </c>
      <c r="C289" s="302">
        <v>0.81587291490833769</v>
      </c>
      <c r="D289" s="302">
        <f t="shared" si="91"/>
        <v>1.1878074866633481</v>
      </c>
      <c r="E289" s="303"/>
      <c r="F289" s="302">
        <v>0.27500404859973049</v>
      </c>
      <c r="G289" s="302">
        <v>0.67399191734597264</v>
      </c>
      <c r="H289" s="302">
        <f t="shared" si="92"/>
        <v>0.94899596594570312</v>
      </c>
      <c r="I289" s="303"/>
      <c r="J289" s="302">
        <v>0.28004744607370063</v>
      </c>
      <c r="K289" s="302">
        <v>0.79744830698523783</v>
      </c>
      <c r="L289" s="302">
        <f t="shared" si="93"/>
        <v>1.0774957530589384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11.208167264083325</v>
      </c>
      <c r="C291" s="311">
        <f t="shared" ref="C291:D291" si="94">SUM(C281:C289)</f>
        <v>18.763832735916683</v>
      </c>
      <c r="D291" s="311">
        <f t="shared" si="94"/>
        <v>29.972000000000016</v>
      </c>
      <c r="E291" s="311"/>
      <c r="F291" s="311">
        <f t="shared" ref="F291:H291" si="95">SUM(F281:F289)</f>
        <v>11.217013542641755</v>
      </c>
      <c r="G291" s="311">
        <f t="shared" si="95"/>
        <v>16.934986457358281</v>
      </c>
      <c r="H291" s="311">
        <f t="shared" si="95"/>
        <v>28.152000000000037</v>
      </c>
      <c r="I291" s="311"/>
      <c r="J291" s="311">
        <f t="shared" ref="J291:L291" si="96">SUM(J281:J289)</f>
        <v>12.566079929324756</v>
      </c>
      <c r="K291" s="311">
        <f t="shared" si="96"/>
        <v>17.83392007067528</v>
      </c>
      <c r="L291" s="311">
        <f t="shared" si="96"/>
        <v>30.400000000000038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0.62069568921770546</v>
      </c>
      <c r="C298" s="302">
        <v>0.71782957138078951</v>
      </c>
      <c r="D298" s="302">
        <f>SUM(B298:C298)</f>
        <v>1.338525260598495</v>
      </c>
      <c r="E298" s="303"/>
      <c r="F298" s="302">
        <v>0.65415650421428018</v>
      </c>
      <c r="G298" s="302">
        <v>1.0367599539363261</v>
      </c>
      <c r="H298" s="302">
        <f>SUM(F298:G298)</f>
        <v>1.6909164581506064</v>
      </c>
      <c r="I298" s="303"/>
      <c r="J298" s="302">
        <v>0.75121793539018666</v>
      </c>
      <c r="K298" s="302">
        <v>1.1024895198169549</v>
      </c>
      <c r="L298" s="302">
        <f>SUM(J298:K298)</f>
        <v>1.8537074552071415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1.1112586377869365</v>
      </c>
      <c r="C299" s="302">
        <v>0.74433651420736668</v>
      </c>
      <c r="D299" s="302">
        <f t="shared" ref="D299:D306" si="97">SUM(B299:C299)</f>
        <v>1.855595151994303</v>
      </c>
      <c r="E299" s="303"/>
      <c r="F299" s="302">
        <v>1.2688939319353871</v>
      </c>
      <c r="G299" s="302">
        <v>1.1332724321109473</v>
      </c>
      <c r="H299" s="302">
        <f t="shared" ref="H299:H306" si="98">SUM(F299:G299)</f>
        <v>2.4021663640463347</v>
      </c>
      <c r="I299" s="303"/>
      <c r="J299" s="302">
        <v>1.5622312632582849</v>
      </c>
      <c r="K299" s="302">
        <v>1.2503405503029461</v>
      </c>
      <c r="L299" s="302">
        <f t="shared" ref="L299:L306" si="99">SUM(J299:K299)</f>
        <v>2.812571813561231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1.4499212174261538</v>
      </c>
      <c r="C300" s="302">
        <v>1.1611066920697373</v>
      </c>
      <c r="D300" s="302">
        <f t="shared" si="97"/>
        <v>2.611027909495891</v>
      </c>
      <c r="E300" s="303"/>
      <c r="F300" s="302">
        <v>1.4768386579788824</v>
      </c>
      <c r="G300" s="302">
        <v>1.5704461055038417</v>
      </c>
      <c r="H300" s="302">
        <f t="shared" si="98"/>
        <v>3.047284763482724</v>
      </c>
      <c r="I300" s="303"/>
      <c r="J300" s="302">
        <v>1.6437842572428538</v>
      </c>
      <c r="K300" s="302">
        <v>1.3619882199490025</v>
      </c>
      <c r="L300" s="302">
        <f t="shared" si="99"/>
        <v>3.0057724771918561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4.116640220087918</v>
      </c>
      <c r="C301" s="302">
        <v>1.4635830889804342</v>
      </c>
      <c r="D301" s="302">
        <f t="shared" si="97"/>
        <v>5.5802233090683524</v>
      </c>
      <c r="E301" s="303"/>
      <c r="F301" s="302">
        <v>3.631655609301716</v>
      </c>
      <c r="G301" s="302">
        <v>1.8873235621707503</v>
      </c>
      <c r="H301" s="302">
        <f t="shared" si="98"/>
        <v>5.5189791714724663</v>
      </c>
      <c r="I301" s="303"/>
      <c r="J301" s="302">
        <v>3.4827144340862835</v>
      </c>
      <c r="K301" s="302">
        <v>2.2141153042441455</v>
      </c>
      <c r="L301" s="302">
        <f t="shared" si="99"/>
        <v>5.6968297383304289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0.14863235777128134</v>
      </c>
      <c r="C302" s="302">
        <v>0.89344659325053932</v>
      </c>
      <c r="D302" s="302">
        <f t="shared" si="97"/>
        <v>1.0420789510218207</v>
      </c>
      <c r="E302" s="303"/>
      <c r="F302" s="302">
        <v>0.12657396499351567</v>
      </c>
      <c r="G302" s="302">
        <v>0.91623643670152155</v>
      </c>
      <c r="H302" s="302">
        <f t="shared" si="98"/>
        <v>1.0428104016950372</v>
      </c>
      <c r="I302" s="303"/>
      <c r="J302" s="302">
        <v>0.20640424016727393</v>
      </c>
      <c r="K302" s="302">
        <v>0.75644590002237511</v>
      </c>
      <c r="L302" s="302">
        <f t="shared" si="99"/>
        <v>0.96285014018964898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1.5963024285001244</v>
      </c>
      <c r="C303" s="302">
        <v>0.59783640944434069</v>
      </c>
      <c r="D303" s="302">
        <f t="shared" si="97"/>
        <v>2.1941388379444651</v>
      </c>
      <c r="E303" s="303"/>
      <c r="F303" s="302">
        <v>1.2682445576046644</v>
      </c>
      <c r="G303" s="302">
        <v>0.74651821824968012</v>
      </c>
      <c r="H303" s="302">
        <f t="shared" si="98"/>
        <v>2.0147627758543445</v>
      </c>
      <c r="I303" s="303"/>
      <c r="J303" s="302">
        <v>1.3105917131682892</v>
      </c>
      <c r="K303" s="302">
        <v>0.85842159478973645</v>
      </c>
      <c r="L303" s="302">
        <f t="shared" si="99"/>
        <v>2.1690133079580258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1.7179894033804568</v>
      </c>
      <c r="C304" s="302">
        <v>1.5995043435424741</v>
      </c>
      <c r="D304" s="302">
        <f t="shared" si="97"/>
        <v>3.3174937469229309</v>
      </c>
      <c r="E304" s="303"/>
      <c r="F304" s="302">
        <v>1.6090123522505777</v>
      </c>
      <c r="G304" s="302">
        <v>1.7099725153403351</v>
      </c>
      <c r="H304" s="302">
        <f t="shared" si="98"/>
        <v>3.3189848675909128</v>
      </c>
      <c r="I304" s="303"/>
      <c r="J304" s="302">
        <v>2.2772246015778141</v>
      </c>
      <c r="K304" s="302">
        <v>2.0664824174095275</v>
      </c>
      <c r="L304" s="302">
        <f t="shared" si="99"/>
        <v>4.3437070189873417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0.15524161547993193</v>
      </c>
      <c r="C305" s="302">
        <v>1.4445086274835048</v>
      </c>
      <c r="D305" s="302">
        <f t="shared" si="97"/>
        <v>1.5997502429634367</v>
      </c>
      <c r="E305" s="303"/>
      <c r="F305" s="302">
        <v>0.11279956699008249</v>
      </c>
      <c r="G305" s="302">
        <v>1.4707709112727685</v>
      </c>
      <c r="H305" s="302">
        <f t="shared" si="98"/>
        <v>1.583570478262851</v>
      </c>
      <c r="I305" s="303"/>
      <c r="J305" s="302">
        <v>0.20972486972686541</v>
      </c>
      <c r="K305" s="302">
        <v>1.4134434958773583</v>
      </c>
      <c r="L305" s="302">
        <f t="shared" si="99"/>
        <v>1.6231683656042237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3.514774404873735</v>
      </c>
      <c r="C306" s="302">
        <v>7.8423921851166094</v>
      </c>
      <c r="D306" s="302">
        <f t="shared" si="97"/>
        <v>11.357166589990344</v>
      </c>
      <c r="E306" s="303"/>
      <c r="F306" s="302">
        <v>2.5314938067927777</v>
      </c>
      <c r="G306" s="302">
        <v>7.2140309126519835</v>
      </c>
      <c r="H306" s="302">
        <f t="shared" si="98"/>
        <v>9.7455247194447612</v>
      </c>
      <c r="I306" s="303"/>
      <c r="J306" s="302">
        <v>1.9489125320475242</v>
      </c>
      <c r="K306" s="302">
        <v>7.6614671509225536</v>
      </c>
      <c r="L306" s="302">
        <f t="shared" si="99"/>
        <v>9.6103796829700769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14.431455974524244</v>
      </c>
      <c r="C308" s="311">
        <f t="shared" ref="C308:D308" si="100">SUM(C298:C306)</f>
        <v>16.464544025475796</v>
      </c>
      <c r="D308" s="311">
        <f t="shared" si="100"/>
        <v>30.896000000000043</v>
      </c>
      <c r="E308" s="311"/>
      <c r="F308" s="311">
        <f t="shared" ref="F308:H308" si="101">SUM(F298:F306)</f>
        <v>12.679668952061883</v>
      </c>
      <c r="G308" s="311">
        <f t="shared" si="101"/>
        <v>17.685331047938156</v>
      </c>
      <c r="H308" s="311">
        <f t="shared" si="101"/>
        <v>30.365000000000038</v>
      </c>
      <c r="I308" s="311"/>
      <c r="J308" s="311">
        <f t="shared" ref="J308:L308" si="102">SUM(J298:J306)</f>
        <v>13.392805846665375</v>
      </c>
      <c r="K308" s="311">
        <f t="shared" si="102"/>
        <v>18.685194153334599</v>
      </c>
      <c r="L308" s="311">
        <f t="shared" si="102"/>
        <v>32.077999999999975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0.71261420437954948</v>
      </c>
      <c r="C315" s="302">
        <v>1.0360458580053507</v>
      </c>
      <c r="D315" s="302">
        <f>SUM(B315:C315)</f>
        <v>1.7486600623849</v>
      </c>
      <c r="E315" s="303"/>
      <c r="F315" s="302">
        <v>0.91461647829942083</v>
      </c>
      <c r="G315" s="302">
        <v>1.0395407250424655</v>
      </c>
      <c r="H315" s="302">
        <f>SUM(F315:G315)</f>
        <v>1.9541572033418864</v>
      </c>
      <c r="I315" s="303"/>
      <c r="J315" s="302">
        <v>1.062375602475089</v>
      </c>
      <c r="K315" s="302">
        <v>0.99991835478290636</v>
      </c>
      <c r="L315" s="302">
        <f>SUM(J315:K315)</f>
        <v>2.0622939572579955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2.8277213995624759</v>
      </c>
      <c r="C316" s="302">
        <v>1.8171031695898869</v>
      </c>
      <c r="D316" s="302">
        <f t="shared" ref="D316:D323" si="103">SUM(B316:C316)</f>
        <v>4.6448245691523624</v>
      </c>
      <c r="E316" s="303"/>
      <c r="F316" s="302">
        <v>3.729254758339366</v>
      </c>
      <c r="G316" s="302">
        <v>2.0536284308695723</v>
      </c>
      <c r="H316" s="302">
        <f t="shared" ref="H316:H323" si="104">SUM(F316:G316)</f>
        <v>5.7828831892089383</v>
      </c>
      <c r="I316" s="303"/>
      <c r="J316" s="302">
        <v>4.390359089470552</v>
      </c>
      <c r="K316" s="302">
        <v>2.3965821257358164</v>
      </c>
      <c r="L316" s="302">
        <f t="shared" ref="L316:L323" si="105">SUM(J316:K316)</f>
        <v>6.7869412152063688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2.9427815009335427</v>
      </c>
      <c r="C317" s="302">
        <v>3.9087635305532977</v>
      </c>
      <c r="D317" s="302">
        <f t="shared" si="103"/>
        <v>6.8515450314868405</v>
      </c>
      <c r="E317" s="303"/>
      <c r="F317" s="302">
        <v>3.3695377639524242</v>
      </c>
      <c r="G317" s="302">
        <v>3.9755340454834514</v>
      </c>
      <c r="H317" s="302">
        <f t="shared" si="104"/>
        <v>7.3450718094358756</v>
      </c>
      <c r="I317" s="303"/>
      <c r="J317" s="302">
        <v>4.3103156297925533</v>
      </c>
      <c r="K317" s="302">
        <v>3.9083847102409455</v>
      </c>
      <c r="L317" s="302">
        <f t="shared" si="105"/>
        <v>8.2187003400334984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6.109249032567492</v>
      </c>
      <c r="C318" s="302">
        <v>1.5078012081327523</v>
      </c>
      <c r="D318" s="302">
        <f t="shared" si="103"/>
        <v>7.6170502407002445</v>
      </c>
      <c r="E318" s="303"/>
      <c r="F318" s="302">
        <v>5.2963012374157126</v>
      </c>
      <c r="G318" s="302">
        <v>1.4593201245737033</v>
      </c>
      <c r="H318" s="302">
        <f t="shared" si="104"/>
        <v>6.7556213619894159</v>
      </c>
      <c r="I318" s="303"/>
      <c r="J318" s="302">
        <v>3.827680030955912</v>
      </c>
      <c r="K318" s="302">
        <v>1.2129082829277513</v>
      </c>
      <c r="L318" s="302">
        <f t="shared" si="105"/>
        <v>5.0405883138836636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5.652514590022692E-2</v>
      </c>
      <c r="C319" s="302">
        <v>0.31611582761290086</v>
      </c>
      <c r="D319" s="302">
        <f t="shared" si="103"/>
        <v>0.37264097351312775</v>
      </c>
      <c r="E319" s="303"/>
      <c r="F319" s="302">
        <v>6.5370185670921302E-2</v>
      </c>
      <c r="G319" s="302">
        <v>0.19130296174144218</v>
      </c>
      <c r="H319" s="302">
        <f t="shared" si="104"/>
        <v>0.25667314741236347</v>
      </c>
      <c r="I319" s="303"/>
      <c r="J319" s="302">
        <v>0.14685370499309727</v>
      </c>
      <c r="K319" s="302">
        <v>0.16081748912210064</v>
      </c>
      <c r="L319" s="302">
        <f t="shared" si="105"/>
        <v>0.30767119411519794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0.72324039615747193</v>
      </c>
      <c r="C320" s="302">
        <v>0.2563958382346247</v>
      </c>
      <c r="D320" s="302">
        <f t="shared" si="103"/>
        <v>0.97963623439209657</v>
      </c>
      <c r="E320" s="303"/>
      <c r="F320" s="302">
        <v>0.69031640692461793</v>
      </c>
      <c r="G320" s="302">
        <v>0.23657082854266187</v>
      </c>
      <c r="H320" s="302">
        <f t="shared" si="104"/>
        <v>0.9268872354672798</v>
      </c>
      <c r="I320" s="303"/>
      <c r="J320" s="302">
        <v>0.72645444694646544</v>
      </c>
      <c r="K320" s="302">
        <v>0.24622637713408743</v>
      </c>
      <c r="L320" s="302">
        <f t="shared" si="105"/>
        <v>0.9726808240805529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0.55560047831222503</v>
      </c>
      <c r="C321" s="302">
        <v>0.17634872006412347</v>
      </c>
      <c r="D321" s="302">
        <f t="shared" si="103"/>
        <v>0.73194919837634853</v>
      </c>
      <c r="E321" s="303"/>
      <c r="F321" s="302">
        <v>0.52387421998565376</v>
      </c>
      <c r="G321" s="302">
        <v>0.14643981037459702</v>
      </c>
      <c r="H321" s="302">
        <f t="shared" si="104"/>
        <v>0.67031403036025083</v>
      </c>
      <c r="I321" s="303"/>
      <c r="J321" s="302">
        <v>0.60426946906694967</v>
      </c>
      <c r="K321" s="302">
        <v>0.18792036707382676</v>
      </c>
      <c r="L321" s="302">
        <f t="shared" si="105"/>
        <v>0.79218983614077643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5.5183322541816758E-2</v>
      </c>
      <c r="C322" s="302">
        <v>0.23067411456309264</v>
      </c>
      <c r="D322" s="302">
        <f t="shared" si="103"/>
        <v>0.28585743710490941</v>
      </c>
      <c r="E322" s="303"/>
      <c r="F322" s="302">
        <v>4.1656678126477505E-2</v>
      </c>
      <c r="G322" s="302">
        <v>0.16231346269133706</v>
      </c>
      <c r="H322" s="302">
        <f t="shared" si="104"/>
        <v>0.20397014081781456</v>
      </c>
      <c r="I322" s="303"/>
      <c r="J322" s="302">
        <v>6.4943348558385752E-2</v>
      </c>
      <c r="K322" s="302">
        <v>0.15881447089928097</v>
      </c>
      <c r="L322" s="302">
        <f t="shared" si="105"/>
        <v>0.22375781945766671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0.47160656298830861</v>
      </c>
      <c r="C323" s="302">
        <v>0.4532296899009135</v>
      </c>
      <c r="D323" s="302">
        <f t="shared" si="103"/>
        <v>0.92483625288922211</v>
      </c>
      <c r="E323" s="303"/>
      <c r="F323" s="302">
        <v>0.34540422388801867</v>
      </c>
      <c r="G323" s="302">
        <v>0.32301765807817856</v>
      </c>
      <c r="H323" s="302">
        <f t="shared" si="104"/>
        <v>0.66842188196619723</v>
      </c>
      <c r="I323" s="303"/>
      <c r="J323" s="302">
        <v>0.26506059586233727</v>
      </c>
      <c r="K323" s="302">
        <v>0.26411590396193946</v>
      </c>
      <c r="L323" s="302">
        <f t="shared" si="105"/>
        <v>0.52917649982427672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14.454522043343109</v>
      </c>
      <c r="C325" s="311">
        <f t="shared" ref="C325:D325" si="106">SUM(C315:C323)</f>
        <v>9.7024779566569403</v>
      </c>
      <c r="D325" s="311">
        <f t="shared" si="106"/>
        <v>24.15700000000005</v>
      </c>
      <c r="E325" s="311"/>
      <c r="F325" s="311">
        <f t="shared" ref="F325:H325" si="107">SUM(F315:F323)</f>
        <v>14.976331952602612</v>
      </c>
      <c r="G325" s="311">
        <f t="shared" si="107"/>
        <v>9.5876680473974094</v>
      </c>
      <c r="H325" s="311">
        <f t="shared" si="107"/>
        <v>24.564000000000025</v>
      </c>
      <c r="I325" s="311"/>
      <c r="J325" s="311">
        <f t="shared" ref="J325:L325" si="108">SUM(J315:J323)</f>
        <v>15.398311918121342</v>
      </c>
      <c r="K325" s="311">
        <f t="shared" si="108"/>
        <v>9.5356880818786571</v>
      </c>
      <c r="L325" s="311">
        <f t="shared" si="108"/>
        <v>24.933999999999994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0.39822765367665808</v>
      </c>
      <c r="C332" s="302">
        <v>0.50613351515315064</v>
      </c>
      <c r="D332" s="302">
        <f>SUM(B332:C332)</f>
        <v>0.90436116882980877</v>
      </c>
      <c r="E332" s="303"/>
      <c r="F332" s="302">
        <v>0.4581764134404851</v>
      </c>
      <c r="G332" s="302">
        <v>0.42807226887502348</v>
      </c>
      <c r="H332" s="302">
        <f>SUM(F332:G332)</f>
        <v>0.88624868231550857</v>
      </c>
      <c r="I332" s="303"/>
      <c r="J332" s="302">
        <v>0.55801039987558343</v>
      </c>
      <c r="K332" s="302">
        <v>0.37763122204449601</v>
      </c>
      <c r="L332" s="302">
        <f>SUM(J332:K332)</f>
        <v>0.93564162192007938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9.476820976238038</v>
      </c>
      <c r="C333" s="302">
        <v>7.9985819967275154</v>
      </c>
      <c r="D333" s="302">
        <f t="shared" ref="D333:D340" si="109">SUM(B333:C333)</f>
        <v>17.475402972965554</v>
      </c>
      <c r="E333" s="303"/>
      <c r="F333" s="302">
        <v>12.265574879335873</v>
      </c>
      <c r="G333" s="302">
        <v>6.7562824496655747</v>
      </c>
      <c r="H333" s="302">
        <f t="shared" ref="H333:H340" si="110">SUM(F333:G333)</f>
        <v>19.021857329001449</v>
      </c>
      <c r="I333" s="303"/>
      <c r="J333" s="302">
        <v>14.871985724450839</v>
      </c>
      <c r="K333" s="302">
        <v>7.7898158693556532</v>
      </c>
      <c r="L333" s="302">
        <f t="shared" ref="L333:L340" si="111">SUM(J333:K333)</f>
        <v>22.661801593806494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1.2664729855241699</v>
      </c>
      <c r="C334" s="302">
        <v>1.3477153396419035</v>
      </c>
      <c r="D334" s="302">
        <f t="shared" si="109"/>
        <v>2.6141883251660731</v>
      </c>
      <c r="E334" s="303"/>
      <c r="F334" s="302">
        <v>1.5448456598018192</v>
      </c>
      <c r="G334" s="302">
        <v>1.1441547394771598</v>
      </c>
      <c r="H334" s="302">
        <f t="shared" si="110"/>
        <v>2.6890003992789788</v>
      </c>
      <c r="I334" s="303"/>
      <c r="J334" s="302">
        <v>1.7695458484892579</v>
      </c>
      <c r="K334" s="302">
        <v>0.87407324738391423</v>
      </c>
      <c r="L334" s="302">
        <f t="shared" si="111"/>
        <v>2.6436190958731722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2.0565719147321979</v>
      </c>
      <c r="C335" s="302">
        <v>0.36991249913449881</v>
      </c>
      <c r="D335" s="302">
        <f t="shared" si="109"/>
        <v>2.4264844138666968</v>
      </c>
      <c r="E335" s="303"/>
      <c r="F335" s="302">
        <v>1.9998595738715472</v>
      </c>
      <c r="G335" s="302">
        <v>0.28264892129826508</v>
      </c>
      <c r="H335" s="302">
        <f t="shared" si="110"/>
        <v>2.2825084951698122</v>
      </c>
      <c r="I335" s="303"/>
      <c r="J335" s="302">
        <v>1.3131177023105634</v>
      </c>
      <c r="K335" s="302">
        <v>0.26714279625176252</v>
      </c>
      <c r="L335" s="302">
        <f t="shared" si="111"/>
        <v>1.5802604985623259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0.40782275210591667</v>
      </c>
      <c r="C336" s="302">
        <v>0.47575480190363062</v>
      </c>
      <c r="D336" s="302">
        <f t="shared" si="109"/>
        <v>0.88357755400954729</v>
      </c>
      <c r="E336" s="303"/>
      <c r="F336" s="302">
        <v>0.30938383690062082</v>
      </c>
      <c r="G336" s="302">
        <v>0.36604872807015137</v>
      </c>
      <c r="H336" s="302">
        <f t="shared" si="110"/>
        <v>0.6754325649707722</v>
      </c>
      <c r="I336" s="303"/>
      <c r="J336" s="302">
        <v>0.29298630639813805</v>
      </c>
      <c r="K336" s="302">
        <v>0.40705413828955117</v>
      </c>
      <c r="L336" s="302">
        <f t="shared" si="111"/>
        <v>0.70004044468768922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7.4330622139421898</v>
      </c>
      <c r="C337" s="302">
        <v>0.98951559939017952</v>
      </c>
      <c r="D337" s="302">
        <f t="shared" si="109"/>
        <v>8.422577813332369</v>
      </c>
      <c r="E337" s="303"/>
      <c r="F337" s="302">
        <v>7.6006800005322193</v>
      </c>
      <c r="G337" s="302">
        <v>0.73006823562531398</v>
      </c>
      <c r="H337" s="302">
        <f t="shared" si="110"/>
        <v>8.3307482361575325</v>
      </c>
      <c r="I337" s="303"/>
      <c r="J337" s="302">
        <v>9.0152201112513115</v>
      </c>
      <c r="K337" s="302">
        <v>0.79430304801202456</v>
      </c>
      <c r="L337" s="302">
        <f t="shared" si="111"/>
        <v>9.8095231592633354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0.25056628873130715</v>
      </c>
      <c r="C338" s="302">
        <v>0.12312727237009392</v>
      </c>
      <c r="D338" s="302">
        <f t="shared" si="109"/>
        <v>0.37369356110140106</v>
      </c>
      <c r="E338" s="303"/>
      <c r="F338" s="302">
        <v>0.20099450893412546</v>
      </c>
      <c r="G338" s="302">
        <v>0.12288175757295665</v>
      </c>
      <c r="H338" s="302">
        <f t="shared" si="110"/>
        <v>0.32387626650708212</v>
      </c>
      <c r="I338" s="303"/>
      <c r="J338" s="302">
        <v>0.20909663523092428</v>
      </c>
      <c r="K338" s="302">
        <v>0.14275775801232604</v>
      </c>
      <c r="L338" s="302">
        <f t="shared" si="111"/>
        <v>0.3518543932432503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0.15225293889648198</v>
      </c>
      <c r="C339" s="302">
        <v>0.546942222706295</v>
      </c>
      <c r="D339" s="302">
        <f t="shared" si="109"/>
        <v>0.69919516160277695</v>
      </c>
      <c r="E339" s="303"/>
      <c r="F339" s="302">
        <v>0.1200441245024878</v>
      </c>
      <c r="G339" s="302">
        <v>0.76425232756170747</v>
      </c>
      <c r="H339" s="302">
        <f t="shared" si="110"/>
        <v>0.88429645206419527</v>
      </c>
      <c r="I339" s="303"/>
      <c r="J339" s="302">
        <v>0.14141009910891836</v>
      </c>
      <c r="K339" s="302">
        <v>0.75156644972237607</v>
      </c>
      <c r="L339" s="302">
        <f t="shared" si="111"/>
        <v>0.8929765488312944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1.7871354876561165</v>
      </c>
      <c r="C340" s="302">
        <v>0.37938354146970904</v>
      </c>
      <c r="D340" s="302">
        <f t="shared" si="109"/>
        <v>2.1665190291258254</v>
      </c>
      <c r="E340" s="303"/>
      <c r="F340" s="302">
        <v>1.3684510368778293</v>
      </c>
      <c r="G340" s="302">
        <v>0.33058053765688339</v>
      </c>
      <c r="H340" s="302">
        <f t="shared" si="110"/>
        <v>1.6990315745347127</v>
      </c>
      <c r="I340" s="303"/>
      <c r="J340" s="302">
        <v>0.46544291250191278</v>
      </c>
      <c r="K340" s="302">
        <v>0.40583973131048046</v>
      </c>
      <c r="L340" s="302">
        <f t="shared" si="111"/>
        <v>0.87128264381239329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23.228933211503072</v>
      </c>
      <c r="C342" s="311">
        <f t="shared" ref="C342:D342" si="112">SUM(C332:C340)</f>
        <v>12.737066788496977</v>
      </c>
      <c r="D342" s="311">
        <f t="shared" si="112"/>
        <v>35.966000000000051</v>
      </c>
      <c r="E342" s="311"/>
      <c r="F342" s="311">
        <f t="shared" ref="F342:H342" si="113">SUM(F332:F340)</f>
        <v>25.86801003419701</v>
      </c>
      <c r="G342" s="311">
        <f t="shared" si="113"/>
        <v>10.924989965803038</v>
      </c>
      <c r="H342" s="311">
        <f t="shared" si="113"/>
        <v>36.793000000000049</v>
      </c>
      <c r="I342" s="311"/>
      <c r="J342" s="311">
        <f t="shared" ref="J342:L342" si="114">SUM(J332:J340)</f>
        <v>28.63681573961745</v>
      </c>
      <c r="K342" s="311">
        <f t="shared" si="114"/>
        <v>11.810184260382583</v>
      </c>
      <c r="L342" s="311">
        <f t="shared" si="114"/>
        <v>40.447000000000031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2.0436958955079518</v>
      </c>
      <c r="C349" s="302">
        <v>0.92649660844887494</v>
      </c>
      <c r="D349" s="302">
        <f>SUM(B349:C349)</f>
        <v>2.9701925039568269</v>
      </c>
      <c r="E349" s="303"/>
      <c r="F349" s="302">
        <v>2.3874658059349581</v>
      </c>
      <c r="G349" s="302">
        <v>0.96533188803437264</v>
      </c>
      <c r="H349" s="302">
        <f>SUM(F349:G349)</f>
        <v>3.3527976939693307</v>
      </c>
      <c r="I349" s="303"/>
      <c r="J349" s="302">
        <v>3.2619642422228603</v>
      </c>
      <c r="K349" s="302">
        <v>1.1021452661831039</v>
      </c>
      <c r="L349" s="302">
        <f>SUM(J349:K349)</f>
        <v>4.3641095084059645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19.044707232664159</v>
      </c>
      <c r="C350" s="302">
        <v>5.7798190881431326</v>
      </c>
      <c r="D350" s="302">
        <f t="shared" ref="D350:D357" si="115">SUM(B350:C350)</f>
        <v>24.824526320807291</v>
      </c>
      <c r="E350" s="303"/>
      <c r="F350" s="302">
        <v>21.563885789701132</v>
      </c>
      <c r="G350" s="302">
        <v>6.8694423188001617</v>
      </c>
      <c r="H350" s="302">
        <f t="shared" ref="H350:H357" si="116">SUM(F350:G350)</f>
        <v>28.433328108501293</v>
      </c>
      <c r="I350" s="303"/>
      <c r="J350" s="302">
        <v>28.620970822584148</v>
      </c>
      <c r="K350" s="302">
        <v>8.5982930968504174</v>
      </c>
      <c r="L350" s="302">
        <f t="shared" ref="L350:L357" si="117">SUM(J350:K350)</f>
        <v>37.219263919434567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6.8302482010008747</v>
      </c>
      <c r="C351" s="302">
        <v>2.3676941785365018</v>
      </c>
      <c r="D351" s="302">
        <f t="shared" si="115"/>
        <v>9.1979423795373769</v>
      </c>
      <c r="E351" s="303"/>
      <c r="F351" s="302">
        <v>7.8481028717433041</v>
      </c>
      <c r="G351" s="302">
        <v>2.6083222819997074</v>
      </c>
      <c r="H351" s="302">
        <f t="shared" si="116"/>
        <v>10.456425153743012</v>
      </c>
      <c r="I351" s="303"/>
      <c r="J351" s="302">
        <v>9.3801172577993643</v>
      </c>
      <c r="K351" s="302">
        <v>2.6914069816737189</v>
      </c>
      <c r="L351" s="302">
        <f t="shared" si="117"/>
        <v>12.071524239473083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5.3215280243142784</v>
      </c>
      <c r="C352" s="302">
        <v>0.50096090115517677</v>
      </c>
      <c r="D352" s="302">
        <f t="shared" si="115"/>
        <v>5.8224889254694556</v>
      </c>
      <c r="E352" s="303"/>
      <c r="F352" s="302">
        <v>4.9748113818629376</v>
      </c>
      <c r="G352" s="302">
        <v>0.53293350095898384</v>
      </c>
      <c r="H352" s="302">
        <f t="shared" si="116"/>
        <v>5.5077448828219211</v>
      </c>
      <c r="I352" s="303"/>
      <c r="J352" s="302">
        <v>3.0101729950998317</v>
      </c>
      <c r="K352" s="302">
        <v>0.41129486698001377</v>
      </c>
      <c r="L352" s="302">
        <f t="shared" si="117"/>
        <v>3.4214678620798455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0.58524511662981704</v>
      </c>
      <c r="C353" s="302">
        <v>0.41954021226448224</v>
      </c>
      <c r="D353" s="302">
        <f t="shared" si="115"/>
        <v>1.0047853288942994</v>
      </c>
      <c r="E353" s="303"/>
      <c r="F353" s="302">
        <v>0.49770431818362565</v>
      </c>
      <c r="G353" s="302">
        <v>0.29850310339127623</v>
      </c>
      <c r="H353" s="302">
        <f t="shared" si="116"/>
        <v>0.79620742157490187</v>
      </c>
      <c r="I353" s="303"/>
      <c r="J353" s="302">
        <v>0.3521712149557466</v>
      </c>
      <c r="K353" s="302">
        <v>0.24626681022456201</v>
      </c>
      <c r="L353" s="302">
        <f t="shared" si="117"/>
        <v>0.59843802518030864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18.177094938624471</v>
      </c>
      <c r="C354" s="302">
        <v>2.1652065289667806</v>
      </c>
      <c r="D354" s="302">
        <f t="shared" si="115"/>
        <v>20.342301467591252</v>
      </c>
      <c r="E354" s="303"/>
      <c r="F354" s="302">
        <v>17.883741681846811</v>
      </c>
      <c r="G354" s="302">
        <v>2.3990928317408819</v>
      </c>
      <c r="H354" s="302">
        <f t="shared" si="116"/>
        <v>20.282834513587694</v>
      </c>
      <c r="I354" s="303"/>
      <c r="J354" s="302">
        <v>19.228102434814733</v>
      </c>
      <c r="K354" s="302">
        <v>3.3398135298877727</v>
      </c>
      <c r="L354" s="302">
        <f t="shared" si="117"/>
        <v>22.567915964702507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0.89717338056646401</v>
      </c>
      <c r="C355" s="302">
        <v>0.15214995527249423</v>
      </c>
      <c r="D355" s="302">
        <f t="shared" si="115"/>
        <v>1.0493233358389582</v>
      </c>
      <c r="E355" s="303"/>
      <c r="F355" s="302">
        <v>0.82778925189319763</v>
      </c>
      <c r="G355" s="302">
        <v>0.13570423707158033</v>
      </c>
      <c r="H355" s="302">
        <f t="shared" si="116"/>
        <v>0.96349348896477793</v>
      </c>
      <c r="I355" s="303"/>
      <c r="J355" s="302">
        <v>0.95639957767078587</v>
      </c>
      <c r="K355" s="302">
        <v>0.13480990240559743</v>
      </c>
      <c r="L355" s="302">
        <f t="shared" si="117"/>
        <v>1.0912094800763832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0.26547217528966371</v>
      </c>
      <c r="C356" s="302">
        <v>0.19136387433848248</v>
      </c>
      <c r="D356" s="302">
        <f t="shared" si="115"/>
        <v>0.45683604962814617</v>
      </c>
      <c r="E356" s="303"/>
      <c r="F356" s="302">
        <v>0.2141468385764542</v>
      </c>
      <c r="G356" s="302">
        <v>0.177659009190265</v>
      </c>
      <c r="H356" s="302">
        <f t="shared" si="116"/>
        <v>0.39180584776671923</v>
      </c>
      <c r="I356" s="303"/>
      <c r="J356" s="302">
        <v>0.15471586041242119</v>
      </c>
      <c r="K356" s="302">
        <v>0.12811482929182597</v>
      </c>
      <c r="L356" s="302">
        <f t="shared" si="117"/>
        <v>0.28283068970424718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2.93502255389761</v>
      </c>
      <c r="C357" s="302">
        <v>0.50258113437878471</v>
      </c>
      <c r="D357" s="302">
        <f t="shared" si="115"/>
        <v>3.4376036882763947</v>
      </c>
      <c r="E357" s="303"/>
      <c r="F357" s="302">
        <v>2.217149796151737</v>
      </c>
      <c r="G357" s="302">
        <v>0.42521309291864035</v>
      </c>
      <c r="H357" s="302">
        <f t="shared" si="116"/>
        <v>2.6423628890703772</v>
      </c>
      <c r="I357" s="303"/>
      <c r="J357" s="302">
        <v>2.9662806047495045</v>
      </c>
      <c r="K357" s="302">
        <v>0.26095970619359166</v>
      </c>
      <c r="L357" s="302">
        <f t="shared" si="117"/>
        <v>3.2272403109430963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56.100187518495289</v>
      </c>
      <c r="C359" s="311">
        <f t="shared" ref="C359:D359" si="118">SUM(C349:C357)</f>
        <v>13.00581248150471</v>
      </c>
      <c r="D359" s="311">
        <f t="shared" si="118"/>
        <v>69.106000000000023</v>
      </c>
      <c r="E359" s="311"/>
      <c r="F359" s="311">
        <f t="shared" ref="F359:H359" si="119">SUM(F349:F357)</f>
        <v>58.414797735894155</v>
      </c>
      <c r="G359" s="311">
        <f t="shared" si="119"/>
        <v>14.412202264105872</v>
      </c>
      <c r="H359" s="311">
        <f t="shared" si="119"/>
        <v>72.827000000000027</v>
      </c>
      <c r="I359" s="311"/>
      <c r="J359" s="311">
        <f t="shared" ref="J359:L359" si="120">SUM(J349:J357)</f>
        <v>67.930895010309385</v>
      </c>
      <c r="K359" s="311">
        <f t="shared" si="120"/>
        <v>16.913104989690602</v>
      </c>
      <c r="L359" s="311">
        <f t="shared" si="120"/>
        <v>84.844000000000008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0.32682745378655009</v>
      </c>
      <c r="C366" s="302">
        <v>0.33736322193814106</v>
      </c>
      <c r="D366" s="302">
        <f>SUM(B366:C366)</f>
        <v>0.66419067572469115</v>
      </c>
      <c r="E366" s="303"/>
      <c r="F366" s="302">
        <v>0.26467402289371972</v>
      </c>
      <c r="G366" s="302">
        <v>0.39753479934129782</v>
      </c>
      <c r="H366" s="302">
        <f>SUM(F366:G366)</f>
        <v>0.66220882223501754</v>
      </c>
      <c r="I366" s="303"/>
      <c r="J366" s="302">
        <v>0.34460341876146666</v>
      </c>
      <c r="K366" s="302">
        <v>0.51309198920103805</v>
      </c>
      <c r="L366" s="302">
        <f>SUM(J366:K366)</f>
        <v>0.85769540796250476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0.93589195697585437</v>
      </c>
      <c r="C367" s="302">
        <v>0.58078991318843665</v>
      </c>
      <c r="D367" s="302">
        <f t="shared" ref="D367:D374" si="121">SUM(B367:C367)</f>
        <v>1.516681870164291</v>
      </c>
      <c r="E367" s="303"/>
      <c r="F367" s="302">
        <v>0.92396756573794192</v>
      </c>
      <c r="G367" s="302">
        <v>0.67362318941560861</v>
      </c>
      <c r="H367" s="302">
        <f t="shared" ref="H367:H374" si="122">SUM(F367:G367)</f>
        <v>1.5975907551535506</v>
      </c>
      <c r="I367" s="303"/>
      <c r="J367" s="302">
        <v>1.2008667439209195</v>
      </c>
      <c r="K367" s="302">
        <v>0.75300017355339999</v>
      </c>
      <c r="L367" s="302">
        <f t="shared" ref="L367:L374" si="123">SUM(J367:K367)</f>
        <v>1.9538669174743195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1.6725433542713291</v>
      </c>
      <c r="C368" s="302">
        <v>1.308771682548717</v>
      </c>
      <c r="D368" s="302">
        <f t="shared" si="121"/>
        <v>2.9813150368200461</v>
      </c>
      <c r="E368" s="303"/>
      <c r="F368" s="302">
        <v>1.0470490518010351</v>
      </c>
      <c r="G368" s="302">
        <v>1.5507020792719779</v>
      </c>
      <c r="H368" s="302">
        <f t="shared" si="122"/>
        <v>2.597751131073013</v>
      </c>
      <c r="I368" s="303"/>
      <c r="J368" s="302">
        <v>1.2757939294914256</v>
      </c>
      <c r="K368" s="302">
        <v>1.7138631576021939</v>
      </c>
      <c r="L368" s="302">
        <f t="shared" si="123"/>
        <v>2.9896570870936197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1.5880593569168158</v>
      </c>
      <c r="C369" s="302">
        <v>0.4946025701529535</v>
      </c>
      <c r="D369" s="302">
        <f t="shared" si="121"/>
        <v>2.0826619270697693</v>
      </c>
      <c r="E369" s="303"/>
      <c r="F369" s="302">
        <v>1.5901581662796029</v>
      </c>
      <c r="G369" s="302">
        <v>0.55375618515992064</v>
      </c>
      <c r="H369" s="302">
        <f t="shared" si="122"/>
        <v>2.1439143514395234</v>
      </c>
      <c r="I369" s="303"/>
      <c r="J369" s="302">
        <v>1.6488988365758761</v>
      </c>
      <c r="K369" s="302">
        <v>0.69712282148107407</v>
      </c>
      <c r="L369" s="302">
        <f t="shared" si="123"/>
        <v>2.3460216580569502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0.19194422579136058</v>
      </c>
      <c r="C370" s="302">
        <v>1.0836081952358163</v>
      </c>
      <c r="D370" s="302">
        <f t="shared" si="121"/>
        <v>1.2755524210271769</v>
      </c>
      <c r="E370" s="303"/>
      <c r="F370" s="302">
        <v>9.56361264364083E-2</v>
      </c>
      <c r="G370" s="302">
        <v>0.9426706555342711</v>
      </c>
      <c r="H370" s="302">
        <f t="shared" si="122"/>
        <v>1.0383067819706795</v>
      </c>
      <c r="I370" s="303"/>
      <c r="J370" s="302">
        <v>0.12342635779045377</v>
      </c>
      <c r="K370" s="302">
        <v>1.0020197766036876</v>
      </c>
      <c r="L370" s="302">
        <f t="shared" si="123"/>
        <v>1.1254461343941413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0.63298281486249941</v>
      </c>
      <c r="C371" s="302">
        <v>0.58988894719876339</v>
      </c>
      <c r="D371" s="302">
        <f t="shared" si="121"/>
        <v>1.2228717620612628</v>
      </c>
      <c r="E371" s="303"/>
      <c r="F371" s="302">
        <v>0.53116164739504135</v>
      </c>
      <c r="G371" s="302">
        <v>0.59896861447652716</v>
      </c>
      <c r="H371" s="302">
        <f t="shared" si="122"/>
        <v>1.1301302618715685</v>
      </c>
      <c r="I371" s="303"/>
      <c r="J371" s="302">
        <v>0.52880919632556567</v>
      </c>
      <c r="K371" s="302">
        <v>0.77420092978943444</v>
      </c>
      <c r="L371" s="302">
        <f t="shared" si="123"/>
        <v>1.3030101261150002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0.56010825974438883</v>
      </c>
      <c r="C372" s="302">
        <v>0.53251653915867248</v>
      </c>
      <c r="D372" s="302">
        <f t="shared" si="121"/>
        <v>1.0926247989030613</v>
      </c>
      <c r="E372" s="303"/>
      <c r="F372" s="302">
        <v>0.51698459131119734</v>
      </c>
      <c r="G372" s="302">
        <v>0.55398740402857083</v>
      </c>
      <c r="H372" s="302">
        <f t="shared" si="122"/>
        <v>1.0709719953397681</v>
      </c>
      <c r="I372" s="303"/>
      <c r="J372" s="302">
        <v>0.56508400075664367</v>
      </c>
      <c r="K372" s="302">
        <v>0.80670648964190295</v>
      </c>
      <c r="L372" s="302">
        <f t="shared" si="123"/>
        <v>1.3717904903985465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1.7600495589596872E-2</v>
      </c>
      <c r="C373" s="302">
        <v>0.1926861013922101</v>
      </c>
      <c r="D373" s="302">
        <f t="shared" si="121"/>
        <v>0.21028659698180696</v>
      </c>
      <c r="E373" s="303"/>
      <c r="F373" s="302">
        <v>1.2726405493982181E-2</v>
      </c>
      <c r="G373" s="302">
        <v>0.17297000068252066</v>
      </c>
      <c r="H373" s="302">
        <f t="shared" si="122"/>
        <v>0.18569640617650285</v>
      </c>
      <c r="I373" s="303"/>
      <c r="J373" s="302">
        <v>3.2705730566189202E-2</v>
      </c>
      <c r="K373" s="302">
        <v>0.22682994845315063</v>
      </c>
      <c r="L373" s="302">
        <f t="shared" si="123"/>
        <v>0.25953567901933983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0.68795372428480372</v>
      </c>
      <c r="C374" s="302">
        <v>1.3498611869630848</v>
      </c>
      <c r="D374" s="302">
        <f t="shared" si="121"/>
        <v>2.0378149112478887</v>
      </c>
      <c r="E374" s="303"/>
      <c r="F374" s="302">
        <v>0.6439756539730439</v>
      </c>
      <c r="G374" s="302">
        <v>1.140453840767333</v>
      </c>
      <c r="H374" s="302">
        <f t="shared" si="122"/>
        <v>1.7844294947403769</v>
      </c>
      <c r="I374" s="303"/>
      <c r="J374" s="302">
        <v>0.57714166953986457</v>
      </c>
      <c r="K374" s="302">
        <v>1.1778348299457224</v>
      </c>
      <c r="L374" s="302">
        <f t="shared" si="123"/>
        <v>1.754976499485587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6.6139116422231989</v>
      </c>
      <c r="C376" s="311">
        <f t="shared" ref="C376:D376" si="124">SUM(C366:C374)</f>
        <v>6.4700883577767963</v>
      </c>
      <c r="D376" s="311">
        <f t="shared" si="124"/>
        <v>13.083999999999994</v>
      </c>
      <c r="E376" s="311"/>
      <c r="F376" s="311">
        <f t="shared" ref="F376:H376" si="125">SUM(F366:F374)</f>
        <v>5.6263332313219729</v>
      </c>
      <c r="G376" s="311">
        <f t="shared" si="125"/>
        <v>6.5846667686780291</v>
      </c>
      <c r="H376" s="311">
        <f t="shared" si="125"/>
        <v>12.210999999999999</v>
      </c>
      <c r="I376" s="311"/>
      <c r="J376" s="311">
        <f t="shared" ref="J376:L376" si="126">SUM(J366:J374)</f>
        <v>6.2973298837284037</v>
      </c>
      <c r="K376" s="311">
        <f t="shared" si="126"/>
        <v>7.664670116271604</v>
      </c>
      <c r="L376" s="311">
        <f t="shared" si="126"/>
        <v>13.96200000000001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0.51707517130665837</v>
      </c>
      <c r="C383" s="302">
        <v>0.6546335261016959</v>
      </c>
      <c r="D383" s="302">
        <f>SUM(B383:C383)</f>
        <v>1.1717086974083544</v>
      </c>
      <c r="E383" s="303"/>
      <c r="F383" s="302">
        <v>0.67446091535674613</v>
      </c>
      <c r="G383" s="302">
        <v>0.30564795830482228</v>
      </c>
      <c r="H383" s="302">
        <f>SUM(F383:G383)</f>
        <v>0.9801088736615684</v>
      </c>
      <c r="I383" s="303"/>
      <c r="J383" s="302">
        <v>0.54462813665601928</v>
      </c>
      <c r="K383" s="302">
        <v>0.35421179613308812</v>
      </c>
      <c r="L383" s="302">
        <f>SUM(J383:K383)</f>
        <v>0.89883993278910745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2.1855267313537143</v>
      </c>
      <c r="C384" s="302">
        <v>1.4839377522985511</v>
      </c>
      <c r="D384" s="302">
        <f t="shared" ref="D384:D391" si="127">SUM(B384:C384)</f>
        <v>3.6694644836522654</v>
      </c>
      <c r="E384" s="303"/>
      <c r="F384" s="302">
        <v>1.9987711007562152</v>
      </c>
      <c r="G384" s="302">
        <v>0.73607308169770957</v>
      </c>
      <c r="H384" s="302">
        <f t="shared" ref="H384:H391" si="128">SUM(F384:G384)</f>
        <v>2.7348441824539247</v>
      </c>
      <c r="I384" s="303"/>
      <c r="J384" s="302">
        <v>1.8634397333495862</v>
      </c>
      <c r="K384" s="302">
        <v>0.76866339500490788</v>
      </c>
      <c r="L384" s="302">
        <f t="shared" ref="L384:L391" si="129">SUM(J384:K384)</f>
        <v>2.632103128354494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1.3577035328835072</v>
      </c>
      <c r="C385" s="302">
        <v>1.0456238589396962</v>
      </c>
      <c r="D385" s="302">
        <f t="shared" si="127"/>
        <v>2.4033273918232032</v>
      </c>
      <c r="E385" s="303"/>
      <c r="F385" s="302">
        <v>1.449955874316788</v>
      </c>
      <c r="G385" s="302">
        <v>0.45125437200661833</v>
      </c>
      <c r="H385" s="302">
        <f t="shared" si="128"/>
        <v>1.9012102463234064</v>
      </c>
      <c r="I385" s="303"/>
      <c r="J385" s="302">
        <v>1.431397745852794</v>
      </c>
      <c r="K385" s="302">
        <v>0.44855708439522535</v>
      </c>
      <c r="L385" s="302">
        <f t="shared" si="129"/>
        <v>1.8799548302480193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1.7655386035684779</v>
      </c>
      <c r="C386" s="302">
        <v>0.55665419453542975</v>
      </c>
      <c r="D386" s="302">
        <f t="shared" si="127"/>
        <v>2.3221927981039077</v>
      </c>
      <c r="E386" s="303"/>
      <c r="F386" s="302">
        <v>1.1740174525156686</v>
      </c>
      <c r="G386" s="302">
        <v>0.52511291173741426</v>
      </c>
      <c r="H386" s="302">
        <f t="shared" si="128"/>
        <v>1.6991303642530828</v>
      </c>
      <c r="I386" s="303"/>
      <c r="J386" s="302">
        <v>0.94290368997666407</v>
      </c>
      <c r="K386" s="302">
        <v>0.58513356758579682</v>
      </c>
      <c r="L386" s="302">
        <f t="shared" si="129"/>
        <v>1.528037257562461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0.12599054479720284</v>
      </c>
      <c r="C387" s="302">
        <v>1.0876149256754444</v>
      </c>
      <c r="D387" s="302">
        <f t="shared" si="127"/>
        <v>1.2136054704726473</v>
      </c>
      <c r="E387" s="303"/>
      <c r="F387" s="302">
        <v>0.18060924383206139</v>
      </c>
      <c r="G387" s="302">
        <v>0.38000322186820545</v>
      </c>
      <c r="H387" s="302">
        <f t="shared" si="128"/>
        <v>0.5606124657002669</v>
      </c>
      <c r="I387" s="303"/>
      <c r="J387" s="302">
        <v>0.25572937430671072</v>
      </c>
      <c r="K387" s="302">
        <v>0.38000467979693248</v>
      </c>
      <c r="L387" s="302">
        <f t="shared" si="129"/>
        <v>0.63573405410364314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2.3931577669916386</v>
      </c>
      <c r="C388" s="302">
        <v>0.94112872128736158</v>
      </c>
      <c r="D388" s="302">
        <f t="shared" si="127"/>
        <v>3.334286488279</v>
      </c>
      <c r="E388" s="303"/>
      <c r="F388" s="302">
        <v>2.5121988825550177</v>
      </c>
      <c r="G388" s="302">
        <v>0.6691765565895561</v>
      </c>
      <c r="H388" s="302">
        <f t="shared" si="128"/>
        <v>3.1813754391445737</v>
      </c>
      <c r="I388" s="303"/>
      <c r="J388" s="302">
        <v>1.9131158848379359</v>
      </c>
      <c r="K388" s="302">
        <v>0.4499548972510703</v>
      </c>
      <c r="L388" s="302">
        <f t="shared" si="129"/>
        <v>2.3630707820890064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0.43264706950798365</v>
      </c>
      <c r="C389" s="302">
        <v>0.38350544871205267</v>
      </c>
      <c r="D389" s="302">
        <f t="shared" si="127"/>
        <v>0.81615251822003632</v>
      </c>
      <c r="E389" s="303"/>
      <c r="F389" s="302">
        <v>0.35473405978622652</v>
      </c>
      <c r="G389" s="302">
        <v>0.35195183224218113</v>
      </c>
      <c r="H389" s="302">
        <f t="shared" si="128"/>
        <v>0.70668589202840759</v>
      </c>
      <c r="I389" s="303"/>
      <c r="J389" s="302">
        <v>0.23681170870265192</v>
      </c>
      <c r="K389" s="302">
        <v>0.41638688767110216</v>
      </c>
      <c r="L389" s="302">
        <f t="shared" si="129"/>
        <v>0.6531985963737541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9.4503782532976047E-2</v>
      </c>
      <c r="C390" s="302">
        <v>0.37483897562815482</v>
      </c>
      <c r="D390" s="302">
        <f t="shared" si="127"/>
        <v>0.46934275816113086</v>
      </c>
      <c r="E390" s="303"/>
      <c r="F390" s="302">
        <v>7.9450595371958407E-2</v>
      </c>
      <c r="G390" s="302">
        <v>0.24434445175759964</v>
      </c>
      <c r="H390" s="302">
        <f t="shared" si="128"/>
        <v>0.32379504712955803</v>
      </c>
      <c r="I390" s="303"/>
      <c r="J390" s="302">
        <v>6.8240175756979798E-2</v>
      </c>
      <c r="K390" s="302">
        <v>0.14434989368330253</v>
      </c>
      <c r="L390" s="302">
        <f t="shared" si="129"/>
        <v>0.21259006944028233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0.79601872301089049</v>
      </c>
      <c r="C391" s="302">
        <v>0.99490067086857259</v>
      </c>
      <c r="D391" s="302">
        <f t="shared" si="127"/>
        <v>1.790919393879463</v>
      </c>
      <c r="E391" s="303"/>
      <c r="F391" s="302">
        <v>0.52128604765104736</v>
      </c>
      <c r="G391" s="302">
        <v>0.78595144165417519</v>
      </c>
      <c r="H391" s="302">
        <f t="shared" si="128"/>
        <v>1.3072374893052225</v>
      </c>
      <c r="I391" s="303"/>
      <c r="J391" s="302">
        <v>0.36595991327788591</v>
      </c>
      <c r="K391" s="302">
        <v>0.61051143576134403</v>
      </c>
      <c r="L391" s="302">
        <f t="shared" si="129"/>
        <v>0.97647134903922994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9.6681619259530507</v>
      </c>
      <c r="C393" s="311">
        <f t="shared" ref="C393:D393" si="130">SUM(C383:C391)</f>
        <v>7.5228380740469589</v>
      </c>
      <c r="D393" s="311">
        <f t="shared" si="130"/>
        <v>17.19100000000001</v>
      </c>
      <c r="E393" s="311"/>
      <c r="F393" s="311">
        <f t="shared" ref="F393:H393" si="131">SUM(F383:F391)</f>
        <v>8.9454841721417289</v>
      </c>
      <c r="G393" s="311">
        <f t="shared" si="131"/>
        <v>4.4495158278582814</v>
      </c>
      <c r="H393" s="311">
        <f t="shared" si="131"/>
        <v>13.39500000000001</v>
      </c>
      <c r="I393" s="311"/>
      <c r="J393" s="311">
        <f t="shared" ref="J393:L393" si="132">SUM(J383:J391)</f>
        <v>7.6222263627172264</v>
      </c>
      <c r="K393" s="311">
        <f t="shared" si="132"/>
        <v>4.1577736372827694</v>
      </c>
      <c r="L393" s="311">
        <f t="shared" si="132"/>
        <v>11.779999999999996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of Tyne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20.44390217703409</v>
      </c>
      <c r="C9" s="249">
        <f t="shared" ref="C9:D9" si="0">SUM(C26,C43,C60,C77,C94,C111,C128,C145,C162,C179,C196,C213,C230,C247,C264,C281,C298,C315,C332,C349,C366,C383)</f>
        <v>2.9281978269029838</v>
      </c>
      <c r="D9" s="249">
        <f t="shared" si="0"/>
        <v>7.3736091338352248</v>
      </c>
      <c r="E9" s="249">
        <f>SUM(B9:D9)</f>
        <v>30.745709137772298</v>
      </c>
      <c r="F9" s="238"/>
      <c r="G9" s="249">
        <f>SUM(G26,G43,G60,G77,G94,G111,G128,G145,G162,G179,G196,G213,G230,G247,G264,G281,G298,G315,G332,G349,G366,G383)</f>
        <v>24.225466561220912</v>
      </c>
      <c r="H9" s="249">
        <f t="shared" ref="H9:I9" si="1">SUM(H26,H43,H60,H77,H94,H111,H128,H145,H162,H179,H196,H213,H230,H247,H264,H281,H298,H315,H332,H349,H366,H383)</f>
        <v>4.3306836432879177</v>
      </c>
      <c r="I9" s="249">
        <f t="shared" si="1"/>
        <v>7.0446668569959403</v>
      </c>
      <c r="J9" s="249">
        <f>SUM(G9:I9)</f>
        <v>35.60081706150477</v>
      </c>
      <c r="K9" s="238"/>
      <c r="L9" s="249">
        <f>SUM(L26,L43,L60,L77,L94,L111,L128,L145,L162,L179,L196,L213,L230,L247,L264,L281,L298,L315,L332,L349,L366,L383)</f>
        <v>29.258336469909398</v>
      </c>
      <c r="M9" s="249">
        <f t="shared" ref="M9:N9" si="2">SUM(M26,M43,M60,M77,M94,M111,M128,M145,M162,M179,M196,M213,M230,M247,M264,M281,M298,M315,M332,M349,M366,M383)</f>
        <v>5.889461230965483</v>
      </c>
      <c r="N9" s="249">
        <f t="shared" si="2"/>
        <v>7.9364608326109227</v>
      </c>
      <c r="O9" s="249">
        <f>SUM(L9:N9)</f>
        <v>43.084258533485809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57.996539020733756</v>
      </c>
      <c r="C10" s="249">
        <f t="shared" si="3"/>
        <v>15.243132349645698</v>
      </c>
      <c r="D10" s="249">
        <f t="shared" si="3"/>
        <v>8.2001007222693101</v>
      </c>
      <c r="E10" s="249">
        <f t="shared" ref="E10:E17" si="4">SUM(B10:D10)</f>
        <v>81.439772092648766</v>
      </c>
      <c r="F10" s="238"/>
      <c r="G10" s="249">
        <f t="shared" ref="G10:I10" si="5">SUM(G27,G44,G61,G78,G95,G112,G129,G146,G163,G180,G197,G214,G231,G248,G265,G282,G299,G316,G333,G350,G367,G384)</f>
        <v>66.630817951670792</v>
      </c>
      <c r="H10" s="249">
        <f t="shared" si="5"/>
        <v>19.34334658952848</v>
      </c>
      <c r="I10" s="249">
        <f t="shared" si="5"/>
        <v>6.7911538982103732</v>
      </c>
      <c r="J10" s="249">
        <f t="shared" ref="J10:J17" si="6">SUM(G10:I10)</f>
        <v>92.76531843940964</v>
      </c>
      <c r="K10" s="238"/>
      <c r="L10" s="249">
        <f t="shared" ref="L10:N10" si="7">SUM(L27,L44,L61,L78,L95,L112,L129,L146,L163,L180,L197,L214,L231,L248,L265,L282,L299,L316,L333,L350,L367,L384)</f>
        <v>82.684127516755566</v>
      </c>
      <c r="M10" s="249">
        <f t="shared" si="7"/>
        <v>25.076422397362627</v>
      </c>
      <c r="N10" s="249">
        <f t="shared" si="7"/>
        <v>6.1427415764448972</v>
      </c>
      <c r="O10" s="249">
        <f t="shared" ref="O10:O17" si="8">SUM(L10:N10)</f>
        <v>113.90329149056309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30.09224986804162</v>
      </c>
      <c r="C11" s="249">
        <f t="shared" si="3"/>
        <v>8.9021146719117183</v>
      </c>
      <c r="D11" s="249">
        <f t="shared" si="3"/>
        <v>6.6421104573155514</v>
      </c>
      <c r="E11" s="249">
        <f t="shared" si="4"/>
        <v>45.636474997268891</v>
      </c>
      <c r="F11" s="238"/>
      <c r="G11" s="249">
        <f t="shared" ref="G11:I11" si="9">SUM(G28,G45,G62,G79,G96,G113,G130,G147,G164,G181,G198,G215,G232,G249,G266,G283,G300,G317,G334,G351,G368,G385)</f>
        <v>33.898853335701737</v>
      </c>
      <c r="H11" s="249">
        <f t="shared" si="9"/>
        <v>10.679699645307608</v>
      </c>
      <c r="I11" s="249">
        <f t="shared" si="9"/>
        <v>5.6456697060586825</v>
      </c>
      <c r="J11" s="249">
        <f t="shared" si="6"/>
        <v>50.224222687068028</v>
      </c>
      <c r="K11" s="238"/>
      <c r="L11" s="249">
        <f t="shared" ref="L11:N11" si="10">SUM(L28,L45,L62,L79,L96,L113,L130,L147,L164,L181,L198,L215,L232,L249,L266,L283,L300,L317,L334,L351,L368,L385)</f>
        <v>36.43738191669302</v>
      </c>
      <c r="M11" s="249">
        <f t="shared" si="10"/>
        <v>11.904238250868371</v>
      </c>
      <c r="N11" s="249">
        <f t="shared" si="10"/>
        <v>5.6833630034639651</v>
      </c>
      <c r="O11" s="249">
        <f t="shared" si="8"/>
        <v>54.024983171025355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28.358919492700487</v>
      </c>
      <c r="C12" s="249">
        <f t="shared" si="3"/>
        <v>19.191641889335159</v>
      </c>
      <c r="D12" s="249">
        <f t="shared" si="3"/>
        <v>2.209385105457613</v>
      </c>
      <c r="E12" s="249">
        <f t="shared" si="4"/>
        <v>49.759946487493259</v>
      </c>
      <c r="F12" s="238"/>
      <c r="G12" s="249">
        <f t="shared" ref="G12:I12" si="11">SUM(G29,G46,G63,G80,G97,G114,G131,G148,G165,G182,G199,G216,G233,G250,G267,G284,G301,G318,G335,G352,G369,G386)</f>
        <v>27.269442012545316</v>
      </c>
      <c r="H12" s="249">
        <f t="shared" si="11"/>
        <v>18.519818317878489</v>
      </c>
      <c r="I12" s="249">
        <f t="shared" si="11"/>
        <v>1.7055349978893242</v>
      </c>
      <c r="J12" s="249">
        <f t="shared" si="6"/>
        <v>47.494795328313124</v>
      </c>
      <c r="K12" s="238"/>
      <c r="L12" s="249">
        <f t="shared" ref="L12:N12" si="12">SUM(L29,L46,L63,L80,L97,L114,L131,L148,L165,L182,L199,L216,L233,L250,L267,L284,L301,L318,L335,L352,L369,L386)</f>
        <v>24.643988075633551</v>
      </c>
      <c r="M12" s="249">
        <f t="shared" si="12"/>
        <v>15.933522123483312</v>
      </c>
      <c r="N12" s="249">
        <f t="shared" si="12"/>
        <v>2.1960883620894736</v>
      </c>
      <c r="O12" s="249">
        <f t="shared" si="8"/>
        <v>42.773598561206342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27.464397530397864</v>
      </c>
      <c r="C13" s="249">
        <f t="shared" si="3"/>
        <v>3.926999931798246</v>
      </c>
      <c r="D13" s="249">
        <f t="shared" si="3"/>
        <v>10.758455123273601</v>
      </c>
      <c r="E13" s="249">
        <f t="shared" si="4"/>
        <v>42.149852585469709</v>
      </c>
      <c r="F13" s="238"/>
      <c r="G13" s="249">
        <f t="shared" ref="G13:I13" si="13">SUM(G30,G47,G64,G81,G98,G115,G132,G149,G166,G183,G200,G217,G234,G251,G268,G285,G302,G319,G336,G353,G370,G387)</f>
        <v>22.574047279375549</v>
      </c>
      <c r="H13" s="249">
        <f t="shared" si="13"/>
        <v>3.3416576357925871</v>
      </c>
      <c r="I13" s="249">
        <f t="shared" si="13"/>
        <v>9.9601748060563562</v>
      </c>
      <c r="J13" s="249">
        <f t="shared" si="6"/>
        <v>35.875879721224493</v>
      </c>
      <c r="K13" s="238"/>
      <c r="L13" s="249">
        <f t="shared" ref="L13:N13" si="14">SUM(L30,L47,L64,L81,L98,L115,L132,L149,L166,L183,L200,L217,L234,L251,L268,L285,L302,L319,L336,L353,L370,L387)</f>
        <v>19.437219544681327</v>
      </c>
      <c r="M13" s="249">
        <f t="shared" si="14"/>
        <v>3.7725390916266446</v>
      </c>
      <c r="N13" s="249">
        <f t="shared" si="14"/>
        <v>10.466677561008053</v>
      </c>
      <c r="O13" s="249">
        <f t="shared" si="8"/>
        <v>33.676436197316022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20.583581658350916</v>
      </c>
      <c r="C14" s="249">
        <f t="shared" si="3"/>
        <v>17.455923598895957</v>
      </c>
      <c r="D14" s="249">
        <f t="shared" si="3"/>
        <v>3.7768678426116855</v>
      </c>
      <c r="E14" s="249">
        <f t="shared" si="4"/>
        <v>41.816373099858559</v>
      </c>
      <c r="F14" s="238"/>
      <c r="G14" s="249">
        <f t="shared" ref="G14:I14" si="15">SUM(G31,G48,G65,G82,G99,G116,G133,G150,G167,G184,G201,G218,G235,G252,G269,G286,G303,G320,G337,G354,G371,G388)</f>
        <v>19.995644346991693</v>
      </c>
      <c r="H14" s="249">
        <f t="shared" si="15"/>
        <v>17.890950274676204</v>
      </c>
      <c r="I14" s="249">
        <f t="shared" si="15"/>
        <v>3.9111737217905018</v>
      </c>
      <c r="J14" s="249">
        <f t="shared" si="6"/>
        <v>41.797768343458401</v>
      </c>
      <c r="K14" s="238"/>
      <c r="L14" s="249">
        <f t="shared" ref="L14:N14" si="16">SUM(L31,L48,L65,L82,L99,L116,L133,L150,L167,L184,L201,L218,L235,L252,L269,L286,L303,L320,L337,L354,L371,L388)</f>
        <v>22.737544073467809</v>
      </c>
      <c r="M14" s="249">
        <f t="shared" si="16"/>
        <v>19.507086058680908</v>
      </c>
      <c r="N14" s="249">
        <f t="shared" si="16"/>
        <v>4.5232076730107593</v>
      </c>
      <c r="O14" s="249">
        <f t="shared" si="8"/>
        <v>46.767837805159473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16.809045238805229</v>
      </c>
      <c r="C15" s="249">
        <f t="shared" si="3"/>
        <v>25.615284256403498</v>
      </c>
      <c r="D15" s="249">
        <f t="shared" si="3"/>
        <v>3.1408717820526295</v>
      </c>
      <c r="E15" s="249">
        <f t="shared" si="4"/>
        <v>45.565201277261352</v>
      </c>
      <c r="F15" s="238"/>
      <c r="G15" s="249">
        <f t="shared" ref="G15:I15" si="17">SUM(G32,G49,G66,G83,G100,G117,G134,G151,G168,G185,G202,G219,G236,G253,G270,G287,G304,G321,G338,G355,G372,G389)</f>
        <v>16.349446480122811</v>
      </c>
      <c r="H15" s="249">
        <f t="shared" si="17"/>
        <v>25.131061427122926</v>
      </c>
      <c r="I15" s="249">
        <f t="shared" si="17"/>
        <v>1.8606357481464575</v>
      </c>
      <c r="J15" s="249">
        <f t="shared" si="6"/>
        <v>43.341143655392194</v>
      </c>
      <c r="K15" s="238"/>
      <c r="L15" s="249">
        <f t="shared" ref="L15:N15" si="18">SUM(L32,L49,L66,L83,L100,L117,L134,L151,L168,L185,L202,L219,L236,L253,L270,L287,L304,L321,L338,L355,L372,L389)</f>
        <v>17.643938337521075</v>
      </c>
      <c r="M15" s="249">
        <f t="shared" si="18"/>
        <v>26.088613099269239</v>
      </c>
      <c r="N15" s="249">
        <f t="shared" si="18"/>
        <v>1.5461771503363262</v>
      </c>
      <c r="O15" s="249">
        <f t="shared" si="8"/>
        <v>45.278728587126643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19.09091869046998</v>
      </c>
      <c r="C16" s="249">
        <f t="shared" si="3"/>
        <v>3.1781161337995396</v>
      </c>
      <c r="D16" s="249">
        <f t="shared" si="3"/>
        <v>2.8644802409506531</v>
      </c>
      <c r="E16" s="249">
        <f t="shared" si="4"/>
        <v>25.13351506522017</v>
      </c>
      <c r="F16" s="238"/>
      <c r="G16" s="249">
        <f t="shared" ref="G16:I16" si="19">SUM(G33,G50,G67,G84,G101,G118,G135,G152,G169,G186,G203,G220,G237,G254,G271,G288,G305,G322,G339,G356,G373,G390)</f>
        <v>16.223241593459758</v>
      </c>
      <c r="H16" s="249">
        <f t="shared" si="19"/>
        <v>3.400680173274385</v>
      </c>
      <c r="I16" s="249">
        <f t="shared" si="19"/>
        <v>3.5008911650309611</v>
      </c>
      <c r="J16" s="249">
        <f t="shared" si="6"/>
        <v>23.124812931765103</v>
      </c>
      <c r="K16" s="238"/>
      <c r="L16" s="249">
        <f t="shared" ref="L16:N16" si="20">SUM(L33,L50,L67,L84,L101,L118,L135,L152,L169,L186,L203,L220,L237,L254,L271,L288,L305,L322,L339,L356,L373,L390)</f>
        <v>15.958851923599788</v>
      </c>
      <c r="M16" s="249">
        <f t="shared" si="20"/>
        <v>4.4384751299645533</v>
      </c>
      <c r="N16" s="249">
        <f t="shared" si="20"/>
        <v>4.1060836110383123</v>
      </c>
      <c r="O16" s="249">
        <f t="shared" si="8"/>
        <v>24.503410664602651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21.735868066159536</v>
      </c>
      <c r="C17" s="249">
        <f t="shared" si="3"/>
        <v>27.77065296829311</v>
      </c>
      <c r="D17" s="249">
        <f t="shared" si="3"/>
        <v>3.6566342225544419</v>
      </c>
      <c r="E17" s="249">
        <f t="shared" si="4"/>
        <v>53.163155257007091</v>
      </c>
      <c r="F17" s="238"/>
      <c r="G17" s="249">
        <f t="shared" ref="G17:I17" si="21">SUM(G34,G51,G68,G85,G102,G119,G136,G153,G170,G187,G204,G221,G238,G255,G272,G289,G306,G323,G340,G357,G374,G391)</f>
        <v>20.567587556225579</v>
      </c>
      <c r="H17" s="249">
        <f t="shared" si="21"/>
        <v>26.002779941587278</v>
      </c>
      <c r="I17" s="249">
        <f t="shared" si="21"/>
        <v>2.7228743340515753</v>
      </c>
      <c r="J17" s="249">
        <f t="shared" si="6"/>
        <v>49.293241831864428</v>
      </c>
      <c r="K17" s="238"/>
      <c r="L17" s="249">
        <f t="shared" ref="L17:N17" si="22">SUM(L34,L51,L68,L85,L102,L119,L136,L153,L170,L187,L204,L221,L238,L255,L272,L289,L306,L323,L340,L357,L374,L391)</f>
        <v>21.845752238040916</v>
      </c>
      <c r="M17" s="249">
        <f t="shared" si="22"/>
        <v>24.688812933468842</v>
      </c>
      <c r="N17" s="249">
        <f t="shared" si="22"/>
        <v>3.8268898180048523</v>
      </c>
      <c r="O17" s="249">
        <f t="shared" si="8"/>
        <v>50.361454989514606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242.57542174269346</v>
      </c>
      <c r="C19" s="247">
        <f t="shared" ref="C19:O19" si="23">SUM(C9:C17)</f>
        <v>124.21206362698591</v>
      </c>
      <c r="D19" s="247">
        <f t="shared" si="23"/>
        <v>48.622514630320715</v>
      </c>
      <c r="E19" s="247">
        <f t="shared" si="23"/>
        <v>415.41000000000008</v>
      </c>
      <c r="F19" s="247"/>
      <c r="G19" s="247">
        <f t="shared" si="23"/>
        <v>247.73454711731418</v>
      </c>
      <c r="H19" s="247">
        <f t="shared" si="23"/>
        <v>128.64067764845589</v>
      </c>
      <c r="I19" s="247">
        <f t="shared" si="23"/>
        <v>43.142775234230179</v>
      </c>
      <c r="J19" s="247">
        <f t="shared" si="23"/>
        <v>419.5180000000002</v>
      </c>
      <c r="K19" s="247"/>
      <c r="L19" s="247">
        <f t="shared" si="23"/>
        <v>270.64714009630245</v>
      </c>
      <c r="M19" s="247">
        <f t="shared" si="23"/>
        <v>137.29917031568999</v>
      </c>
      <c r="N19" s="247">
        <f t="shared" si="23"/>
        <v>46.42768958800756</v>
      </c>
      <c r="O19" s="247">
        <f t="shared" si="23"/>
        <v>454.37399999999997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0.21376725422588627</v>
      </c>
      <c r="C26" s="302">
        <v>2.6176892090249808E-2</v>
      </c>
      <c r="D26" s="302">
        <v>2.5114873077029858E-2</v>
      </c>
      <c r="E26" s="302">
        <f>SUM(B26:D26)</f>
        <v>0.26505901939316595</v>
      </c>
      <c r="F26" s="303"/>
      <c r="G26" s="302">
        <v>0.10406832724104245</v>
      </c>
      <c r="H26" s="302">
        <v>2.551955660379425E-3</v>
      </c>
      <c r="I26" s="302">
        <v>5.6616506467653573E-2</v>
      </c>
      <c r="J26" s="302">
        <f>SUM(G26:I26)</f>
        <v>0.16323678936907546</v>
      </c>
      <c r="K26" s="303"/>
      <c r="L26" s="302">
        <v>0.18227420661013219</v>
      </c>
      <c r="M26" s="302">
        <v>2.7211232134316419E-3</v>
      </c>
      <c r="N26" s="302">
        <v>5.5225475875487699E-2</v>
      </c>
      <c r="O26" s="302">
        <f>SUM(L26:N26)</f>
        <v>0.24022080569905155</v>
      </c>
    </row>
    <row r="27" spans="1:15" s="236" customFormat="1" x14ac:dyDescent="0.2">
      <c r="A27" s="237" t="str">
        <f>name!E$5</f>
        <v>Professional occupations</v>
      </c>
      <c r="B27" s="302">
        <v>7.6279456191531522E-2</v>
      </c>
      <c r="C27" s="302">
        <v>2.4978063578550959E-2</v>
      </c>
      <c r="D27" s="302">
        <v>8.3392433835933304E-3</v>
      </c>
      <c r="E27" s="302">
        <f t="shared" ref="E27:E34" si="24">SUM(B27:D27)</f>
        <v>0.10959676315367582</v>
      </c>
      <c r="F27" s="303"/>
      <c r="G27" s="302">
        <v>4.6256474067561629E-2</v>
      </c>
      <c r="H27" s="302">
        <v>3.2805182144020569E-3</v>
      </c>
      <c r="I27" s="302">
        <v>1.4213485794906845E-2</v>
      </c>
      <c r="J27" s="302">
        <f t="shared" ref="J27:J34" si="25">SUM(G27:I27)</f>
        <v>6.3750478076870523E-2</v>
      </c>
      <c r="K27" s="303"/>
      <c r="L27" s="302">
        <v>6.7081438902162296E-2</v>
      </c>
      <c r="M27" s="302">
        <v>3.523860614102915E-3</v>
      </c>
      <c r="N27" s="302">
        <v>1.937434204296402E-2</v>
      </c>
      <c r="O27" s="302">
        <f t="shared" ref="O27:O34" si="26">SUM(L27:N27)</f>
        <v>8.9979641559229231E-2</v>
      </c>
    </row>
    <row r="28" spans="1:15" s="236" customFormat="1" x14ac:dyDescent="0.2">
      <c r="A28" s="237" t="str">
        <f>name!E$6</f>
        <v>Associate professional occupations</v>
      </c>
      <c r="B28" s="302">
        <v>4.9657304419182056E-2</v>
      </c>
      <c r="C28" s="302">
        <v>2.2759514945724063E-2</v>
      </c>
      <c r="D28" s="302">
        <v>5.7896839463698127E-3</v>
      </c>
      <c r="E28" s="302">
        <f t="shared" si="24"/>
        <v>7.8206503311275932E-2</v>
      </c>
      <c r="F28" s="303"/>
      <c r="G28" s="302">
        <v>2.7806007309607521E-2</v>
      </c>
      <c r="H28" s="302">
        <v>2.896727397178184E-3</v>
      </c>
      <c r="I28" s="302">
        <v>1.0014067863617807E-2</v>
      </c>
      <c r="J28" s="302">
        <f t="shared" si="25"/>
        <v>4.0716802570403512E-2</v>
      </c>
      <c r="K28" s="303"/>
      <c r="L28" s="302">
        <v>2.4591167602725544E-2</v>
      </c>
      <c r="M28" s="302">
        <v>2.3709299558557313E-3</v>
      </c>
      <c r="N28" s="302">
        <v>1.5287437519941266E-2</v>
      </c>
      <c r="O28" s="302">
        <f t="shared" si="26"/>
        <v>4.224953507852254E-2</v>
      </c>
    </row>
    <row r="29" spans="1:15" s="236" customFormat="1" x14ac:dyDescent="0.2">
      <c r="A29" s="237" t="str">
        <f>name!E$7</f>
        <v>Administrative and secretarial occupations</v>
      </c>
      <c r="B29" s="302">
        <v>2.8494688807470456E-2</v>
      </c>
      <c r="C29" s="302">
        <v>5.1380638979037795E-2</v>
      </c>
      <c r="D29" s="302">
        <v>1.7032144633519943E-3</v>
      </c>
      <c r="E29" s="302">
        <f t="shared" si="24"/>
        <v>8.1578542249860234E-2</v>
      </c>
      <c r="F29" s="303"/>
      <c r="G29" s="302">
        <v>1.891195608451789E-2</v>
      </c>
      <c r="H29" s="302">
        <v>8.3132774033266299E-3</v>
      </c>
      <c r="I29" s="302">
        <v>1.4518244246711928E-2</v>
      </c>
      <c r="J29" s="302">
        <f t="shared" si="25"/>
        <v>4.1743477734556445E-2</v>
      </c>
      <c r="K29" s="303"/>
      <c r="L29" s="302">
        <v>2.086372216729198E-2</v>
      </c>
      <c r="M29" s="302">
        <v>4.5361097993839245E-3</v>
      </c>
      <c r="N29" s="302">
        <v>7.3636847374096695E-3</v>
      </c>
      <c r="O29" s="302">
        <f t="shared" si="26"/>
        <v>3.2763516704085574E-2</v>
      </c>
    </row>
    <row r="30" spans="1:15" s="236" customFormat="1" x14ac:dyDescent="0.2">
      <c r="A30" s="237" t="str">
        <f>name!E$8</f>
        <v>Skilled trades occupations</v>
      </c>
      <c r="B30" s="302">
        <v>1.070850889526455</v>
      </c>
      <c r="C30" s="302">
        <v>0.13583195624074232</v>
      </c>
      <c r="D30" s="302">
        <v>1.2776276075846913</v>
      </c>
      <c r="E30" s="302">
        <f t="shared" si="24"/>
        <v>2.4843104533518887</v>
      </c>
      <c r="F30" s="303"/>
      <c r="G30" s="302">
        <v>0.43505313095420228</v>
      </c>
      <c r="H30" s="302">
        <v>5.2599283055345131E-3</v>
      </c>
      <c r="I30" s="302">
        <v>1.6473019228010881</v>
      </c>
      <c r="J30" s="302">
        <f>SUM(G30:I30)</f>
        <v>2.087614982060825</v>
      </c>
      <c r="K30" s="303"/>
      <c r="L30" s="302">
        <v>0.53143533352315886</v>
      </c>
      <c r="M30" s="302">
        <v>7.3286314706832029E-3</v>
      </c>
      <c r="N30" s="302">
        <v>1.6129943099406985</v>
      </c>
      <c r="O30" s="302">
        <f t="shared" si="26"/>
        <v>2.1517582749345405</v>
      </c>
    </row>
    <row r="31" spans="1:15" s="236" customFormat="1" x14ac:dyDescent="0.2">
      <c r="A31" s="237" t="str">
        <f>name!E$9</f>
        <v>Caring, leisure and other service occupations</v>
      </c>
      <c r="B31" s="302">
        <v>3.7786013993004554E-2</v>
      </c>
      <c r="C31" s="302">
        <v>1.5337815708414288E-2</v>
      </c>
      <c r="D31" s="302">
        <v>1.9843121186702155E-2</v>
      </c>
      <c r="E31" s="302">
        <f t="shared" si="24"/>
        <v>7.2966950888120996E-2</v>
      </c>
      <c r="F31" s="303"/>
      <c r="G31" s="302">
        <v>2.3400636895385053E-2</v>
      </c>
      <c r="H31" s="302">
        <v>4.6209283340162693E-3</v>
      </c>
      <c r="I31" s="302">
        <v>2.5640940654493186E-2</v>
      </c>
      <c r="J31" s="302">
        <f t="shared" si="25"/>
        <v>5.3662505883894512E-2</v>
      </c>
      <c r="K31" s="303"/>
      <c r="L31" s="302">
        <v>2.2116686783765559E-2</v>
      </c>
      <c r="M31" s="302">
        <v>4.0411503998051936E-3</v>
      </c>
      <c r="N31" s="302">
        <v>3.0455095448993698E-2</v>
      </c>
      <c r="O31" s="302">
        <f t="shared" si="26"/>
        <v>5.661293263256445E-2</v>
      </c>
    </row>
    <row r="32" spans="1:15" s="236" customFormat="1" x14ac:dyDescent="0.2">
      <c r="A32" s="237" t="str">
        <f>name!E$10</f>
        <v>Sales and customer service occupations</v>
      </c>
      <c r="B32" s="302">
        <v>2.9988501519939703E-2</v>
      </c>
      <c r="C32" s="302">
        <v>2.7794275982449271E-2</v>
      </c>
      <c r="D32" s="302">
        <v>8.402858786389758E-3</v>
      </c>
      <c r="E32" s="302">
        <f t="shared" si="24"/>
        <v>6.6185636288778729E-2</v>
      </c>
      <c r="F32" s="303"/>
      <c r="G32" s="302">
        <v>1.413876751849988E-2</v>
      </c>
      <c r="H32" s="302">
        <v>3.0006685330747377E-3</v>
      </c>
      <c r="I32" s="302">
        <v>1.3479548891514811E-2</v>
      </c>
      <c r="J32" s="302">
        <f t="shared" si="25"/>
        <v>3.0618984943089428E-2</v>
      </c>
      <c r="K32" s="303"/>
      <c r="L32" s="302">
        <v>1.8769388829379979E-2</v>
      </c>
      <c r="M32" s="302">
        <v>2.8291519873597797E-3</v>
      </c>
      <c r="N32" s="302">
        <v>9.1037337365776228E-3</v>
      </c>
      <c r="O32" s="302">
        <f t="shared" si="26"/>
        <v>3.070227455331738E-2</v>
      </c>
    </row>
    <row r="33" spans="1:15" s="236" customFormat="1" x14ac:dyDescent="0.2">
      <c r="A33" s="237" t="str">
        <f>name!E$11</f>
        <v>Process, plant and machine operatives</v>
      </c>
      <c r="B33" s="302">
        <v>5.9148201073702528E-2</v>
      </c>
      <c r="C33" s="302">
        <v>4.955149698700289E-2</v>
      </c>
      <c r="D33" s="302">
        <v>1.5135278151344501E-2</v>
      </c>
      <c r="E33" s="302">
        <f t="shared" si="24"/>
        <v>0.12383497621204992</v>
      </c>
      <c r="F33" s="303"/>
      <c r="G33" s="302">
        <v>2.0611467607655132E-2</v>
      </c>
      <c r="H33" s="302">
        <v>2.1627781931397019E-3</v>
      </c>
      <c r="I33" s="302">
        <v>1.5516798978599406E-2</v>
      </c>
      <c r="J33" s="302">
        <f t="shared" si="25"/>
        <v>3.829104477939424E-2</v>
      </c>
      <c r="K33" s="303"/>
      <c r="L33" s="302">
        <v>7.272570122153257E-3</v>
      </c>
      <c r="M33" s="302">
        <v>5.4133129232771509E-3</v>
      </c>
      <c r="N33" s="302">
        <v>3.3055851952683998E-2</v>
      </c>
      <c r="O33" s="302">
        <f t="shared" si="26"/>
        <v>4.5741734998114403E-2</v>
      </c>
    </row>
    <row r="34" spans="1:15" s="236" customFormat="1" x14ac:dyDescent="0.2">
      <c r="A34" s="237" t="str">
        <f>name!E$12</f>
        <v>Elementary occupations</v>
      </c>
      <c r="B34" s="302">
        <v>0.15732003455025514</v>
      </c>
      <c r="C34" s="302">
        <v>8.6570146757590838E-2</v>
      </c>
      <c r="D34" s="302">
        <v>0.13437097384333474</v>
      </c>
      <c r="E34" s="302">
        <f t="shared" si="24"/>
        <v>0.37826115515118075</v>
      </c>
      <c r="F34" s="303"/>
      <c r="G34" s="302">
        <v>5.8897792966095944E-2</v>
      </c>
      <c r="H34" s="302">
        <v>1.0990268042378695E-2</v>
      </c>
      <c r="I34" s="302">
        <v>0.10947687357341311</v>
      </c>
      <c r="J34" s="302">
        <f t="shared" si="25"/>
        <v>0.17936493458188774</v>
      </c>
      <c r="K34" s="303"/>
      <c r="L34" s="302">
        <v>1.2879968226325747E-2</v>
      </c>
      <c r="M34" s="302">
        <v>1.0856419291860877E-2</v>
      </c>
      <c r="N34" s="302">
        <v>0.16123489632239196</v>
      </c>
      <c r="O34" s="302">
        <f t="shared" si="26"/>
        <v>0.18497128384057859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1.7232923443074275</v>
      </c>
      <c r="C36" s="311">
        <f t="shared" ref="C36:O36" si="27">SUM(C26:C34)</f>
        <v>0.44038080126976226</v>
      </c>
      <c r="D36" s="311">
        <f t="shared" si="27"/>
        <v>1.4963268544228074</v>
      </c>
      <c r="E36" s="311">
        <f t="shared" si="27"/>
        <v>3.6599999999999975</v>
      </c>
      <c r="F36" s="311"/>
      <c r="G36" s="311">
        <f t="shared" si="27"/>
        <v>0.7491445606445678</v>
      </c>
      <c r="H36" s="311">
        <f t="shared" si="27"/>
        <v>4.3077050083430213E-2</v>
      </c>
      <c r="I36" s="311">
        <f t="shared" si="27"/>
        <v>1.9067783892719987</v>
      </c>
      <c r="J36" s="311">
        <f t="shared" si="27"/>
        <v>2.6989999999999963</v>
      </c>
      <c r="K36" s="311"/>
      <c r="L36" s="311">
        <f t="shared" si="27"/>
        <v>0.88728448276709537</v>
      </c>
      <c r="M36" s="311">
        <f t="shared" si="27"/>
        <v>4.3620689655760415E-2</v>
      </c>
      <c r="N36" s="311">
        <f t="shared" si="27"/>
        <v>1.9440948275771484</v>
      </c>
      <c r="O36" s="311">
        <f t="shared" si="27"/>
        <v>2.875000000000004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3.8259974507114866E-2</v>
      </c>
      <c r="C43" s="302">
        <v>1.8336309920680716E-4</v>
      </c>
      <c r="D43" s="302">
        <v>3.8404634072514797E-5</v>
      </c>
      <c r="E43" s="302">
        <f>SUM(B43:D43)</f>
        <v>3.848174224039419E-2</v>
      </c>
      <c r="F43" s="303"/>
      <c r="G43" s="302">
        <v>3.9816136177727682E-2</v>
      </c>
      <c r="H43" s="302">
        <v>2.0858271176198611E-3</v>
      </c>
      <c r="I43" s="302">
        <v>0</v>
      </c>
      <c r="J43" s="302">
        <f>SUM(G43:I43)</f>
        <v>4.1901963295347545E-2</v>
      </c>
      <c r="K43" s="303"/>
      <c r="L43" s="302">
        <v>3.7787412173717214E-2</v>
      </c>
      <c r="M43" s="302">
        <v>1.9337923781390088E-3</v>
      </c>
      <c r="N43" s="302">
        <v>0</v>
      </c>
      <c r="O43" s="302">
        <f>SUM(L43:N43)</f>
        <v>3.9721204551856223E-2</v>
      </c>
    </row>
    <row r="44" spans="1:15" s="236" customFormat="1" x14ac:dyDescent="0.2">
      <c r="A44" s="237" t="str">
        <f>name!E$5</f>
        <v>Professional occupations</v>
      </c>
      <c r="B44" s="302">
        <v>5.1296678646690193E-2</v>
      </c>
      <c r="C44" s="302">
        <v>6.8136010645311628E-4</v>
      </c>
      <c r="D44" s="302">
        <v>1.9867405415719484E-5</v>
      </c>
      <c r="E44" s="302">
        <f t="shared" ref="E44:E51" si="28">SUM(B44:D44)</f>
        <v>5.199790615855903E-2</v>
      </c>
      <c r="F44" s="303"/>
      <c r="G44" s="302">
        <v>6.0370401593294633E-2</v>
      </c>
      <c r="H44" s="302">
        <v>4.8174042581872736E-3</v>
      </c>
      <c r="I44" s="302">
        <v>0</v>
      </c>
      <c r="J44" s="302">
        <f t="shared" ref="J44:J46" si="29">SUM(G44:I44)</f>
        <v>6.51878058514819E-2</v>
      </c>
      <c r="K44" s="303"/>
      <c r="L44" s="302">
        <v>5.9904382143347548E-2</v>
      </c>
      <c r="M44" s="302">
        <v>4.2751442779163382E-3</v>
      </c>
      <c r="N44" s="302">
        <v>0</v>
      </c>
      <c r="O44" s="302">
        <f t="shared" ref="O44:O51" si="30">SUM(L44:N44)</f>
        <v>6.4179526421263886E-2</v>
      </c>
    </row>
    <row r="45" spans="1:15" s="236" customFormat="1" x14ac:dyDescent="0.2">
      <c r="A45" s="237" t="str">
        <f>name!E$6</f>
        <v>Associate professional occupations</v>
      </c>
      <c r="B45" s="302">
        <v>7.3856865600777588E-2</v>
      </c>
      <c r="C45" s="302">
        <v>4.9828784740895847E-4</v>
      </c>
      <c r="D45" s="302">
        <v>2.9339991105189887E-5</v>
      </c>
      <c r="E45" s="302">
        <f t="shared" si="28"/>
        <v>7.4384493439291738E-2</v>
      </c>
      <c r="F45" s="303"/>
      <c r="G45" s="302">
        <v>7.8456253479582364E-2</v>
      </c>
      <c r="H45" s="302">
        <v>2.8133574289598913E-3</v>
      </c>
      <c r="I45" s="302">
        <v>0</v>
      </c>
      <c r="J45" s="302">
        <f t="shared" si="29"/>
        <v>8.1269610908542261E-2</v>
      </c>
      <c r="K45" s="303"/>
      <c r="L45" s="302">
        <v>5.460421098151267E-2</v>
      </c>
      <c r="M45" s="302">
        <v>2.0062911379579002E-3</v>
      </c>
      <c r="N45" s="302">
        <v>0</v>
      </c>
      <c r="O45" s="302">
        <f t="shared" si="30"/>
        <v>5.6610502119470572E-2</v>
      </c>
    </row>
    <row r="46" spans="1:15" s="236" customFormat="1" x14ac:dyDescent="0.2">
      <c r="A46" s="237" t="str">
        <f>name!E$7</f>
        <v>Administrative and secretarial occupations</v>
      </c>
      <c r="B46" s="302">
        <v>1.8519980867729061E-2</v>
      </c>
      <c r="C46" s="302">
        <v>2.7402610967548072E-3</v>
      </c>
      <c r="D46" s="302">
        <v>7.3660698313091918E-5</v>
      </c>
      <c r="E46" s="302">
        <f t="shared" si="28"/>
        <v>2.1333902662796958E-2</v>
      </c>
      <c r="F46" s="303"/>
      <c r="G46" s="302">
        <v>2.9913464151725602E-2</v>
      </c>
      <c r="H46" s="302">
        <v>7.3326171145772466E-3</v>
      </c>
      <c r="I46" s="302">
        <v>0</v>
      </c>
      <c r="J46" s="302">
        <f t="shared" si="29"/>
        <v>3.7246081266302848E-2</v>
      </c>
      <c r="K46" s="303"/>
      <c r="L46" s="302">
        <v>9.6947257147734812E-3</v>
      </c>
      <c r="M46" s="302">
        <v>5.2673079452319419E-3</v>
      </c>
      <c r="N46" s="302">
        <v>0</v>
      </c>
      <c r="O46" s="302">
        <f t="shared" si="30"/>
        <v>1.4962033660005423E-2</v>
      </c>
    </row>
    <row r="47" spans="1:15" s="236" customFormat="1" x14ac:dyDescent="0.2">
      <c r="A47" s="237" t="str">
        <f>name!E$8</f>
        <v>Skilled trades occupations</v>
      </c>
      <c r="B47" s="302">
        <v>0.11139042103915091</v>
      </c>
      <c r="C47" s="302">
        <v>4.1611012834390373E-4</v>
      </c>
      <c r="D47" s="302">
        <v>4.2115126970845077E-6</v>
      </c>
      <c r="E47" s="302">
        <f t="shared" si="28"/>
        <v>0.11181074268019189</v>
      </c>
      <c r="F47" s="303"/>
      <c r="G47" s="302">
        <v>7.8258031952243623E-2</v>
      </c>
      <c r="H47" s="302">
        <v>1.9273819056746912E-3</v>
      </c>
      <c r="I47" s="302">
        <v>0</v>
      </c>
      <c r="J47" s="302">
        <f>SUM(G47:I47)</f>
        <v>8.0185413857918317E-2</v>
      </c>
      <c r="K47" s="303"/>
      <c r="L47" s="302">
        <v>4.0242351625979021E-2</v>
      </c>
      <c r="M47" s="302">
        <v>2.7480561375521901E-3</v>
      </c>
      <c r="N47" s="302">
        <v>0</v>
      </c>
      <c r="O47" s="302">
        <f t="shared" si="30"/>
        <v>4.2990407763531212E-2</v>
      </c>
    </row>
    <row r="48" spans="1:15" s="236" customFormat="1" x14ac:dyDescent="0.2">
      <c r="A48" s="237" t="str">
        <f>name!E$9</f>
        <v>Caring, leisure and other service occupations</v>
      </c>
      <c r="B48" s="302">
        <v>8.7216681167143102E-3</v>
      </c>
      <c r="C48" s="302">
        <v>1.0831538470128599E-3</v>
      </c>
      <c r="D48" s="302">
        <v>9.6757374900856916E-6</v>
      </c>
      <c r="E48" s="302">
        <f t="shared" si="28"/>
        <v>9.8144977012172546E-3</v>
      </c>
      <c r="F48" s="303"/>
      <c r="G48" s="302">
        <v>8.9013684122934648E-3</v>
      </c>
      <c r="H48" s="302">
        <v>3.8543324727542405E-3</v>
      </c>
      <c r="I48" s="302">
        <v>0</v>
      </c>
      <c r="J48" s="302">
        <f t="shared" ref="J48:J51" si="31">SUM(G48:I48)</f>
        <v>1.2755700885047705E-2</v>
      </c>
      <c r="K48" s="303"/>
      <c r="L48" s="302">
        <v>8.9219467292241689E-3</v>
      </c>
      <c r="M48" s="302">
        <v>3.2423855309678456E-3</v>
      </c>
      <c r="N48" s="302">
        <v>0</v>
      </c>
      <c r="O48" s="302">
        <f t="shared" si="30"/>
        <v>1.2164332260192014E-2</v>
      </c>
    </row>
    <row r="49" spans="1:15" s="236" customFormat="1" x14ac:dyDescent="0.2">
      <c r="A49" s="237" t="str">
        <f>name!E$10</f>
        <v>Sales and customer service occupations</v>
      </c>
      <c r="B49" s="302">
        <v>7.3821827454998504E-3</v>
      </c>
      <c r="C49" s="302">
        <v>2.1982387605605494E-3</v>
      </c>
      <c r="D49" s="302">
        <v>1.6074403032044315E-5</v>
      </c>
      <c r="E49" s="302">
        <f t="shared" si="28"/>
        <v>9.5964959090924454E-3</v>
      </c>
      <c r="F49" s="303"/>
      <c r="G49" s="302">
        <v>9.7590922382311974E-3</v>
      </c>
      <c r="H49" s="302">
        <v>6.5352251719782281E-3</v>
      </c>
      <c r="I49" s="302">
        <v>0</v>
      </c>
      <c r="J49" s="302">
        <f t="shared" si="31"/>
        <v>1.6294317410209425E-2</v>
      </c>
      <c r="K49" s="303"/>
      <c r="L49" s="302">
        <v>3.7283307172560169E-3</v>
      </c>
      <c r="M49" s="302">
        <v>5.0073993926644913E-3</v>
      </c>
      <c r="N49" s="302">
        <v>0</v>
      </c>
      <c r="O49" s="302">
        <f t="shared" si="30"/>
        <v>8.7357301099205073E-3</v>
      </c>
    </row>
    <row r="50" spans="1:15" s="236" customFormat="1" x14ac:dyDescent="0.2">
      <c r="A50" s="237" t="str">
        <f>name!E$11</f>
        <v>Process, plant and machine operatives</v>
      </c>
      <c r="B50" s="302">
        <v>0.11631608431728904</v>
      </c>
      <c r="C50" s="302">
        <v>3.6965757791784955E-4</v>
      </c>
      <c r="D50" s="302">
        <v>6.3121849532526058E-6</v>
      </c>
      <c r="E50" s="302">
        <f t="shared" si="28"/>
        <v>0.11669205408016015</v>
      </c>
      <c r="F50" s="303"/>
      <c r="G50" s="302">
        <v>8.8169455371438096E-2</v>
      </c>
      <c r="H50" s="302">
        <v>4.5837669386825522E-3</v>
      </c>
      <c r="I50" s="302">
        <v>0</v>
      </c>
      <c r="J50" s="302">
        <f t="shared" si="31"/>
        <v>9.2753222310120648E-2</v>
      </c>
      <c r="K50" s="303"/>
      <c r="L50" s="302">
        <v>8.3392769610333206E-2</v>
      </c>
      <c r="M50" s="302">
        <v>4.5198031445538613E-3</v>
      </c>
      <c r="N50" s="302">
        <v>0</v>
      </c>
      <c r="O50" s="302">
        <f t="shared" si="30"/>
        <v>8.7912572754887064E-2</v>
      </c>
    </row>
    <row r="51" spans="1:15" s="236" customFormat="1" x14ac:dyDescent="0.2">
      <c r="A51" s="237" t="str">
        <f>name!E$12</f>
        <v>Elementary occupations</v>
      </c>
      <c r="B51" s="302">
        <v>1.002899995538472E-2</v>
      </c>
      <c r="C51" s="302">
        <v>8.4700391718168339E-4</v>
      </c>
      <c r="D51" s="302">
        <v>1.2161255730109544E-5</v>
      </c>
      <c r="E51" s="302">
        <f t="shared" si="28"/>
        <v>1.0888165128296512E-2</v>
      </c>
      <c r="F51" s="303"/>
      <c r="G51" s="302">
        <v>7.8356420126446322E-3</v>
      </c>
      <c r="H51" s="302">
        <v>2.5702422023843956E-3</v>
      </c>
      <c r="I51" s="302">
        <v>0</v>
      </c>
      <c r="J51" s="302">
        <f t="shared" si="31"/>
        <v>1.0405884215029028E-2</v>
      </c>
      <c r="K51" s="303"/>
      <c r="L51" s="302">
        <v>4.7109947670872909E-3</v>
      </c>
      <c r="M51" s="302">
        <v>1.0126955917860033E-3</v>
      </c>
      <c r="N51" s="302">
        <v>0</v>
      </c>
      <c r="O51" s="302">
        <f t="shared" si="30"/>
        <v>5.723690358873294E-3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0.43577285579635056</v>
      </c>
      <c r="C53" s="311">
        <f t="shared" ref="C53:E53" si="32">SUM(C43:C51)</f>
        <v>9.0174363808405347E-3</v>
      </c>
      <c r="D53" s="311">
        <f t="shared" si="32"/>
        <v>2.0970782280909275E-4</v>
      </c>
      <c r="E53" s="311">
        <f t="shared" si="32"/>
        <v>0.44500000000000012</v>
      </c>
      <c r="F53" s="311"/>
      <c r="G53" s="311">
        <f t="shared" ref="G53:J53" si="33">SUM(G43:G51)</f>
        <v>0.4014798453891813</v>
      </c>
      <c r="H53" s="311">
        <f t="shared" si="33"/>
        <v>3.6520154610818381E-2</v>
      </c>
      <c r="I53" s="311">
        <f t="shared" si="33"/>
        <v>0</v>
      </c>
      <c r="J53" s="311">
        <f t="shared" si="33"/>
        <v>0.43799999999999967</v>
      </c>
      <c r="K53" s="311"/>
      <c r="L53" s="311">
        <f t="shared" ref="L53:O53" si="34">SUM(L43:L51)</f>
        <v>0.30298712446323062</v>
      </c>
      <c r="M53" s="311">
        <f t="shared" si="34"/>
        <v>3.0012875536769582E-2</v>
      </c>
      <c r="N53" s="311">
        <f t="shared" si="34"/>
        <v>0</v>
      </c>
      <c r="O53" s="311">
        <f t="shared" si="34"/>
        <v>0.33300000000000018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0.14320909001316368</v>
      </c>
      <c r="C60" s="302">
        <v>2.4572426258767585E-2</v>
      </c>
      <c r="D60" s="302">
        <v>5.8225375163165104E-3</v>
      </c>
      <c r="E60" s="302">
        <f>SUM(B60:D60)</f>
        <v>0.17360405378824778</v>
      </c>
      <c r="F60" s="303"/>
      <c r="G60" s="302">
        <v>0.19236564989880586</v>
      </c>
      <c r="H60" s="302">
        <v>3.0761883279723318E-2</v>
      </c>
      <c r="I60" s="302">
        <v>3.1232254526887067E-3</v>
      </c>
      <c r="J60" s="302">
        <f>SUM(G60:I60)</f>
        <v>0.22625075863121788</v>
      </c>
      <c r="K60" s="303"/>
      <c r="L60" s="302">
        <v>0.21787274349261976</v>
      </c>
      <c r="M60" s="302">
        <v>3.6782256061737427E-2</v>
      </c>
      <c r="N60" s="302">
        <v>2.8940548283705068E-3</v>
      </c>
      <c r="O60" s="302">
        <f>SUM(L60:N60)</f>
        <v>0.25754905438272768</v>
      </c>
    </row>
    <row r="61" spans="1:15" s="236" customFormat="1" x14ac:dyDescent="0.2">
      <c r="A61" s="237" t="str">
        <f>name!E$5</f>
        <v>Professional occupations</v>
      </c>
      <c r="B61" s="302">
        <v>0.14476898251634224</v>
      </c>
      <c r="C61" s="302">
        <v>2.2387070381574552E-2</v>
      </c>
      <c r="D61" s="302">
        <v>1.9235795364482455E-3</v>
      </c>
      <c r="E61" s="302">
        <f t="shared" ref="E61:E68" si="35">SUM(B61:D61)</f>
        <v>0.16907963243436505</v>
      </c>
      <c r="F61" s="303"/>
      <c r="G61" s="302">
        <v>0.21676891409156035</v>
      </c>
      <c r="H61" s="302">
        <v>1.6185649179555981E-2</v>
      </c>
      <c r="I61" s="302">
        <v>7.5610773898037516E-4</v>
      </c>
      <c r="J61" s="302">
        <f t="shared" ref="J61:J63" si="36">SUM(G61:I61)</f>
        <v>0.23371067101009671</v>
      </c>
      <c r="K61" s="303"/>
      <c r="L61" s="302">
        <v>0.2812836813801029</v>
      </c>
      <c r="M61" s="302">
        <v>1.7937374932610491E-2</v>
      </c>
      <c r="N61" s="302">
        <v>4.6706709681873726E-4</v>
      </c>
      <c r="O61" s="302">
        <f t="shared" ref="O61:O68" si="37">SUM(L61:N61)</f>
        <v>0.29968812340953216</v>
      </c>
    </row>
    <row r="62" spans="1:15" s="236" customFormat="1" x14ac:dyDescent="0.2">
      <c r="A62" s="237" t="str">
        <f>name!E$6</f>
        <v>Associate professional occupations</v>
      </c>
      <c r="B62" s="302">
        <v>0.24877483260575445</v>
      </c>
      <c r="C62" s="302">
        <v>2.9391850023215666E-2</v>
      </c>
      <c r="D62" s="302">
        <v>3.0710251225351663E-3</v>
      </c>
      <c r="E62" s="302">
        <f t="shared" si="35"/>
        <v>0.28123770775150525</v>
      </c>
      <c r="F62" s="303"/>
      <c r="G62" s="302">
        <v>0.34787277416697382</v>
      </c>
      <c r="H62" s="302">
        <v>2.8206906209821116E-2</v>
      </c>
      <c r="I62" s="302">
        <v>1.1361567124633654E-3</v>
      </c>
      <c r="J62" s="302">
        <f t="shared" si="36"/>
        <v>0.37721583708925832</v>
      </c>
      <c r="K62" s="303"/>
      <c r="L62" s="302">
        <v>0.33770331587323588</v>
      </c>
      <c r="M62" s="302">
        <v>2.4694919737969494E-2</v>
      </c>
      <c r="N62" s="302">
        <v>5.9856623302462415E-4</v>
      </c>
      <c r="O62" s="302">
        <f t="shared" si="37"/>
        <v>0.36299680184423</v>
      </c>
    </row>
    <row r="63" spans="1:15" s="236" customFormat="1" x14ac:dyDescent="0.2">
      <c r="A63" s="237" t="str">
        <f>name!E$7</f>
        <v>Administrative and secretarial occupations</v>
      </c>
      <c r="B63" s="302">
        <v>0.1641656374489506</v>
      </c>
      <c r="C63" s="302">
        <v>7.3561693166074693E-2</v>
      </c>
      <c r="D63" s="302">
        <v>8.2458382906278049E-4</v>
      </c>
      <c r="E63" s="302">
        <f t="shared" si="35"/>
        <v>0.23855191444408808</v>
      </c>
      <c r="F63" s="303"/>
      <c r="G63" s="302">
        <v>0.2049254011611647</v>
      </c>
      <c r="H63" s="302">
        <v>7.3614840008463731E-2</v>
      </c>
      <c r="I63" s="302">
        <v>4.3893139191579229E-4</v>
      </c>
      <c r="J63" s="302">
        <f t="shared" si="36"/>
        <v>0.27897917256154425</v>
      </c>
      <c r="K63" s="303"/>
      <c r="L63" s="302">
        <v>0.18787657056564389</v>
      </c>
      <c r="M63" s="302">
        <v>8.4534037109452703E-2</v>
      </c>
      <c r="N63" s="302">
        <v>2.0342608162994219E-4</v>
      </c>
      <c r="O63" s="302">
        <f t="shared" si="37"/>
        <v>0.27261403375672655</v>
      </c>
    </row>
    <row r="64" spans="1:15" s="236" customFormat="1" x14ac:dyDescent="0.2">
      <c r="A64" s="237" t="str">
        <f>name!E$8</f>
        <v>Skilled trades occupations</v>
      </c>
      <c r="B64" s="302">
        <v>0.46086048708460364</v>
      </c>
      <c r="C64" s="302">
        <v>1.8257998750062211E-2</v>
      </c>
      <c r="D64" s="302">
        <v>1.2416395508800145E-2</v>
      </c>
      <c r="E64" s="302">
        <f t="shared" si="35"/>
        <v>0.49153488134346601</v>
      </c>
      <c r="F64" s="303"/>
      <c r="G64" s="302">
        <v>0.41885489872524723</v>
      </c>
      <c r="H64" s="302">
        <v>1.3011585103122255E-2</v>
      </c>
      <c r="I64" s="302">
        <v>2.6015522767757239E-3</v>
      </c>
      <c r="J64" s="302">
        <f>SUM(G64:I64)</f>
        <v>0.43446803610514523</v>
      </c>
      <c r="K64" s="303"/>
      <c r="L64" s="302">
        <v>0.37537489519790096</v>
      </c>
      <c r="M64" s="302">
        <v>1.0058642777220739E-2</v>
      </c>
      <c r="N64" s="302">
        <v>1.5691154410972347E-3</v>
      </c>
      <c r="O64" s="302">
        <f t="shared" si="37"/>
        <v>0.38700265341621892</v>
      </c>
    </row>
    <row r="65" spans="1:15" s="236" customFormat="1" x14ac:dyDescent="0.2">
      <c r="A65" s="237" t="str">
        <f>name!E$9</f>
        <v>Caring, leisure and other service occupations</v>
      </c>
      <c r="B65" s="302">
        <v>2.8096257524846617E-2</v>
      </c>
      <c r="C65" s="302">
        <v>2.204999365600261E-2</v>
      </c>
      <c r="D65" s="302">
        <v>1.9227120432339546E-3</v>
      </c>
      <c r="E65" s="302">
        <f t="shared" si="35"/>
        <v>5.2068963224083178E-2</v>
      </c>
      <c r="F65" s="303"/>
      <c r="G65" s="302">
        <v>3.1844959729691154E-2</v>
      </c>
      <c r="H65" s="302">
        <v>7.4701499947355523E-3</v>
      </c>
      <c r="I65" s="302">
        <v>1.7431892782742175E-3</v>
      </c>
      <c r="J65" s="302">
        <f t="shared" ref="J65:J68" si="38">SUM(G65:I65)</f>
        <v>4.1058299002700922E-2</v>
      </c>
      <c r="K65" s="303"/>
      <c r="L65" s="302">
        <v>3.0610332905159771E-2</v>
      </c>
      <c r="M65" s="302">
        <v>7.6201975804868517E-3</v>
      </c>
      <c r="N65" s="302">
        <v>1.9163544568702783E-3</v>
      </c>
      <c r="O65" s="302">
        <f t="shared" si="37"/>
        <v>4.0146884942516899E-2</v>
      </c>
    </row>
    <row r="66" spans="1:15" s="236" customFormat="1" x14ac:dyDescent="0.2">
      <c r="A66" s="237" t="str">
        <f>name!E$10</f>
        <v>Sales and customer service occupations</v>
      </c>
      <c r="B66" s="302">
        <v>0.1208207333950181</v>
      </c>
      <c r="C66" s="302">
        <v>0.15417215792092845</v>
      </c>
      <c r="D66" s="302">
        <v>1.8601143672817221E-3</v>
      </c>
      <c r="E66" s="302">
        <f t="shared" si="35"/>
        <v>0.27685300568322829</v>
      </c>
      <c r="F66" s="303"/>
      <c r="G66" s="302">
        <v>0.13525464282302563</v>
      </c>
      <c r="H66" s="302">
        <v>0.15795136233663626</v>
      </c>
      <c r="I66" s="302">
        <v>5.6872172191201422E-4</v>
      </c>
      <c r="J66" s="302">
        <f t="shared" si="38"/>
        <v>0.29377472688157391</v>
      </c>
      <c r="K66" s="303"/>
      <c r="L66" s="302">
        <v>0.14106652352923579</v>
      </c>
      <c r="M66" s="302">
        <v>0.20312195758054502</v>
      </c>
      <c r="N66" s="302">
        <v>3.3180541115422168E-4</v>
      </c>
      <c r="O66" s="302">
        <f t="shared" si="37"/>
        <v>0.34452028652093508</v>
      </c>
    </row>
    <row r="67" spans="1:15" s="236" customFormat="1" x14ac:dyDescent="0.2">
      <c r="A67" s="237" t="str">
        <f>name!E$11</f>
        <v>Process, plant and machine operatives</v>
      </c>
      <c r="B67" s="302">
        <v>1.2863346676279881</v>
      </c>
      <c r="C67" s="302">
        <v>7.9250913809661511E-2</v>
      </c>
      <c r="D67" s="302">
        <v>1.7533347310478602E-2</v>
      </c>
      <c r="E67" s="302">
        <f t="shared" si="35"/>
        <v>1.3831189287481283</v>
      </c>
      <c r="F67" s="303"/>
      <c r="G67" s="302">
        <v>1.2273644108095685</v>
      </c>
      <c r="H67" s="302">
        <v>8.4015730635223038E-2</v>
      </c>
      <c r="I67" s="302">
        <v>1.5370660557635718E-2</v>
      </c>
      <c r="J67" s="302">
        <f t="shared" si="38"/>
        <v>1.3267508020024272</v>
      </c>
      <c r="K67" s="303"/>
      <c r="L67" s="302">
        <v>1.2497817323429907</v>
      </c>
      <c r="M67" s="302">
        <v>2.6948307839545306E-2</v>
      </c>
      <c r="N67" s="302">
        <v>1.9042280497520759E-2</v>
      </c>
      <c r="O67" s="302">
        <f t="shared" si="37"/>
        <v>1.2957723206800569</v>
      </c>
    </row>
    <row r="68" spans="1:15" s="236" customFormat="1" x14ac:dyDescent="0.2">
      <c r="A68" s="237" t="str">
        <f>name!E$12</f>
        <v>Elementary occupations</v>
      </c>
      <c r="B68" s="302">
        <v>0.56805546946303709</v>
      </c>
      <c r="C68" s="302">
        <v>0.11153160064369082</v>
      </c>
      <c r="D68" s="302">
        <v>1.6363842476160188E-2</v>
      </c>
      <c r="E68" s="302">
        <f t="shared" si="35"/>
        <v>0.6959509125828881</v>
      </c>
      <c r="F68" s="303"/>
      <c r="G68" s="302">
        <v>0.53774098652269087</v>
      </c>
      <c r="H68" s="302">
        <v>9.5996220334231941E-2</v>
      </c>
      <c r="I68" s="302">
        <v>8.0544898591124545E-3</v>
      </c>
      <c r="J68" s="302">
        <f t="shared" si="38"/>
        <v>0.64179169671603531</v>
      </c>
      <c r="K68" s="303"/>
      <c r="L68" s="302">
        <v>0.4508642673951882</v>
      </c>
      <c r="M68" s="302">
        <v>7.8252969557713825E-2</v>
      </c>
      <c r="N68" s="302">
        <v>8.5926040941567035E-3</v>
      </c>
      <c r="O68" s="302">
        <f t="shared" si="37"/>
        <v>0.53770984104705877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3.1650861576797049</v>
      </c>
      <c r="C70" s="311">
        <f t="shared" ref="C70:E70" si="39">SUM(C60:C68)</f>
        <v>0.5351757046099781</v>
      </c>
      <c r="D70" s="311">
        <f t="shared" si="39"/>
        <v>6.1738137710317317E-2</v>
      </c>
      <c r="E70" s="311">
        <f t="shared" si="39"/>
        <v>3.762</v>
      </c>
      <c r="F70" s="311"/>
      <c r="G70" s="311">
        <f t="shared" ref="G70:J70" si="40">SUM(G60:G68)</f>
        <v>3.3129926379287284</v>
      </c>
      <c r="H70" s="311">
        <f t="shared" si="40"/>
        <v>0.50721432708151315</v>
      </c>
      <c r="I70" s="311">
        <f t="shared" si="40"/>
        <v>3.3793034989758365E-2</v>
      </c>
      <c r="J70" s="311">
        <f t="shared" si="40"/>
        <v>3.8539999999999992</v>
      </c>
      <c r="K70" s="311"/>
      <c r="L70" s="311">
        <f t="shared" ref="L70:O70" si="41">SUM(L60:L68)</f>
        <v>3.2724340626820783</v>
      </c>
      <c r="M70" s="311">
        <f t="shared" si="41"/>
        <v>0.48995066317728186</v>
      </c>
      <c r="N70" s="311">
        <f t="shared" si="41"/>
        <v>3.5615274140643007E-2</v>
      </c>
      <c r="O70" s="311">
        <f t="shared" si="41"/>
        <v>3.7980000000000032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0.4833640727173808</v>
      </c>
      <c r="C77" s="302">
        <v>9.2686601170454547E-3</v>
      </c>
      <c r="D77" s="302">
        <v>1.7815574104916975E-2</v>
      </c>
      <c r="E77" s="302">
        <f>SUM(B77:D77)</f>
        <v>0.51044830693934329</v>
      </c>
      <c r="F77" s="303"/>
      <c r="G77" s="302">
        <v>0.39805859326120641</v>
      </c>
      <c r="H77" s="302">
        <v>1.4443733098916944E-2</v>
      </c>
      <c r="I77" s="302">
        <v>9.9292320932112335E-3</v>
      </c>
      <c r="J77" s="302">
        <f>SUM(G77:I77)</f>
        <v>0.42243155845333458</v>
      </c>
      <c r="K77" s="303"/>
      <c r="L77" s="302">
        <v>0.42711921349953696</v>
      </c>
      <c r="M77" s="302">
        <v>1.916594280113915E-2</v>
      </c>
      <c r="N77" s="302">
        <v>1.2380767078177701E-2</v>
      </c>
      <c r="O77" s="302">
        <f>SUM(L77:N77)</f>
        <v>0.45866592337885381</v>
      </c>
    </row>
    <row r="78" spans="1:15" s="236" customFormat="1" x14ac:dyDescent="0.2">
      <c r="A78" s="237" t="str">
        <f>name!E$5</f>
        <v>Professional occupations</v>
      </c>
      <c r="B78" s="302">
        <v>1.0647997718064077</v>
      </c>
      <c r="C78" s="302">
        <v>1.0252034858501912E-2</v>
      </c>
      <c r="D78" s="302">
        <v>1.2510474255017072E-2</v>
      </c>
      <c r="E78" s="302">
        <f t="shared" ref="E78:E85" si="42">SUM(B78:D78)</f>
        <v>1.0875622809199268</v>
      </c>
      <c r="F78" s="303"/>
      <c r="G78" s="302">
        <v>0.98043551711545329</v>
      </c>
      <c r="H78" s="302">
        <v>1.7635244868160975E-2</v>
      </c>
      <c r="I78" s="302">
        <v>3.6501787858395124E-3</v>
      </c>
      <c r="J78" s="302">
        <f t="shared" ref="J78:J80" si="43">SUM(G78:I78)</f>
        <v>1.0017209407694538</v>
      </c>
      <c r="K78" s="303"/>
      <c r="L78" s="302">
        <v>1.2537308583312026</v>
      </c>
      <c r="M78" s="302">
        <v>2.6419829580818417E-2</v>
      </c>
      <c r="N78" s="302">
        <v>3.6242218572812412E-3</v>
      </c>
      <c r="O78" s="302">
        <f t="shared" ref="O78:O85" si="44">SUM(L78:N78)</f>
        <v>1.2837749097693023</v>
      </c>
    </row>
    <row r="79" spans="1:15" s="236" customFormat="1" x14ac:dyDescent="0.2">
      <c r="A79" s="237" t="str">
        <f>name!E$6</f>
        <v>Associate professional occupations</v>
      </c>
      <c r="B79" s="302">
        <v>0.6913189792788671</v>
      </c>
      <c r="C79" s="302">
        <v>8.9618472767970143E-3</v>
      </c>
      <c r="D79" s="302">
        <v>7.6378326684625915E-3</v>
      </c>
      <c r="E79" s="302">
        <f t="shared" si="42"/>
        <v>0.70791865922412678</v>
      </c>
      <c r="F79" s="303"/>
      <c r="G79" s="302">
        <v>0.61510871077353491</v>
      </c>
      <c r="H79" s="302">
        <v>1.2328403197734423E-2</v>
      </c>
      <c r="I79" s="302">
        <v>2.4739362413999655E-3</v>
      </c>
      <c r="J79" s="302">
        <f t="shared" si="43"/>
        <v>0.62991105021266924</v>
      </c>
      <c r="K79" s="303"/>
      <c r="L79" s="302">
        <v>0.60234203126503194</v>
      </c>
      <c r="M79" s="302">
        <v>1.3279257252098683E-2</v>
      </c>
      <c r="N79" s="302">
        <v>3.3058290309729019E-3</v>
      </c>
      <c r="O79" s="302">
        <f t="shared" si="44"/>
        <v>0.61892711754810348</v>
      </c>
    </row>
    <row r="80" spans="1:15" s="236" customFormat="1" x14ac:dyDescent="0.2">
      <c r="A80" s="237" t="str">
        <f>name!E$7</f>
        <v>Administrative and secretarial occupations</v>
      </c>
      <c r="B80" s="302">
        <v>0.36770570539743724</v>
      </c>
      <c r="C80" s="302">
        <v>3.1626811556244215E-2</v>
      </c>
      <c r="D80" s="302">
        <v>8.0073194033133104E-3</v>
      </c>
      <c r="E80" s="302">
        <f t="shared" si="42"/>
        <v>0.40733983635699472</v>
      </c>
      <c r="F80" s="303"/>
      <c r="G80" s="302">
        <v>0.31725946689399082</v>
      </c>
      <c r="H80" s="302">
        <v>4.0209036727923336E-2</v>
      </c>
      <c r="I80" s="302">
        <v>9.0336692927725313E-3</v>
      </c>
      <c r="J80" s="302">
        <f t="shared" si="43"/>
        <v>0.36650217291468673</v>
      </c>
      <c r="K80" s="303"/>
      <c r="L80" s="302">
        <v>0.26220453701800028</v>
      </c>
      <c r="M80" s="302">
        <v>3.5318053947388378E-2</v>
      </c>
      <c r="N80" s="302">
        <v>7.1693199610056617E-3</v>
      </c>
      <c r="O80" s="302">
        <f t="shared" si="44"/>
        <v>0.30469191092639436</v>
      </c>
    </row>
    <row r="81" spans="1:15" s="236" customFormat="1" x14ac:dyDescent="0.2">
      <c r="A81" s="237" t="str">
        <f>name!E$8</f>
        <v>Skilled trades occupations</v>
      </c>
      <c r="B81" s="302">
        <v>1.5597562974636914</v>
      </c>
      <c r="C81" s="302">
        <v>1.8621854882168522E-2</v>
      </c>
      <c r="D81" s="302">
        <v>4.0979463923341133E-2</v>
      </c>
      <c r="E81" s="302">
        <f t="shared" si="42"/>
        <v>1.6193576162692012</v>
      </c>
      <c r="F81" s="303"/>
      <c r="G81" s="302">
        <v>0.92114297346536966</v>
      </c>
      <c r="H81" s="302">
        <v>1.284876861332512E-2</v>
      </c>
      <c r="I81" s="302">
        <v>1.7700676432322578E-3</v>
      </c>
      <c r="J81" s="302">
        <f>SUM(G81:I81)</f>
        <v>0.93576180972192702</v>
      </c>
      <c r="K81" s="303"/>
      <c r="L81" s="302">
        <v>0.78936422890352265</v>
      </c>
      <c r="M81" s="302">
        <v>1.5245337746683532E-2</v>
      </c>
      <c r="N81" s="302">
        <v>1.9348704207434323E-3</v>
      </c>
      <c r="O81" s="302">
        <f t="shared" si="44"/>
        <v>0.80654443707094969</v>
      </c>
    </row>
    <row r="82" spans="1:15" s="236" customFormat="1" x14ac:dyDescent="0.2">
      <c r="A82" s="237" t="str">
        <f>name!E$9</f>
        <v>Caring, leisure and other service occupations</v>
      </c>
      <c r="B82" s="302">
        <v>3.133849975848884E-2</v>
      </c>
      <c r="C82" s="302">
        <v>2.2353410086470185E-3</v>
      </c>
      <c r="D82" s="302">
        <v>2.8435015668702864E-3</v>
      </c>
      <c r="E82" s="302">
        <f t="shared" si="42"/>
        <v>3.6417342334006141E-2</v>
      </c>
      <c r="F82" s="303"/>
      <c r="G82" s="302">
        <v>2.2997607357268589E-2</v>
      </c>
      <c r="H82" s="302">
        <v>2.4677683175842713E-3</v>
      </c>
      <c r="I82" s="302">
        <v>4.5970960651191637E-3</v>
      </c>
      <c r="J82" s="302">
        <f t="shared" ref="J82:J85" si="45">SUM(G82:I82)</f>
        <v>3.0062471739972021E-2</v>
      </c>
      <c r="K82" s="303"/>
      <c r="L82" s="302">
        <v>2.5222328740236048E-2</v>
      </c>
      <c r="M82" s="302">
        <v>2.2189172159733429E-3</v>
      </c>
      <c r="N82" s="302">
        <v>7.6520240938033812E-3</v>
      </c>
      <c r="O82" s="302">
        <f t="shared" si="44"/>
        <v>3.5093270050012774E-2</v>
      </c>
    </row>
    <row r="83" spans="1:15" s="236" customFormat="1" x14ac:dyDescent="0.2">
      <c r="A83" s="237" t="str">
        <f>name!E$10</f>
        <v>Sales and customer service occupations</v>
      </c>
      <c r="B83" s="302">
        <v>0.12035012854701597</v>
      </c>
      <c r="C83" s="302">
        <v>6.8000486877515653E-3</v>
      </c>
      <c r="D83" s="302">
        <v>3.523109981936529E-3</v>
      </c>
      <c r="E83" s="302">
        <f t="shared" si="42"/>
        <v>0.13067328721670407</v>
      </c>
      <c r="F83" s="303"/>
      <c r="G83" s="302">
        <v>9.854317744953929E-2</v>
      </c>
      <c r="H83" s="302">
        <v>8.7024018549025604E-3</v>
      </c>
      <c r="I83" s="302">
        <v>2.5445306317083559E-3</v>
      </c>
      <c r="J83" s="302">
        <f t="shared" si="45"/>
        <v>0.10979010993615021</v>
      </c>
      <c r="K83" s="303"/>
      <c r="L83" s="302">
        <v>0.10004913575302214</v>
      </c>
      <c r="M83" s="302">
        <v>1.2254058726909703E-2</v>
      </c>
      <c r="N83" s="302">
        <v>3.5499066815544767E-3</v>
      </c>
      <c r="O83" s="302">
        <f t="shared" si="44"/>
        <v>0.11585310116148631</v>
      </c>
    </row>
    <row r="84" spans="1:15" s="236" customFormat="1" x14ac:dyDescent="0.2">
      <c r="A84" s="237" t="str">
        <f>name!E$11</f>
        <v>Process, plant and machine operatives</v>
      </c>
      <c r="B84" s="302">
        <v>0.90744311845585179</v>
      </c>
      <c r="C84" s="302">
        <v>2.4222297136404385E-2</v>
      </c>
      <c r="D84" s="302">
        <v>7.5954061512317934E-3</v>
      </c>
      <c r="E84" s="302">
        <f t="shared" si="42"/>
        <v>0.93926082174348791</v>
      </c>
      <c r="F84" s="303"/>
      <c r="G84" s="302">
        <v>0.51356703042810914</v>
      </c>
      <c r="H84" s="302">
        <v>2.588683804660713E-2</v>
      </c>
      <c r="I84" s="302">
        <v>3.4509487819628505E-3</v>
      </c>
      <c r="J84" s="302">
        <f t="shared" si="45"/>
        <v>0.54290481725667916</v>
      </c>
      <c r="K84" s="303"/>
      <c r="L84" s="302">
        <v>0.5589415884426262</v>
      </c>
      <c r="M84" s="302">
        <v>4.5662101652132289E-2</v>
      </c>
      <c r="N84" s="302">
        <v>2.9319270267577926E-3</v>
      </c>
      <c r="O84" s="302">
        <f t="shared" si="44"/>
        <v>0.60753561712151627</v>
      </c>
    </row>
    <row r="85" spans="1:15" s="236" customFormat="1" x14ac:dyDescent="0.2">
      <c r="A85" s="237" t="str">
        <f>name!E$12</f>
        <v>Elementary occupations</v>
      </c>
      <c r="B85" s="302">
        <v>0.14761644246156236</v>
      </c>
      <c r="C85" s="302">
        <v>1.2412431013477804E-2</v>
      </c>
      <c r="D85" s="302">
        <v>1.099297552115993E-2</v>
      </c>
      <c r="E85" s="302">
        <f t="shared" si="42"/>
        <v>0.1710218489962001</v>
      </c>
      <c r="F85" s="303"/>
      <c r="G85" s="302">
        <v>8.5049992799761803E-2</v>
      </c>
      <c r="H85" s="302">
        <v>1.3336018704723816E-2</v>
      </c>
      <c r="I85" s="302">
        <v>7.529057490640925E-3</v>
      </c>
      <c r="J85" s="302">
        <f t="shared" si="45"/>
        <v>0.10591506899512654</v>
      </c>
      <c r="K85" s="303"/>
      <c r="L85" s="302">
        <v>5.3339090793949495E-2</v>
      </c>
      <c r="M85" s="302">
        <v>1.2961302289010639E-2</v>
      </c>
      <c r="N85" s="302">
        <v>6.6133198904122781E-3</v>
      </c>
      <c r="O85" s="302">
        <f t="shared" si="44"/>
        <v>7.2913712973372416E-2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5.3736930158867038</v>
      </c>
      <c r="C87" s="311">
        <f t="shared" ref="C87:E87" si="46">SUM(C77:C85)</f>
        <v>0.12440132653703789</v>
      </c>
      <c r="D87" s="311">
        <f t="shared" si="46"/>
        <v>0.11190565757624962</v>
      </c>
      <c r="E87" s="311">
        <f t="shared" si="46"/>
        <v>5.6099999999999914</v>
      </c>
      <c r="F87" s="311"/>
      <c r="G87" s="311">
        <f t="shared" ref="G87:J87" si="47">SUM(G77:G85)</f>
        <v>3.952163069544234</v>
      </c>
      <c r="H87" s="311">
        <f t="shared" si="47"/>
        <v>0.14785821342987857</v>
      </c>
      <c r="I87" s="311">
        <f t="shared" si="47"/>
        <v>4.4978717025886794E-2</v>
      </c>
      <c r="J87" s="311">
        <f t="shared" si="47"/>
        <v>4.1449999999999987</v>
      </c>
      <c r="K87" s="311"/>
      <c r="L87" s="311">
        <f t="shared" ref="L87:O87" si="48">SUM(L77:L85)</f>
        <v>4.072313012747129</v>
      </c>
      <c r="M87" s="311">
        <f t="shared" si="48"/>
        <v>0.18252480121215411</v>
      </c>
      <c r="N87" s="311">
        <f t="shared" si="48"/>
        <v>4.9162186040708863E-2</v>
      </c>
      <c r="O87" s="311">
        <f t="shared" si="48"/>
        <v>4.3039999999999914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1.4927919852812432</v>
      </c>
      <c r="C94" s="302">
        <v>4.4384817535302684E-2</v>
      </c>
      <c r="D94" s="302">
        <v>0.19290122289675007</v>
      </c>
      <c r="E94" s="302">
        <f>SUM(B94:D94)</f>
        <v>1.7300780257132962</v>
      </c>
      <c r="F94" s="303"/>
      <c r="G94" s="302">
        <v>1.3568704123071671</v>
      </c>
      <c r="H94" s="302">
        <v>4.9836247075230759E-2</v>
      </c>
      <c r="I94" s="302">
        <v>1.9542642440171763E-2</v>
      </c>
      <c r="J94" s="302">
        <f>SUM(G94:I94)</f>
        <v>1.4262493018225695</v>
      </c>
      <c r="K94" s="303"/>
      <c r="L94" s="302">
        <v>1.2303173031821844</v>
      </c>
      <c r="M94" s="302">
        <v>5.2036197987567936E-2</v>
      </c>
      <c r="N94" s="302">
        <v>1.5945497561573391E-2</v>
      </c>
      <c r="O94" s="302">
        <f>SUM(L94:N94)</f>
        <v>1.2982989987313256</v>
      </c>
    </row>
    <row r="95" spans="1:15" s="236" customFormat="1" x14ac:dyDescent="0.2">
      <c r="A95" s="237" t="str">
        <f>name!E$5</f>
        <v>Professional occupations</v>
      </c>
      <c r="B95" s="302">
        <v>2.8428625498630558</v>
      </c>
      <c r="C95" s="302">
        <v>6.1555250622421599E-2</v>
      </c>
      <c r="D95" s="302">
        <v>0.1272719636897216</v>
      </c>
      <c r="E95" s="302">
        <f t="shared" ref="E95:E102" si="49">SUM(B95:D95)</f>
        <v>3.0316897641751992</v>
      </c>
      <c r="F95" s="303"/>
      <c r="G95" s="302">
        <v>3.0159381603799691</v>
      </c>
      <c r="H95" s="302">
        <v>6.2648824390669502E-2</v>
      </c>
      <c r="I95" s="302">
        <v>1.9025582625149438E-2</v>
      </c>
      <c r="J95" s="302">
        <f t="shared" ref="J95:J97" si="50">SUM(G95:I95)</f>
        <v>3.0976125673957879</v>
      </c>
      <c r="K95" s="303"/>
      <c r="L95" s="302">
        <v>3.1371854206691729</v>
      </c>
      <c r="M95" s="302">
        <v>5.9155370472364688E-2</v>
      </c>
      <c r="N95" s="302">
        <v>1.456361197377631E-2</v>
      </c>
      <c r="O95" s="302">
        <f t="shared" ref="O95:O102" si="51">SUM(L95:N95)</f>
        <v>3.2109044031153142</v>
      </c>
    </row>
    <row r="96" spans="1:15" s="236" customFormat="1" x14ac:dyDescent="0.2">
      <c r="A96" s="237" t="str">
        <f>name!E$6</f>
        <v>Associate professional occupations</v>
      </c>
      <c r="B96" s="302">
        <v>1.9336527417755105</v>
      </c>
      <c r="C96" s="302">
        <v>9.2291259670170142E-2</v>
      </c>
      <c r="D96" s="302">
        <v>0.13650125238892702</v>
      </c>
      <c r="E96" s="302">
        <f t="shared" si="49"/>
        <v>2.1624452538346075</v>
      </c>
      <c r="F96" s="303"/>
      <c r="G96" s="302">
        <v>1.9661113486767845</v>
      </c>
      <c r="H96" s="302">
        <v>7.5548707721958958E-2</v>
      </c>
      <c r="I96" s="302">
        <v>2.1340033787188947E-2</v>
      </c>
      <c r="J96" s="302">
        <f t="shared" si="50"/>
        <v>2.0630000901859322</v>
      </c>
      <c r="K96" s="303"/>
      <c r="L96" s="302">
        <v>1.6444864840038045</v>
      </c>
      <c r="M96" s="302">
        <v>5.8901281996004279E-2</v>
      </c>
      <c r="N96" s="302">
        <v>1.7875756984117547E-2</v>
      </c>
      <c r="O96" s="302">
        <f t="shared" si="51"/>
        <v>1.7212635229839262</v>
      </c>
    </row>
    <row r="97" spans="1:15" s="236" customFormat="1" x14ac:dyDescent="0.2">
      <c r="A97" s="237" t="str">
        <f>name!E$7</f>
        <v>Administrative and secretarial occupations</v>
      </c>
      <c r="B97" s="302">
        <v>1.1068687429270498</v>
      </c>
      <c r="C97" s="302">
        <v>0.30581530537272306</v>
      </c>
      <c r="D97" s="302">
        <v>7.2124007954430885E-2</v>
      </c>
      <c r="E97" s="302">
        <f t="shared" si="49"/>
        <v>1.4848080562542039</v>
      </c>
      <c r="F97" s="303"/>
      <c r="G97" s="302">
        <v>1.0061139650357436</v>
      </c>
      <c r="H97" s="302">
        <v>0.19201031807680882</v>
      </c>
      <c r="I97" s="302">
        <v>9.9096816448427227E-3</v>
      </c>
      <c r="J97" s="302">
        <f t="shared" si="50"/>
        <v>1.2080339647573952</v>
      </c>
      <c r="K97" s="303"/>
      <c r="L97" s="302">
        <v>0.79206826939952479</v>
      </c>
      <c r="M97" s="302">
        <v>0.14232617977907194</v>
      </c>
      <c r="N97" s="302">
        <v>6.2122066714797239E-3</v>
      </c>
      <c r="O97" s="302">
        <f t="shared" si="51"/>
        <v>0.94060665585007641</v>
      </c>
    </row>
    <row r="98" spans="1:15" s="236" customFormat="1" x14ac:dyDescent="0.2">
      <c r="A98" s="237" t="str">
        <f>name!E$8</f>
        <v>Skilled trades occupations</v>
      </c>
      <c r="B98" s="302">
        <v>5.2712654120063887</v>
      </c>
      <c r="C98" s="302">
        <v>0.12149579745266482</v>
      </c>
      <c r="D98" s="302">
        <v>0.50486871236672015</v>
      </c>
      <c r="E98" s="302">
        <f t="shared" si="49"/>
        <v>5.8976299218257742</v>
      </c>
      <c r="F98" s="303"/>
      <c r="G98" s="302">
        <v>3.5940618681803049</v>
      </c>
      <c r="H98" s="302">
        <v>8.1685493495403494E-2</v>
      </c>
      <c r="I98" s="302">
        <v>1.974986590657871E-2</v>
      </c>
      <c r="J98" s="302">
        <f>SUM(G98:I98)</f>
        <v>3.6954972275822873</v>
      </c>
      <c r="K98" s="303"/>
      <c r="L98" s="302">
        <v>2.6873212942832927</v>
      </c>
      <c r="M98" s="302">
        <v>8.4660519320899852E-2</v>
      </c>
      <c r="N98" s="302">
        <v>2.1355379139482843E-2</v>
      </c>
      <c r="O98" s="302">
        <f t="shared" si="51"/>
        <v>2.7933371927436754</v>
      </c>
    </row>
    <row r="99" spans="1:15" s="236" customFormat="1" x14ac:dyDescent="0.2">
      <c r="A99" s="237" t="str">
        <f>name!E$9</f>
        <v>Caring, leisure and other service occupations</v>
      </c>
      <c r="B99" s="302">
        <v>0.23634782905339063</v>
      </c>
      <c r="C99" s="302">
        <v>4.5585354176394005E-2</v>
      </c>
      <c r="D99" s="302">
        <v>4.2487432994549476E-2</v>
      </c>
      <c r="E99" s="302">
        <f t="shared" si="49"/>
        <v>0.32442061622433416</v>
      </c>
      <c r="F99" s="303"/>
      <c r="G99" s="302">
        <v>0.19308034554371548</v>
      </c>
      <c r="H99" s="302">
        <v>2.3205802137559649E-2</v>
      </c>
      <c r="I99" s="302">
        <v>2.177172723734502E-2</v>
      </c>
      <c r="J99" s="302">
        <f t="shared" ref="J99:J102" si="52">SUM(G99:I99)</f>
        <v>0.23805787491862015</v>
      </c>
      <c r="K99" s="303"/>
      <c r="L99" s="302">
        <v>0.21760045845401313</v>
      </c>
      <c r="M99" s="302">
        <v>1.9395238252793046E-2</v>
      </c>
      <c r="N99" s="302">
        <v>1.4897924177392868E-2</v>
      </c>
      <c r="O99" s="302">
        <f t="shared" si="51"/>
        <v>0.25189362088419903</v>
      </c>
    </row>
    <row r="100" spans="1:15" s="236" customFormat="1" x14ac:dyDescent="0.2">
      <c r="A100" s="237" t="str">
        <f>name!E$10</f>
        <v>Sales and customer service occupations</v>
      </c>
      <c r="B100" s="302">
        <v>0.36451606392426233</v>
      </c>
      <c r="C100" s="302">
        <v>9.138021827433411E-2</v>
      </c>
      <c r="D100" s="302">
        <v>4.5319609601046015E-2</v>
      </c>
      <c r="E100" s="302">
        <f t="shared" si="49"/>
        <v>0.50121589179964243</v>
      </c>
      <c r="F100" s="303"/>
      <c r="G100" s="302">
        <v>0.28807214680528009</v>
      </c>
      <c r="H100" s="302">
        <v>5.9847557977837411E-2</v>
      </c>
      <c r="I100" s="302">
        <v>5.3343495851235437E-3</v>
      </c>
      <c r="J100" s="302">
        <f t="shared" si="52"/>
        <v>0.35325405436824103</v>
      </c>
      <c r="K100" s="303"/>
      <c r="L100" s="302">
        <v>0.27750033417605957</v>
      </c>
      <c r="M100" s="302">
        <v>5.4684228543192707E-2</v>
      </c>
      <c r="N100" s="302">
        <v>3.4272620935048791E-3</v>
      </c>
      <c r="O100" s="302">
        <f t="shared" si="51"/>
        <v>0.33561182481275714</v>
      </c>
    </row>
    <row r="101" spans="1:15" s="236" customFormat="1" x14ac:dyDescent="0.2">
      <c r="A101" s="237" t="str">
        <f>name!E$11</f>
        <v>Process, plant and machine operatives</v>
      </c>
      <c r="B101" s="302">
        <v>5.1772380077528064</v>
      </c>
      <c r="C101" s="302">
        <v>0.20860989295687604</v>
      </c>
      <c r="D101" s="302">
        <v>0.10528385238440843</v>
      </c>
      <c r="E101" s="302">
        <f t="shared" si="49"/>
        <v>5.4911317530940913</v>
      </c>
      <c r="F101" s="303"/>
      <c r="G101" s="302">
        <v>3.4998484239129777</v>
      </c>
      <c r="H101" s="302">
        <v>0.16114206009458712</v>
      </c>
      <c r="I101" s="302">
        <v>1.6609187166430471E-2</v>
      </c>
      <c r="J101" s="302">
        <f t="shared" si="52"/>
        <v>3.6775996711739953</v>
      </c>
      <c r="K101" s="303"/>
      <c r="L101" s="302">
        <v>3.5663136310710368</v>
      </c>
      <c r="M101" s="302">
        <v>0.20409083622976065</v>
      </c>
      <c r="N101" s="302">
        <v>1.5579892698147307E-2</v>
      </c>
      <c r="O101" s="302">
        <f t="shared" si="51"/>
        <v>3.7859843599989444</v>
      </c>
    </row>
    <row r="102" spans="1:15" s="236" customFormat="1" x14ac:dyDescent="0.2">
      <c r="A102" s="237" t="str">
        <f>name!E$12</f>
        <v>Elementary occupations</v>
      </c>
      <c r="B102" s="302">
        <v>1.1288695472688575</v>
      </c>
      <c r="C102" s="302">
        <v>0.18463225292509416</v>
      </c>
      <c r="D102" s="302">
        <v>0.20607891688487795</v>
      </c>
      <c r="E102" s="302">
        <f t="shared" si="49"/>
        <v>1.5195807170788296</v>
      </c>
      <c r="F102" s="303"/>
      <c r="G102" s="302">
        <v>0.69746563795823402</v>
      </c>
      <c r="H102" s="302">
        <v>0.13804938359960542</v>
      </c>
      <c r="I102" s="302">
        <v>4.3180226237334092E-2</v>
      </c>
      <c r="J102" s="302">
        <f t="shared" si="52"/>
        <v>0.8786952477951735</v>
      </c>
      <c r="K102" s="303"/>
      <c r="L102" s="302">
        <v>0.38922635647364212</v>
      </c>
      <c r="M102" s="302">
        <v>8.7436584785883925E-2</v>
      </c>
      <c r="N102" s="302">
        <v>3.3436479620260161E-2</v>
      </c>
      <c r="O102" s="302">
        <f t="shared" si="51"/>
        <v>0.51009942087978621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19.554412879852563</v>
      </c>
      <c r="C104" s="311">
        <f t="shared" ref="C104:E104" si="53">SUM(C94:C102)</f>
        <v>1.1557501489859805</v>
      </c>
      <c r="D104" s="311">
        <f t="shared" si="53"/>
        <v>1.4328369711614315</v>
      </c>
      <c r="E104" s="311">
        <f t="shared" si="53"/>
        <v>22.142999999999979</v>
      </c>
      <c r="F104" s="311"/>
      <c r="G104" s="311">
        <f t="shared" ref="G104:J104" si="54">SUM(G94:G102)</f>
        <v>15.617562308800178</v>
      </c>
      <c r="H104" s="311">
        <f t="shared" si="54"/>
        <v>0.84397439456966106</v>
      </c>
      <c r="I104" s="311">
        <f t="shared" si="54"/>
        <v>0.17646329663016472</v>
      </c>
      <c r="J104" s="311">
        <f t="shared" si="54"/>
        <v>16.638000000000005</v>
      </c>
      <c r="K104" s="311"/>
      <c r="L104" s="311">
        <f t="shared" ref="L104:O104" si="55">SUM(L94:L102)</f>
        <v>13.942019551712731</v>
      </c>
      <c r="M104" s="311">
        <f t="shared" si="55"/>
        <v>0.76268643736753894</v>
      </c>
      <c r="N104" s="311">
        <f t="shared" si="55"/>
        <v>0.14329401091973504</v>
      </c>
      <c r="O104" s="311">
        <f t="shared" si="55"/>
        <v>14.848000000000003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7.7381776035876565E-2</v>
      </c>
      <c r="C111" s="302">
        <v>2.8447733051057771E-3</v>
      </c>
      <c r="D111" s="302">
        <v>4.0572350020918259E-5</v>
      </c>
      <c r="E111" s="302">
        <f>SUM(B111:D111)</f>
        <v>8.0267121691003265E-2</v>
      </c>
      <c r="F111" s="303"/>
      <c r="G111" s="302">
        <v>0.33251619699364426</v>
      </c>
      <c r="H111" s="302">
        <v>1.3737054644931851E-2</v>
      </c>
      <c r="I111" s="302">
        <v>3.4295619488796912E-2</v>
      </c>
      <c r="J111" s="302">
        <f>SUM(G111:I111)</f>
        <v>0.38054887112737301</v>
      </c>
      <c r="K111" s="303"/>
      <c r="L111" s="302">
        <v>0.36137847797166289</v>
      </c>
      <c r="M111" s="302">
        <v>1.4705705866440617E-2</v>
      </c>
      <c r="N111" s="302">
        <v>4.5518838516373936E-2</v>
      </c>
      <c r="O111" s="302">
        <f>SUM(L111:N111)</f>
        <v>0.42160302235447744</v>
      </c>
    </row>
    <row r="112" spans="1:15" s="236" customFormat="1" x14ac:dyDescent="0.2">
      <c r="A112" s="237" t="str">
        <f>name!E$5</f>
        <v>Professional occupations</v>
      </c>
      <c r="B112" s="302">
        <v>0.14357793778454001</v>
      </c>
      <c r="C112" s="302">
        <v>4.0770549784060568E-3</v>
      </c>
      <c r="D112" s="302">
        <v>4.6499100868989041E-5</v>
      </c>
      <c r="E112" s="302">
        <f t="shared" ref="E112:E119" si="56">SUM(B112:D112)</f>
        <v>0.14770149186381504</v>
      </c>
      <c r="F112" s="303"/>
      <c r="G112" s="302">
        <v>0.69685126571117784</v>
      </c>
      <c r="H112" s="302">
        <v>1.8329566742071989E-2</v>
      </c>
      <c r="I112" s="302">
        <v>4.3274636499670276E-2</v>
      </c>
      <c r="J112" s="302">
        <f t="shared" ref="J112:J114" si="57">SUM(G112:I112)</f>
        <v>0.75845546895292004</v>
      </c>
      <c r="K112" s="303"/>
      <c r="L112" s="302">
        <v>0.79595822992409326</v>
      </c>
      <c r="M112" s="302">
        <v>2.1400048732552954E-2</v>
      </c>
      <c r="N112" s="302">
        <v>3.1962683608864347E-2</v>
      </c>
      <c r="O112" s="302">
        <f t="shared" ref="O112:O119" si="58">SUM(L112:N112)</f>
        <v>0.84932096226551057</v>
      </c>
    </row>
    <row r="113" spans="1:15" s="236" customFormat="1" x14ac:dyDescent="0.2">
      <c r="A113" s="237" t="str">
        <f>name!E$6</f>
        <v>Associate professional occupations</v>
      </c>
      <c r="B113" s="302">
        <v>0.10119093308438228</v>
      </c>
      <c r="C113" s="302">
        <v>4.8160853511052086E-3</v>
      </c>
      <c r="D113" s="302">
        <v>3.3062332440663752E-5</v>
      </c>
      <c r="E113" s="302">
        <f t="shared" si="56"/>
        <v>0.10604008076792815</v>
      </c>
      <c r="F113" s="303"/>
      <c r="G113" s="302">
        <v>0.47382090694870099</v>
      </c>
      <c r="H113" s="302">
        <v>1.794572555697671E-2</v>
      </c>
      <c r="I113" s="302">
        <v>1.5518708182320266E-2</v>
      </c>
      <c r="J113" s="302">
        <f t="shared" si="57"/>
        <v>0.50728534068799802</v>
      </c>
      <c r="K113" s="303"/>
      <c r="L113" s="302">
        <v>0.42202380114904653</v>
      </c>
      <c r="M113" s="302">
        <v>1.9195860001707334E-2</v>
      </c>
      <c r="N113" s="302">
        <v>1.6139179215832109E-2</v>
      </c>
      <c r="O113" s="302">
        <f t="shared" si="58"/>
        <v>0.45735884036658597</v>
      </c>
    </row>
    <row r="114" spans="1:15" s="236" customFormat="1" x14ac:dyDescent="0.2">
      <c r="A114" s="237" t="str">
        <f>name!E$7</f>
        <v>Administrative and secretarial occupations</v>
      </c>
      <c r="B114" s="302">
        <v>2.1013659213634614E-2</v>
      </c>
      <c r="C114" s="302">
        <v>5.9286744656417119E-3</v>
      </c>
      <c r="D114" s="302">
        <v>1.5067105285364623E-5</v>
      </c>
      <c r="E114" s="302">
        <f t="shared" si="56"/>
        <v>2.6957400784561689E-2</v>
      </c>
      <c r="F114" s="303"/>
      <c r="G114" s="302">
        <v>8.2556944853943964E-2</v>
      </c>
      <c r="H114" s="302">
        <v>1.9931769715688628E-2</v>
      </c>
      <c r="I114" s="302">
        <v>7.6847958464225539E-3</v>
      </c>
      <c r="J114" s="302">
        <f t="shared" si="57"/>
        <v>0.11017351041605515</v>
      </c>
      <c r="K114" s="303"/>
      <c r="L114" s="302">
        <v>5.9316065731791573E-2</v>
      </c>
      <c r="M114" s="302">
        <v>1.5547715693446103E-2</v>
      </c>
      <c r="N114" s="302">
        <v>8.6400195231815021E-3</v>
      </c>
      <c r="O114" s="302">
        <f t="shared" si="58"/>
        <v>8.3503800948419166E-2</v>
      </c>
    </row>
    <row r="115" spans="1:15" s="236" customFormat="1" x14ac:dyDescent="0.2">
      <c r="A115" s="237" t="str">
        <f>name!E$8</f>
        <v>Skilled trades occupations</v>
      </c>
      <c r="B115" s="302">
        <v>6.6488876140654296E-2</v>
      </c>
      <c r="C115" s="302">
        <v>3.0940598999154917E-3</v>
      </c>
      <c r="D115" s="302">
        <v>5.4718231558090831E-5</v>
      </c>
      <c r="E115" s="302">
        <f t="shared" si="56"/>
        <v>6.9637654272127869E-2</v>
      </c>
      <c r="F115" s="303"/>
      <c r="G115" s="302">
        <v>0.20941821294947116</v>
      </c>
      <c r="H115" s="302">
        <v>7.1922917730852373E-3</v>
      </c>
      <c r="I115" s="302">
        <v>3.5375667819164937E-2</v>
      </c>
      <c r="J115" s="302">
        <f>SUM(G115:I115)</f>
        <v>0.25198617254172134</v>
      </c>
      <c r="K115" s="303"/>
      <c r="L115" s="302">
        <v>0.12638165499775245</v>
      </c>
      <c r="M115" s="302">
        <v>6.0709495045157503E-3</v>
      </c>
      <c r="N115" s="302">
        <v>3.5479027399875303E-2</v>
      </c>
      <c r="O115" s="302">
        <f t="shared" si="58"/>
        <v>0.1679316319021435</v>
      </c>
    </row>
    <row r="116" spans="1:15" s="236" customFormat="1" x14ac:dyDescent="0.2">
      <c r="A116" s="237" t="str">
        <f>name!E$9</f>
        <v>Caring, leisure and other service occupations</v>
      </c>
      <c r="B116" s="302">
        <v>4.3202298619565489E-2</v>
      </c>
      <c r="C116" s="302">
        <v>5.8825041900420049E-3</v>
      </c>
      <c r="D116" s="302">
        <v>2.1755523148385185E-5</v>
      </c>
      <c r="E116" s="302">
        <f t="shared" si="56"/>
        <v>4.910655833275588E-2</v>
      </c>
      <c r="F116" s="303"/>
      <c r="G116" s="302">
        <v>0.1517047008305325</v>
      </c>
      <c r="H116" s="302">
        <v>1.6429857977895153E-2</v>
      </c>
      <c r="I116" s="302">
        <v>1.4791694605999156E-3</v>
      </c>
      <c r="J116" s="302">
        <f t="shared" ref="J116:J119" si="59">SUM(G116:I116)</f>
        <v>0.16961372826902757</v>
      </c>
      <c r="K116" s="303"/>
      <c r="L116" s="302">
        <v>0.15855290716211076</v>
      </c>
      <c r="M116" s="302">
        <v>1.4951777912520538E-2</v>
      </c>
      <c r="N116" s="302">
        <v>2.2930776472477998E-3</v>
      </c>
      <c r="O116" s="302">
        <f t="shared" si="58"/>
        <v>0.17579776272187908</v>
      </c>
    </row>
    <row r="117" spans="1:15" s="236" customFormat="1" x14ac:dyDescent="0.2">
      <c r="A117" s="237" t="str">
        <f>name!E$10</f>
        <v>Sales and customer service occupations</v>
      </c>
      <c r="B117" s="302">
        <v>2.2796087072780108E-2</v>
      </c>
      <c r="C117" s="302">
        <v>1.5268145583496425E-2</v>
      </c>
      <c r="D117" s="302">
        <v>2.3102024519773297E-5</v>
      </c>
      <c r="E117" s="302">
        <f t="shared" si="56"/>
        <v>3.8087334680796309E-2</v>
      </c>
      <c r="F117" s="303"/>
      <c r="G117" s="302">
        <v>7.9776854903189101E-2</v>
      </c>
      <c r="H117" s="302">
        <v>5.4882884514053272E-2</v>
      </c>
      <c r="I117" s="302">
        <v>1.3519057054280343E-2</v>
      </c>
      <c r="J117" s="302">
        <f t="shared" si="59"/>
        <v>0.14817879647152271</v>
      </c>
      <c r="K117" s="303"/>
      <c r="L117" s="302">
        <v>7.2685470231021274E-2</v>
      </c>
      <c r="M117" s="302">
        <v>6.4261898694297256E-2</v>
      </c>
      <c r="N117" s="302">
        <v>1.3448961207267856E-2</v>
      </c>
      <c r="O117" s="302">
        <f t="shared" si="58"/>
        <v>0.15039633013258638</v>
      </c>
    </row>
    <row r="118" spans="1:15" s="236" customFormat="1" x14ac:dyDescent="0.2">
      <c r="A118" s="237" t="str">
        <f>name!E$11</f>
        <v>Process, plant and machine operatives</v>
      </c>
      <c r="B118" s="302">
        <v>3.8915441136611835E-2</v>
      </c>
      <c r="C118" s="302">
        <v>1.4189406689186948E-3</v>
      </c>
      <c r="D118" s="302">
        <v>1.8268948032767349E-5</v>
      </c>
      <c r="E118" s="302">
        <f t="shared" si="56"/>
        <v>4.0352650753563292E-2</v>
      </c>
      <c r="F118" s="303"/>
      <c r="G118" s="302">
        <v>0.12494251943964514</v>
      </c>
      <c r="H118" s="302">
        <v>4.3889988030611209E-3</v>
      </c>
      <c r="I118" s="302">
        <v>1.9896964024384792E-2</v>
      </c>
      <c r="J118" s="302">
        <f t="shared" si="59"/>
        <v>0.14922848226709104</v>
      </c>
      <c r="K118" s="303"/>
      <c r="L118" s="302">
        <v>0.13551548756744314</v>
      </c>
      <c r="M118" s="302">
        <v>6.7525729123994582E-3</v>
      </c>
      <c r="N118" s="302">
        <v>1.9893677876178514E-2</v>
      </c>
      <c r="O118" s="302">
        <f t="shared" si="58"/>
        <v>0.1621617383560211</v>
      </c>
    </row>
    <row r="119" spans="1:15" s="236" customFormat="1" x14ac:dyDescent="0.2">
      <c r="A119" s="237" t="str">
        <f>name!E$12</f>
        <v>Elementary occupations</v>
      </c>
      <c r="B119" s="302">
        <v>9.8519880180068242E-3</v>
      </c>
      <c r="C119" s="302">
        <v>8.9725580868039011E-3</v>
      </c>
      <c r="D119" s="302">
        <v>2.5160748639160487E-5</v>
      </c>
      <c r="E119" s="302">
        <f t="shared" si="56"/>
        <v>1.8849706853449888E-2</v>
      </c>
      <c r="F119" s="303"/>
      <c r="G119" s="302">
        <v>3.2073169229500716E-2</v>
      </c>
      <c r="H119" s="302">
        <v>2.2092578168414652E-2</v>
      </c>
      <c r="I119" s="302">
        <v>6.363881868374964E-3</v>
      </c>
      <c r="J119" s="302">
        <f t="shared" si="59"/>
        <v>6.0529629266290332E-2</v>
      </c>
      <c r="K119" s="303"/>
      <c r="L119" s="302">
        <v>1.9425889079038371E-2</v>
      </c>
      <c r="M119" s="302">
        <v>1.1419408088708493E-2</v>
      </c>
      <c r="N119" s="302">
        <v>5.0806137846330724E-3</v>
      </c>
      <c r="O119" s="302">
        <f t="shared" si="58"/>
        <v>3.5925910952379937E-2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0.524418997106052</v>
      </c>
      <c r="C121" s="311">
        <f t="shared" ref="C121:E121" si="60">SUM(C111:C119)</f>
        <v>5.2302796529435272E-2</v>
      </c>
      <c r="D121" s="311">
        <f t="shared" si="60"/>
        <v>2.7820636451411282E-4</v>
      </c>
      <c r="E121" s="311">
        <f t="shared" si="60"/>
        <v>0.5770000000000014</v>
      </c>
      <c r="F121" s="311"/>
      <c r="G121" s="311">
        <f t="shared" ref="G121:J121" si="61">SUM(G111:G119)</f>
        <v>2.1836607718598056</v>
      </c>
      <c r="H121" s="311">
        <f t="shared" si="61"/>
        <v>0.17493072789617861</v>
      </c>
      <c r="I121" s="311">
        <f t="shared" si="61"/>
        <v>0.17740850024401494</v>
      </c>
      <c r="J121" s="311">
        <f t="shared" si="61"/>
        <v>2.5359999999999996</v>
      </c>
      <c r="K121" s="311"/>
      <c r="L121" s="311">
        <f t="shared" ref="L121:O121" si="62">SUM(L111:L119)</f>
        <v>2.1512379838139601</v>
      </c>
      <c r="M121" s="311">
        <f t="shared" si="62"/>
        <v>0.17430593740658851</v>
      </c>
      <c r="N121" s="311">
        <f t="shared" si="62"/>
        <v>0.17845607877945441</v>
      </c>
      <c r="O121" s="311">
        <f t="shared" si="62"/>
        <v>2.5040000000000031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0.14547397229457096</v>
      </c>
      <c r="C128" s="302">
        <v>1.2702247110570688E-2</v>
      </c>
      <c r="D128" s="302">
        <v>0</v>
      </c>
      <c r="E128" s="302">
        <f>SUM(B128:D128)</f>
        <v>0.15817621940514165</v>
      </c>
      <c r="F128" s="303"/>
      <c r="G128" s="302">
        <v>0.17423043150974177</v>
      </c>
      <c r="H128" s="302">
        <v>2.1333359799642168E-2</v>
      </c>
      <c r="I128" s="302">
        <v>5.1768053911294541E-2</v>
      </c>
      <c r="J128" s="302">
        <f>SUM(G128:I128)</f>
        <v>0.2473318452206785</v>
      </c>
      <c r="K128" s="303"/>
      <c r="L128" s="302">
        <v>0.1912307133970739</v>
      </c>
      <c r="M128" s="302">
        <v>2.4327397306107619E-2</v>
      </c>
      <c r="N128" s="302">
        <v>5.5694062248538651E-2</v>
      </c>
      <c r="O128" s="302">
        <f>SUM(L128:N128)</f>
        <v>0.27125217295172016</v>
      </c>
    </row>
    <row r="129" spans="1:15" s="236" customFormat="1" x14ac:dyDescent="0.2">
      <c r="A129" s="237" t="str">
        <f>name!E$5</f>
        <v>Professional occupations</v>
      </c>
      <c r="B129" s="302">
        <v>0.16356376335819212</v>
      </c>
      <c r="C129" s="302">
        <v>2.0132834029709883E-2</v>
      </c>
      <c r="D129" s="302">
        <v>0</v>
      </c>
      <c r="E129" s="302">
        <f t="shared" ref="E129:E136" si="63">SUM(B129:D129)</f>
        <v>0.18369659738790201</v>
      </c>
      <c r="F129" s="303"/>
      <c r="G129" s="302">
        <v>0.21624330284871729</v>
      </c>
      <c r="H129" s="302">
        <v>2.9021991968950295E-2</v>
      </c>
      <c r="I129" s="302">
        <v>3.8678403002034033E-2</v>
      </c>
      <c r="J129" s="302">
        <f t="shared" ref="J129:J131" si="64">SUM(G129:I129)</f>
        <v>0.28394369781970163</v>
      </c>
      <c r="K129" s="303"/>
      <c r="L129" s="302">
        <v>0.27638242545362568</v>
      </c>
      <c r="M129" s="302">
        <v>3.3457748733325417E-2</v>
      </c>
      <c r="N129" s="302">
        <v>4.0348478364460261E-2</v>
      </c>
      <c r="O129" s="302">
        <f t="shared" ref="O129:O136" si="65">SUM(L129:N129)</f>
        <v>0.35018865255141135</v>
      </c>
    </row>
    <row r="130" spans="1:15" s="236" customFormat="1" x14ac:dyDescent="0.2">
      <c r="A130" s="237" t="str">
        <f>name!E$6</f>
        <v>Associate professional occupations</v>
      </c>
      <c r="B130" s="302">
        <v>0.19374610796089911</v>
      </c>
      <c r="C130" s="302">
        <v>3.3054641879021206E-2</v>
      </c>
      <c r="D130" s="302">
        <v>0</v>
      </c>
      <c r="E130" s="302">
        <f t="shared" si="63"/>
        <v>0.22680074983992032</v>
      </c>
      <c r="F130" s="303"/>
      <c r="G130" s="302">
        <v>0.23796456368610297</v>
      </c>
      <c r="H130" s="302">
        <v>5.3453942110705269E-2</v>
      </c>
      <c r="I130" s="302">
        <v>1.4570107199599655E-2</v>
      </c>
      <c r="J130" s="302">
        <f t="shared" si="64"/>
        <v>0.30598861299640789</v>
      </c>
      <c r="K130" s="303"/>
      <c r="L130" s="302">
        <v>0.30220358184972096</v>
      </c>
      <c r="M130" s="302">
        <v>6.8319906043305664E-2</v>
      </c>
      <c r="N130" s="302">
        <v>1.5291385910729186E-2</v>
      </c>
      <c r="O130" s="302">
        <f t="shared" si="65"/>
        <v>0.38581487380375584</v>
      </c>
    </row>
    <row r="131" spans="1:15" s="236" customFormat="1" x14ac:dyDescent="0.2">
      <c r="A131" s="237" t="str">
        <f>name!E$7</f>
        <v>Administrative and secretarial occupations</v>
      </c>
      <c r="B131" s="302">
        <v>0.11191338835042322</v>
      </c>
      <c r="C131" s="302">
        <v>3.6273620154921297E-2</v>
      </c>
      <c r="D131" s="302">
        <v>0</v>
      </c>
      <c r="E131" s="302">
        <f t="shared" si="63"/>
        <v>0.14818700850534453</v>
      </c>
      <c r="F131" s="303"/>
      <c r="G131" s="302">
        <v>0.11898219762532769</v>
      </c>
      <c r="H131" s="302">
        <v>3.7852460911591695E-2</v>
      </c>
      <c r="I131" s="302">
        <v>4.431017731717328E-3</v>
      </c>
      <c r="J131" s="302">
        <f t="shared" si="64"/>
        <v>0.16126567626863672</v>
      </c>
      <c r="K131" s="303"/>
      <c r="L131" s="302">
        <v>0.12638268222657684</v>
      </c>
      <c r="M131" s="302">
        <v>4.0976604888058016E-2</v>
      </c>
      <c r="N131" s="302">
        <v>8.099187694018491E-3</v>
      </c>
      <c r="O131" s="302">
        <f t="shared" si="65"/>
        <v>0.17545847480865334</v>
      </c>
    </row>
    <row r="132" spans="1:15" s="236" customFormat="1" x14ac:dyDescent="0.2">
      <c r="A132" s="237" t="str">
        <f>name!E$8</f>
        <v>Skilled trades occupations</v>
      </c>
      <c r="B132" s="302">
        <v>0.11290305406197654</v>
      </c>
      <c r="C132" s="302">
        <v>1.1032727489944681E-2</v>
      </c>
      <c r="D132" s="302">
        <v>0</v>
      </c>
      <c r="E132" s="302">
        <f t="shared" si="63"/>
        <v>0.12393578155192123</v>
      </c>
      <c r="F132" s="303"/>
      <c r="G132" s="302">
        <v>0.10049295693540175</v>
      </c>
      <c r="H132" s="302">
        <v>5.3235765782493087E-3</v>
      </c>
      <c r="I132" s="302">
        <v>8.4376365227898875E-2</v>
      </c>
      <c r="J132" s="302">
        <f>SUM(G132:I132)</f>
        <v>0.19019289874154993</v>
      </c>
      <c r="K132" s="303"/>
      <c r="L132" s="302">
        <v>8.0424241634445628E-2</v>
      </c>
      <c r="M132" s="302">
        <v>5.5027623483788419E-3</v>
      </c>
      <c r="N132" s="302">
        <v>7.6530773834876872E-2</v>
      </c>
      <c r="O132" s="302">
        <f t="shared" si="65"/>
        <v>0.16245777781770135</v>
      </c>
    </row>
    <row r="133" spans="1:15" s="236" customFormat="1" x14ac:dyDescent="0.2">
      <c r="A133" s="237" t="str">
        <f>name!E$9</f>
        <v>Caring, leisure and other service occupations</v>
      </c>
      <c r="B133" s="302">
        <v>3.8424769188458836E-2</v>
      </c>
      <c r="C133" s="302">
        <v>2.5727947215381831E-2</v>
      </c>
      <c r="D133" s="302">
        <v>0</v>
      </c>
      <c r="E133" s="302">
        <f t="shared" si="63"/>
        <v>6.4152716403840668E-2</v>
      </c>
      <c r="F133" s="303"/>
      <c r="G133" s="302">
        <v>3.9987511274362855E-2</v>
      </c>
      <c r="H133" s="302">
        <v>2.9484606079825674E-2</v>
      </c>
      <c r="I133" s="302">
        <v>3.4941752461041349E-3</v>
      </c>
      <c r="J133" s="302">
        <f t="shared" ref="J133:J136" si="66">SUM(G133:I133)</f>
        <v>7.2966292600292665E-2</v>
      </c>
      <c r="K133" s="303"/>
      <c r="L133" s="302">
        <v>5.3889154963785775E-2</v>
      </c>
      <c r="M133" s="302">
        <v>3.2175417613879605E-2</v>
      </c>
      <c r="N133" s="302">
        <v>4.4155683026412592E-3</v>
      </c>
      <c r="O133" s="302">
        <f t="shared" si="65"/>
        <v>9.0480140880306634E-2</v>
      </c>
    </row>
    <row r="134" spans="1:15" s="236" customFormat="1" x14ac:dyDescent="0.2">
      <c r="A134" s="237" t="str">
        <f>name!E$10</f>
        <v>Sales and customer service occupations</v>
      </c>
      <c r="B134" s="302">
        <v>3.3174392373138149E-2</v>
      </c>
      <c r="C134" s="302">
        <v>1.430854331665098E-2</v>
      </c>
      <c r="D134" s="302">
        <v>0</v>
      </c>
      <c r="E134" s="302">
        <f t="shared" si="63"/>
        <v>4.7482935689789132E-2</v>
      </c>
      <c r="F134" s="303"/>
      <c r="G134" s="302">
        <v>3.4415351892037108E-2</v>
      </c>
      <c r="H134" s="302">
        <v>1.3436379933192986E-2</v>
      </c>
      <c r="I134" s="302">
        <v>9.8111708824083765E-3</v>
      </c>
      <c r="J134" s="302">
        <f t="shared" si="66"/>
        <v>5.7662902707638471E-2</v>
      </c>
      <c r="K134" s="303"/>
      <c r="L134" s="302">
        <v>3.9502963719568608E-2</v>
      </c>
      <c r="M134" s="302">
        <v>1.5457623182496728E-2</v>
      </c>
      <c r="N134" s="302">
        <v>8.6167534306674926E-3</v>
      </c>
      <c r="O134" s="302">
        <f t="shared" si="65"/>
        <v>6.3577340332732823E-2</v>
      </c>
    </row>
    <row r="135" spans="1:15" s="236" customFormat="1" x14ac:dyDescent="0.2">
      <c r="A135" s="237" t="str">
        <f>name!E$11</f>
        <v>Process, plant and machine operatives</v>
      </c>
      <c r="B135" s="302">
        <v>0.39828952357302244</v>
      </c>
      <c r="C135" s="302">
        <v>1.9806081855817583E-2</v>
      </c>
      <c r="D135" s="302">
        <v>0</v>
      </c>
      <c r="E135" s="302">
        <f t="shared" si="63"/>
        <v>0.41809560542884</v>
      </c>
      <c r="F135" s="303"/>
      <c r="G135" s="302">
        <v>0.39606068963218993</v>
      </c>
      <c r="H135" s="302">
        <v>9.6412320177102252E-3</v>
      </c>
      <c r="I135" s="302">
        <v>2.8484900875682274E-2</v>
      </c>
      <c r="J135" s="302">
        <f t="shared" si="66"/>
        <v>0.43418682252558244</v>
      </c>
      <c r="K135" s="303"/>
      <c r="L135" s="302">
        <v>0.4401555060060458</v>
      </c>
      <c r="M135" s="302">
        <v>1.1713645637284024E-2</v>
      </c>
      <c r="N135" s="302">
        <v>2.7605540404446897E-2</v>
      </c>
      <c r="O135" s="302">
        <f t="shared" si="65"/>
        <v>0.47947469204777671</v>
      </c>
    </row>
    <row r="136" spans="1:15" s="236" customFormat="1" x14ac:dyDescent="0.2">
      <c r="A136" s="237" t="str">
        <f>name!E$12</f>
        <v>Elementary occupations</v>
      </c>
      <c r="B136" s="302">
        <v>0.29592760580304078</v>
      </c>
      <c r="C136" s="302">
        <v>4.1544779984259372E-2</v>
      </c>
      <c r="D136" s="302">
        <v>0</v>
      </c>
      <c r="E136" s="302">
        <f t="shared" si="63"/>
        <v>0.33747238578730016</v>
      </c>
      <c r="F136" s="303"/>
      <c r="G136" s="302">
        <v>0.33779388067327237</v>
      </c>
      <c r="H136" s="302">
        <v>4.624358984177887E-2</v>
      </c>
      <c r="I136" s="302">
        <v>2.2423780604463445E-2</v>
      </c>
      <c r="J136" s="302">
        <f t="shared" si="66"/>
        <v>0.40646125111951464</v>
      </c>
      <c r="K136" s="303"/>
      <c r="L136" s="302">
        <v>0.37065233401178771</v>
      </c>
      <c r="M136" s="302">
        <v>5.3698021681488864E-2</v>
      </c>
      <c r="N136" s="302">
        <v>2.4945519112664186E-2</v>
      </c>
      <c r="O136" s="302">
        <f t="shared" si="65"/>
        <v>0.44929587480594074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1.493416576963722</v>
      </c>
      <c r="C138" s="311">
        <f t="shared" ref="C138:E138" si="67">SUM(C128:C136)</f>
        <v>0.21458342303627753</v>
      </c>
      <c r="D138" s="311">
        <f t="shared" si="67"/>
        <v>0</v>
      </c>
      <c r="E138" s="311">
        <f t="shared" si="67"/>
        <v>1.7079999999999995</v>
      </c>
      <c r="F138" s="311"/>
      <c r="G138" s="311">
        <f t="shared" ref="G138:J138" si="68">SUM(G128:G136)</f>
        <v>1.6561708860771536</v>
      </c>
      <c r="H138" s="311">
        <f t="shared" si="68"/>
        <v>0.2457911392416465</v>
      </c>
      <c r="I138" s="311">
        <f t="shared" si="68"/>
        <v>0.25803797468120265</v>
      </c>
      <c r="J138" s="311">
        <f t="shared" si="68"/>
        <v>2.1600000000000033</v>
      </c>
      <c r="K138" s="311"/>
      <c r="L138" s="311">
        <f t="shared" ref="L138:O138" si="69">SUM(L128:L136)</f>
        <v>1.8808236032626309</v>
      </c>
      <c r="M138" s="311">
        <f t="shared" si="69"/>
        <v>0.28562912743432478</v>
      </c>
      <c r="N138" s="311">
        <f t="shared" si="69"/>
        <v>0.26154726930304328</v>
      </c>
      <c r="O138" s="311">
        <f t="shared" si="69"/>
        <v>2.427999999999999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1.0118521485738681</v>
      </c>
      <c r="C145" s="302">
        <v>8.3326803174810948E-2</v>
      </c>
      <c r="D145" s="302">
        <v>0.25028182044203579</v>
      </c>
      <c r="E145" s="302">
        <f>SUM(B145:D145)</f>
        <v>1.3454607721907148</v>
      </c>
      <c r="F145" s="303"/>
      <c r="G145" s="302">
        <v>1.2299247943137301</v>
      </c>
      <c r="H145" s="302">
        <v>0.1767758342523085</v>
      </c>
      <c r="I145" s="302">
        <v>0.41583664394577607</v>
      </c>
      <c r="J145" s="302">
        <f>SUM(G145:I145)</f>
        <v>1.8225372725118147</v>
      </c>
      <c r="K145" s="303"/>
      <c r="L145" s="302">
        <v>1.2854482655329045</v>
      </c>
      <c r="M145" s="302">
        <v>0.18949306548564285</v>
      </c>
      <c r="N145" s="302">
        <v>0.41652985166461259</v>
      </c>
      <c r="O145" s="302">
        <f>SUM(L145:N145)</f>
        <v>1.8914711826831598</v>
      </c>
    </row>
    <row r="146" spans="1:15" s="236" customFormat="1" x14ac:dyDescent="0.2">
      <c r="A146" s="237" t="str">
        <f>name!E$5</f>
        <v>Professional occupations</v>
      </c>
      <c r="B146" s="302">
        <v>1.1107512733636249</v>
      </c>
      <c r="C146" s="302">
        <v>5.0315137641453477E-2</v>
      </c>
      <c r="D146" s="302">
        <v>9.8894606383859468E-2</v>
      </c>
      <c r="E146" s="302">
        <f t="shared" ref="E146:E153" si="70">SUM(B146:D146)</f>
        <v>1.2599610173889377</v>
      </c>
      <c r="F146" s="303"/>
      <c r="G146" s="302">
        <v>1.5239849438445812</v>
      </c>
      <c r="H146" s="302">
        <v>9.5456212851435823E-2</v>
      </c>
      <c r="I146" s="302">
        <v>0.15622382441218355</v>
      </c>
      <c r="J146" s="302">
        <f t="shared" ref="J146:J148" si="71">SUM(G146:I146)</f>
        <v>1.7756649811082006</v>
      </c>
      <c r="K146" s="303"/>
      <c r="L146" s="302">
        <v>1.8137070848125481</v>
      </c>
      <c r="M146" s="302">
        <v>0.10520023872780095</v>
      </c>
      <c r="N146" s="302">
        <v>0.1192514249842927</v>
      </c>
      <c r="O146" s="302">
        <f t="shared" ref="O146:O153" si="72">SUM(L146:N146)</f>
        <v>2.038158748524642</v>
      </c>
    </row>
    <row r="147" spans="1:15" s="236" customFormat="1" x14ac:dyDescent="0.2">
      <c r="A147" s="237" t="str">
        <f>name!E$6</f>
        <v>Associate professional occupations</v>
      </c>
      <c r="B147" s="302">
        <v>0.80711799445299515</v>
      </c>
      <c r="C147" s="302">
        <v>7.8997708653849849E-2</v>
      </c>
      <c r="D147" s="302">
        <v>6.3051451727496002E-2</v>
      </c>
      <c r="E147" s="302">
        <f t="shared" si="70"/>
        <v>0.949167154834341</v>
      </c>
      <c r="F147" s="303"/>
      <c r="G147" s="302">
        <v>1.0305091590370903</v>
      </c>
      <c r="H147" s="302">
        <v>0.13138517213101497</v>
      </c>
      <c r="I147" s="302">
        <v>7.4025092684145005E-2</v>
      </c>
      <c r="J147" s="302">
        <f t="shared" si="71"/>
        <v>1.2359194238522502</v>
      </c>
      <c r="K147" s="303"/>
      <c r="L147" s="302">
        <v>0.99491737467337982</v>
      </c>
      <c r="M147" s="302">
        <v>0.12310998749827344</v>
      </c>
      <c r="N147" s="302">
        <v>6.7802622637506929E-2</v>
      </c>
      <c r="O147" s="302">
        <f t="shared" si="72"/>
        <v>1.1858299848091602</v>
      </c>
    </row>
    <row r="148" spans="1:15" s="236" customFormat="1" x14ac:dyDescent="0.2">
      <c r="A148" s="237" t="str">
        <f>name!E$7</f>
        <v>Administrative and secretarial occupations</v>
      </c>
      <c r="B148" s="302">
        <v>0.88788154052044999</v>
      </c>
      <c r="C148" s="302">
        <v>0.39285583966296966</v>
      </c>
      <c r="D148" s="302">
        <v>0.21178187060499762</v>
      </c>
      <c r="E148" s="302">
        <f t="shared" si="70"/>
        <v>1.4925192507884173</v>
      </c>
      <c r="F148" s="303"/>
      <c r="G148" s="302">
        <v>0.84208383729376934</v>
      </c>
      <c r="H148" s="302">
        <v>0.48759318758364278</v>
      </c>
      <c r="I148" s="302">
        <v>7.4796438131847512E-2</v>
      </c>
      <c r="J148" s="302">
        <f t="shared" si="71"/>
        <v>1.4044734630092597</v>
      </c>
      <c r="K148" s="303"/>
      <c r="L148" s="302">
        <v>0.59864284877649132</v>
      </c>
      <c r="M148" s="302">
        <v>0.46869582107314206</v>
      </c>
      <c r="N148" s="302">
        <v>5.5443925665675534E-2</v>
      </c>
      <c r="O148" s="302">
        <f t="shared" si="72"/>
        <v>1.122782595515309</v>
      </c>
    </row>
    <row r="149" spans="1:15" s="236" customFormat="1" x14ac:dyDescent="0.2">
      <c r="A149" s="237" t="str">
        <f>name!E$8</f>
        <v>Skilled trades occupations</v>
      </c>
      <c r="B149" s="302">
        <v>8.0783779115626988</v>
      </c>
      <c r="C149" s="302">
        <v>0.23188495331636275</v>
      </c>
      <c r="D149" s="302">
        <v>4.2369203161925233</v>
      </c>
      <c r="E149" s="302">
        <f t="shared" si="70"/>
        <v>12.547183181071585</v>
      </c>
      <c r="F149" s="303"/>
      <c r="G149" s="302">
        <v>6.9234963443285169</v>
      </c>
      <c r="H149" s="302">
        <v>0.2036278686441218</v>
      </c>
      <c r="I149" s="302">
        <v>5.0628511437965686</v>
      </c>
      <c r="J149" s="302">
        <f>SUM(G149:I149)</f>
        <v>12.189975356769207</v>
      </c>
      <c r="K149" s="303"/>
      <c r="L149" s="302">
        <v>6.0920308097866771</v>
      </c>
      <c r="M149" s="302">
        <v>0.29395563302724392</v>
      </c>
      <c r="N149" s="302">
        <v>4.9249367502791559</v>
      </c>
      <c r="O149" s="302">
        <f t="shared" si="72"/>
        <v>11.310923193093078</v>
      </c>
    </row>
    <row r="150" spans="1:15" s="236" customFormat="1" x14ac:dyDescent="0.2">
      <c r="A150" s="237" t="str">
        <f>name!E$9</f>
        <v>Caring, leisure and other service occupations</v>
      </c>
      <c r="B150" s="302">
        <v>2.8954392390236804E-2</v>
      </c>
      <c r="C150" s="302">
        <v>8.451089016336507E-3</v>
      </c>
      <c r="D150" s="302">
        <v>4.9860830273847703E-3</v>
      </c>
      <c r="E150" s="302">
        <f t="shared" si="70"/>
        <v>4.2391564433958077E-2</v>
      </c>
      <c r="F150" s="303"/>
      <c r="G150" s="302">
        <v>3.1910112903557608E-2</v>
      </c>
      <c r="H150" s="302">
        <v>1.1428634432935346E-2</v>
      </c>
      <c r="I150" s="302">
        <v>3.2152401791837003E-3</v>
      </c>
      <c r="J150" s="302">
        <f t="shared" ref="J150:J153" si="73">SUM(G150:I150)</f>
        <v>4.6553987515676659E-2</v>
      </c>
      <c r="K150" s="303"/>
      <c r="L150" s="302">
        <v>3.0584700582184456E-2</v>
      </c>
      <c r="M150" s="302">
        <v>8.7752726113970187E-3</v>
      </c>
      <c r="N150" s="302">
        <v>5.5646137770380497E-3</v>
      </c>
      <c r="O150" s="302">
        <f t="shared" si="72"/>
        <v>4.4924586970619525E-2</v>
      </c>
    </row>
    <row r="151" spans="1:15" s="236" customFormat="1" x14ac:dyDescent="0.2">
      <c r="A151" s="237" t="str">
        <f>name!E$10</f>
        <v>Sales and customer service occupations</v>
      </c>
      <c r="B151" s="302">
        <v>0.22647350981005879</v>
      </c>
      <c r="C151" s="302">
        <v>0.12056891133761179</v>
      </c>
      <c r="D151" s="302">
        <v>3.07104732068329E-2</v>
      </c>
      <c r="E151" s="302">
        <f t="shared" si="70"/>
        <v>0.37775289435450349</v>
      </c>
      <c r="F151" s="303"/>
      <c r="G151" s="302">
        <v>0.21802326008062731</v>
      </c>
      <c r="H151" s="302">
        <v>0.15375624983027825</v>
      </c>
      <c r="I151" s="302">
        <v>2.2657369304674508E-2</v>
      </c>
      <c r="J151" s="302">
        <f t="shared" si="73"/>
        <v>0.39443687921558007</v>
      </c>
      <c r="K151" s="303"/>
      <c r="L151" s="302">
        <v>0.2292290512454295</v>
      </c>
      <c r="M151" s="302">
        <v>0.15122258607317077</v>
      </c>
      <c r="N151" s="302">
        <v>2.4481672315905961E-2</v>
      </c>
      <c r="O151" s="302">
        <f t="shared" si="72"/>
        <v>0.40493330963450624</v>
      </c>
    </row>
    <row r="152" spans="1:15" s="236" customFormat="1" x14ac:dyDescent="0.2">
      <c r="A152" s="237" t="str">
        <f>name!E$11</f>
        <v>Process, plant and machine operatives</v>
      </c>
      <c r="B152" s="302">
        <v>1.2868171212745165</v>
      </c>
      <c r="C152" s="302">
        <v>4.2516721375889265E-2</v>
      </c>
      <c r="D152" s="302">
        <v>0.21705828639168354</v>
      </c>
      <c r="E152" s="302">
        <f t="shared" si="70"/>
        <v>1.5463921290420892</v>
      </c>
      <c r="F152" s="303"/>
      <c r="G152" s="302">
        <v>1.1123492353760207</v>
      </c>
      <c r="H152" s="302">
        <v>6.4130111674348927E-2</v>
      </c>
      <c r="I152" s="302">
        <v>0.36897270916379432</v>
      </c>
      <c r="J152" s="302">
        <f t="shared" si="73"/>
        <v>1.545452056214164</v>
      </c>
      <c r="K152" s="303"/>
      <c r="L152" s="302">
        <v>1.1709827934119386</v>
      </c>
      <c r="M152" s="302">
        <v>7.0276365827097148E-2</v>
      </c>
      <c r="N152" s="302">
        <v>0.4972635463529681</v>
      </c>
      <c r="O152" s="302">
        <f t="shared" si="72"/>
        <v>1.7385227055920036</v>
      </c>
    </row>
    <row r="153" spans="1:15" s="236" customFormat="1" x14ac:dyDescent="0.2">
      <c r="A153" s="237" t="str">
        <f>name!E$12</f>
        <v>Elementary occupations</v>
      </c>
      <c r="B153" s="302">
        <v>0.57121522711307116</v>
      </c>
      <c r="C153" s="302">
        <v>0.1583063733283504</v>
      </c>
      <c r="D153" s="302">
        <v>0.2436504354540277</v>
      </c>
      <c r="E153" s="302">
        <f t="shared" si="70"/>
        <v>0.97317203589544921</v>
      </c>
      <c r="F153" s="303"/>
      <c r="G153" s="302">
        <v>0.47889751024010013</v>
      </c>
      <c r="H153" s="302">
        <v>0.17090331875194226</v>
      </c>
      <c r="I153" s="302">
        <v>0.32618575081180817</v>
      </c>
      <c r="J153" s="302">
        <f t="shared" si="73"/>
        <v>0.97598657980385051</v>
      </c>
      <c r="K153" s="303"/>
      <c r="L153" s="302">
        <v>0.32739562924004073</v>
      </c>
      <c r="M153" s="302">
        <v>0.10593128140426489</v>
      </c>
      <c r="N153" s="302">
        <v>0.42212678253322894</v>
      </c>
      <c r="O153" s="302">
        <f t="shared" si="72"/>
        <v>0.8554536931775345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14.00944111906152</v>
      </c>
      <c r="C155" s="311">
        <f t="shared" ref="C155:E155" si="74">SUM(C145:C153)</f>
        <v>1.1672235375076347</v>
      </c>
      <c r="D155" s="311">
        <f t="shared" si="74"/>
        <v>5.3573353434308411</v>
      </c>
      <c r="E155" s="311">
        <f t="shared" si="74"/>
        <v>20.533999999999995</v>
      </c>
      <c r="F155" s="311"/>
      <c r="G155" s="311">
        <f t="shared" ref="G155:J155" si="75">SUM(G145:G153)</f>
        <v>13.391179197417996</v>
      </c>
      <c r="H155" s="311">
        <f t="shared" si="75"/>
        <v>1.4950565901520285</v>
      </c>
      <c r="I155" s="311">
        <f t="shared" si="75"/>
        <v>6.5047642124299818</v>
      </c>
      <c r="J155" s="311">
        <f t="shared" si="75"/>
        <v>21.391000000000002</v>
      </c>
      <c r="K155" s="311"/>
      <c r="L155" s="311">
        <f t="shared" ref="L155:O155" si="76">SUM(L145:L153)</f>
        <v>12.542938558061595</v>
      </c>
      <c r="M155" s="311">
        <f t="shared" si="76"/>
        <v>1.516660251728033</v>
      </c>
      <c r="N155" s="311">
        <f t="shared" si="76"/>
        <v>6.5334011902103848</v>
      </c>
      <c r="O155" s="311">
        <f t="shared" si="76"/>
        <v>20.593000000000014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2.9708386833511353</v>
      </c>
      <c r="C162" s="302">
        <v>0.23633703497807071</v>
      </c>
      <c r="D162" s="302">
        <v>2.0433944533567097</v>
      </c>
      <c r="E162" s="302">
        <f>SUM(B162:D162)</f>
        <v>5.2505701716859159</v>
      </c>
      <c r="F162" s="303"/>
      <c r="G162" s="302">
        <v>4.212744698743367</v>
      </c>
      <c r="H162" s="302">
        <v>0.36226603723967177</v>
      </c>
      <c r="I162" s="302">
        <v>1.5773667278643189</v>
      </c>
      <c r="J162" s="302">
        <f>SUM(G162:I162)</f>
        <v>6.1523774638473574</v>
      </c>
      <c r="K162" s="303"/>
      <c r="L162" s="302">
        <v>5.1821876208255144</v>
      </c>
      <c r="M162" s="302">
        <v>0.40767928145508675</v>
      </c>
      <c r="N162" s="302">
        <v>1.6679433197770712</v>
      </c>
      <c r="O162" s="302">
        <f>SUM(L162:N162)</f>
        <v>7.2578102220576728</v>
      </c>
    </row>
    <row r="163" spans="1:15" s="236" customFormat="1" x14ac:dyDescent="0.2">
      <c r="A163" s="237" t="str">
        <f>name!E$5</f>
        <v>Professional occupations</v>
      </c>
      <c r="B163" s="302">
        <v>2.054982423682798</v>
      </c>
      <c r="C163" s="302">
        <v>0.37124827784439335</v>
      </c>
      <c r="D163" s="302">
        <v>0.40074983630714067</v>
      </c>
      <c r="E163" s="302">
        <f t="shared" ref="E163:E170" si="77">SUM(B163:D163)</f>
        <v>2.826980537834332</v>
      </c>
      <c r="F163" s="303"/>
      <c r="G163" s="302">
        <v>3.3087528889023421</v>
      </c>
      <c r="H163" s="302">
        <v>0.53714670169260581</v>
      </c>
      <c r="I163" s="302">
        <v>0.30473530253128739</v>
      </c>
      <c r="J163" s="302">
        <f t="shared" ref="J163:J165" si="78">SUM(G163:I163)</f>
        <v>4.1506348931262353</v>
      </c>
      <c r="K163" s="303"/>
      <c r="L163" s="302">
        <v>4.5004779512740312</v>
      </c>
      <c r="M163" s="302">
        <v>0.55882575816450419</v>
      </c>
      <c r="N163" s="302">
        <v>0.18737554273473159</v>
      </c>
      <c r="O163" s="302">
        <f t="shared" ref="O163:O170" si="79">SUM(L163:N163)</f>
        <v>5.2466792521732666</v>
      </c>
    </row>
    <row r="164" spans="1:15" s="236" customFormat="1" x14ac:dyDescent="0.2">
      <c r="A164" s="237" t="str">
        <f>name!E$6</f>
        <v>Associate professional occupations</v>
      </c>
      <c r="B164" s="302">
        <v>1.8382396844303757</v>
      </c>
      <c r="C164" s="302">
        <v>0.6253958721014683</v>
      </c>
      <c r="D164" s="302">
        <v>0.26207756483251221</v>
      </c>
      <c r="E164" s="302">
        <f t="shared" si="77"/>
        <v>2.7257131213643557</v>
      </c>
      <c r="F164" s="303"/>
      <c r="G164" s="302">
        <v>2.557768090379581</v>
      </c>
      <c r="H164" s="302">
        <v>0.73211358294880113</v>
      </c>
      <c r="I164" s="302">
        <v>0.1750021007154999</v>
      </c>
      <c r="J164" s="302">
        <f t="shared" si="78"/>
        <v>3.4648837740438823</v>
      </c>
      <c r="K164" s="303"/>
      <c r="L164" s="302">
        <v>2.8973039080343779</v>
      </c>
      <c r="M164" s="302">
        <v>0.66417989361562846</v>
      </c>
      <c r="N164" s="302">
        <v>0.12029361032147051</v>
      </c>
      <c r="O164" s="302">
        <f t="shared" si="79"/>
        <v>3.6817774119714768</v>
      </c>
    </row>
    <row r="165" spans="1:15" s="236" customFormat="1" x14ac:dyDescent="0.2">
      <c r="A165" s="237" t="str">
        <f>name!E$7</f>
        <v>Administrative and secretarial occupations</v>
      </c>
      <c r="B165" s="302">
        <v>1.9436258117230731</v>
      </c>
      <c r="C165" s="302">
        <v>0.69315377322591387</v>
      </c>
      <c r="D165" s="302">
        <v>9.4111345598337268E-2</v>
      </c>
      <c r="E165" s="302">
        <f t="shared" si="77"/>
        <v>2.7308909305473241</v>
      </c>
      <c r="F165" s="303"/>
      <c r="G165" s="302">
        <v>2.1636367910070362</v>
      </c>
      <c r="H165" s="302">
        <v>0.76090247934258437</v>
      </c>
      <c r="I165" s="302">
        <v>6.607048271215904E-2</v>
      </c>
      <c r="J165" s="302">
        <f t="shared" si="78"/>
        <v>2.9906097530617797</v>
      </c>
      <c r="K165" s="303"/>
      <c r="L165" s="302">
        <v>2.2545167287905983</v>
      </c>
      <c r="M165" s="302">
        <v>0.71322392798133771</v>
      </c>
      <c r="N165" s="302">
        <v>0.60186975467070203</v>
      </c>
      <c r="O165" s="302">
        <f t="shared" si="79"/>
        <v>3.5696104114426381</v>
      </c>
    </row>
    <row r="166" spans="1:15" s="236" customFormat="1" x14ac:dyDescent="0.2">
      <c r="A166" s="237" t="str">
        <f>name!E$8</f>
        <v>Skilled trades occupations</v>
      </c>
      <c r="B166" s="302">
        <v>3.1293343519678807</v>
      </c>
      <c r="C166" s="302">
        <v>0.46653098077611754</v>
      </c>
      <c r="D166" s="302">
        <v>1.1988990832454651</v>
      </c>
      <c r="E166" s="302">
        <f t="shared" si="77"/>
        <v>4.794764415989464</v>
      </c>
      <c r="F166" s="303"/>
      <c r="G166" s="302">
        <v>3.047135982411064</v>
      </c>
      <c r="H166" s="302">
        <v>0.30448269989221571</v>
      </c>
      <c r="I166" s="302">
        <v>0.74112834811899342</v>
      </c>
      <c r="J166" s="302">
        <f>SUM(G166:I166)</f>
        <v>4.0927470304222737</v>
      </c>
      <c r="K166" s="303"/>
      <c r="L166" s="302">
        <v>2.9532040030131532</v>
      </c>
      <c r="M166" s="302">
        <v>0.28727298185303457</v>
      </c>
      <c r="N166" s="302">
        <v>0.69939336743607905</v>
      </c>
      <c r="O166" s="302">
        <f t="shared" si="79"/>
        <v>3.9398703523022669</v>
      </c>
    </row>
    <row r="167" spans="1:15" s="236" customFormat="1" x14ac:dyDescent="0.2">
      <c r="A167" s="237" t="str">
        <f>name!E$9</f>
        <v>Caring, leisure and other service occupations</v>
      </c>
      <c r="B167" s="302">
        <v>0.43581739090311822</v>
      </c>
      <c r="C167" s="302">
        <v>0.11310489317299524</v>
      </c>
      <c r="D167" s="302">
        <v>7.1550036799108971E-2</v>
      </c>
      <c r="E167" s="302">
        <f t="shared" si="77"/>
        <v>0.62047232087522242</v>
      </c>
      <c r="F167" s="303"/>
      <c r="G167" s="302">
        <v>0.37975480349413043</v>
      </c>
      <c r="H167" s="302">
        <v>0.10055210541430365</v>
      </c>
      <c r="I167" s="302">
        <v>6.7058681288186039E-2</v>
      </c>
      <c r="J167" s="302">
        <f t="shared" ref="J167:J170" si="80">SUM(G167:I167)</f>
        <v>0.54736559019662012</v>
      </c>
      <c r="K167" s="303"/>
      <c r="L167" s="302">
        <v>0.58401931461601952</v>
      </c>
      <c r="M167" s="302">
        <v>8.8139548344274982E-2</v>
      </c>
      <c r="N167" s="302">
        <v>8.2978744848938676E-2</v>
      </c>
      <c r="O167" s="302">
        <f t="shared" si="79"/>
        <v>0.75513760780923311</v>
      </c>
    </row>
    <row r="168" spans="1:15" s="236" customFormat="1" x14ac:dyDescent="0.2">
      <c r="A168" s="237" t="str">
        <f>name!E$10</f>
        <v>Sales and customer service occupations</v>
      </c>
      <c r="B168" s="302">
        <v>8.040986969914913</v>
      </c>
      <c r="C168" s="302">
        <v>18.48969258609193</v>
      </c>
      <c r="D168" s="302">
        <v>1.2545499694730913</v>
      </c>
      <c r="E168" s="302">
        <f t="shared" si="77"/>
        <v>27.785229525479938</v>
      </c>
      <c r="F168" s="303"/>
      <c r="G168" s="302">
        <v>7.7190904521331554</v>
      </c>
      <c r="H168" s="302">
        <v>17.651558055475384</v>
      </c>
      <c r="I168" s="302">
        <v>0.6708976919702242</v>
      </c>
      <c r="J168" s="302">
        <f t="shared" si="80"/>
        <v>26.041546199578764</v>
      </c>
      <c r="K168" s="303"/>
      <c r="L168" s="302">
        <v>7.0376592626069145</v>
      </c>
      <c r="M168" s="302">
        <v>16.338866284441341</v>
      </c>
      <c r="N168" s="302">
        <v>0.44595607088214162</v>
      </c>
      <c r="O168" s="302">
        <f t="shared" si="79"/>
        <v>23.822481617930396</v>
      </c>
    </row>
    <row r="169" spans="1:15" s="236" customFormat="1" x14ac:dyDescent="0.2">
      <c r="A169" s="237" t="str">
        <f>name!E$11</f>
        <v>Process, plant and machine operatives</v>
      </c>
      <c r="B169" s="302">
        <v>2.6679887184737474</v>
      </c>
      <c r="C169" s="302">
        <v>0.52502400438615038</v>
      </c>
      <c r="D169" s="302">
        <v>9.7278250736005684E-2</v>
      </c>
      <c r="E169" s="302">
        <f t="shared" si="77"/>
        <v>3.2902909735959032</v>
      </c>
      <c r="F169" s="303"/>
      <c r="G169" s="302">
        <v>2.7221341099520919</v>
      </c>
      <c r="H169" s="302">
        <v>0.50288929733834464</v>
      </c>
      <c r="I169" s="302">
        <v>7.5503853795658632E-2</v>
      </c>
      <c r="J169" s="302">
        <f t="shared" si="80"/>
        <v>3.3005272610860952</v>
      </c>
      <c r="K169" s="303"/>
      <c r="L169" s="302">
        <v>2.6726461389337706</v>
      </c>
      <c r="M169" s="302">
        <v>0.65624885266720945</v>
      </c>
      <c r="N169" s="302">
        <v>6.8394147222664986E-2</v>
      </c>
      <c r="O169" s="302">
        <f t="shared" si="79"/>
        <v>3.3972891388236448</v>
      </c>
    </row>
    <row r="170" spans="1:15" s="236" customFormat="1" x14ac:dyDescent="0.2">
      <c r="A170" s="237" t="str">
        <f>name!E$12</f>
        <v>Elementary occupations</v>
      </c>
      <c r="B170" s="302">
        <v>2.7353503622604474</v>
      </c>
      <c r="C170" s="302">
        <v>2.7943062092994051</v>
      </c>
      <c r="D170" s="302">
        <v>9.0431431067675233E-2</v>
      </c>
      <c r="E170" s="302">
        <f t="shared" si="77"/>
        <v>5.6200880026275284</v>
      </c>
      <c r="F170" s="303"/>
      <c r="G170" s="302">
        <v>2.8966736591345597</v>
      </c>
      <c r="H170" s="302">
        <v>2.1724556509885864</v>
      </c>
      <c r="I170" s="302">
        <v>4.8178724513804463E-2</v>
      </c>
      <c r="J170" s="302">
        <f t="shared" si="80"/>
        <v>5.1173080346369506</v>
      </c>
      <c r="K170" s="303"/>
      <c r="L170" s="302">
        <v>2.711176837690974</v>
      </c>
      <c r="M170" s="302">
        <v>1.5149568543191334</v>
      </c>
      <c r="N170" s="302">
        <v>5.8210293479336199E-2</v>
      </c>
      <c r="O170" s="302">
        <f t="shared" si="79"/>
        <v>4.2843439854894427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25.81716439670749</v>
      </c>
      <c r="C172" s="311">
        <f t="shared" ref="C172:E172" si="81">SUM(C162:C170)</f>
        <v>24.314793631876448</v>
      </c>
      <c r="D172" s="311">
        <f t="shared" si="81"/>
        <v>5.5130419714160466</v>
      </c>
      <c r="E172" s="311">
        <f t="shared" si="81"/>
        <v>55.644999999999982</v>
      </c>
      <c r="F172" s="311"/>
      <c r="G172" s="311">
        <f t="shared" ref="G172:J172" si="82">SUM(G162:G170)</f>
        <v>29.007691476157326</v>
      </c>
      <c r="H172" s="311">
        <f t="shared" si="82"/>
        <v>23.124366610332498</v>
      </c>
      <c r="I172" s="311">
        <f t="shared" si="82"/>
        <v>3.7259419135101322</v>
      </c>
      <c r="J172" s="311">
        <f t="shared" si="82"/>
        <v>55.857999999999954</v>
      </c>
      <c r="K172" s="311"/>
      <c r="L172" s="311">
        <f t="shared" ref="L172:O172" si="83">SUM(L162:L170)</f>
        <v>30.793191765785352</v>
      </c>
      <c r="M172" s="311">
        <f t="shared" si="83"/>
        <v>21.229393382841554</v>
      </c>
      <c r="N172" s="311">
        <f t="shared" si="83"/>
        <v>3.9324148513731361</v>
      </c>
      <c r="O172" s="311">
        <f t="shared" si="83"/>
        <v>55.955000000000041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0.67585641824293374</v>
      </c>
      <c r="C179" s="302">
        <v>6.7543812854592516E-2</v>
      </c>
      <c r="D179" s="302">
        <v>0.14262103199926213</v>
      </c>
      <c r="E179" s="302">
        <f>SUM(B179:D179)</f>
        <v>0.88602126309678841</v>
      </c>
      <c r="F179" s="303"/>
      <c r="G179" s="302">
        <v>0.89498913724917106</v>
      </c>
      <c r="H179" s="302">
        <v>0.10658601094616872</v>
      </c>
      <c r="I179" s="302">
        <v>0.44515866571074264</v>
      </c>
      <c r="J179" s="302">
        <f>SUM(G179:I179)</f>
        <v>1.4467338139060826</v>
      </c>
      <c r="K179" s="303"/>
      <c r="L179" s="302">
        <v>1.0515725181796292</v>
      </c>
      <c r="M179" s="302">
        <v>0.15423509882074798</v>
      </c>
      <c r="N179" s="302">
        <v>0.48643645524564222</v>
      </c>
      <c r="O179" s="302">
        <f>SUM(L179:N179)</f>
        <v>1.6922440722460192</v>
      </c>
    </row>
    <row r="180" spans="1:15" s="236" customFormat="1" x14ac:dyDescent="0.2">
      <c r="A180" s="237" t="str">
        <f>name!E$5</f>
        <v>Professional occupations</v>
      </c>
      <c r="B180" s="302">
        <v>0.56092620611927313</v>
      </c>
      <c r="C180" s="302">
        <v>5.4573730765631309E-2</v>
      </c>
      <c r="D180" s="302">
        <v>4.1893466626298163E-2</v>
      </c>
      <c r="E180" s="302">
        <f t="shared" ref="E180:E187" si="84">SUM(B180:D180)</f>
        <v>0.65739340351120257</v>
      </c>
      <c r="F180" s="303"/>
      <c r="G180" s="302">
        <v>0.90471220760970295</v>
      </c>
      <c r="H180" s="302">
        <v>9.0599912512262265E-2</v>
      </c>
      <c r="I180" s="302">
        <v>0.11214604745722181</v>
      </c>
      <c r="J180" s="302">
        <f t="shared" ref="J180:J182" si="85">SUM(G180:I180)</f>
        <v>1.107458167579187</v>
      </c>
      <c r="K180" s="303"/>
      <c r="L180" s="302">
        <v>1.3444832274638088</v>
      </c>
      <c r="M180" s="302">
        <v>0.15990390271858482</v>
      </c>
      <c r="N180" s="302">
        <v>0.1010093447727775</v>
      </c>
      <c r="O180" s="302">
        <f t="shared" ref="O180:O187" si="86">SUM(L180:N180)</f>
        <v>1.6053964749551712</v>
      </c>
    </row>
    <row r="181" spans="1:15" s="236" customFormat="1" x14ac:dyDescent="0.2">
      <c r="A181" s="237" t="str">
        <f>name!E$6</f>
        <v>Associate professional occupations</v>
      </c>
      <c r="B181" s="302">
        <v>0.6132459602500121</v>
      </c>
      <c r="C181" s="302">
        <v>8.7615659691988257E-2</v>
      </c>
      <c r="D181" s="302">
        <v>2.9161590068195985E-2</v>
      </c>
      <c r="E181" s="302">
        <f t="shared" si="84"/>
        <v>0.73002321001019632</v>
      </c>
      <c r="F181" s="303"/>
      <c r="G181" s="302">
        <v>0.93233718461479054</v>
      </c>
      <c r="H181" s="302">
        <v>0.12427403349973716</v>
      </c>
      <c r="I181" s="302">
        <v>8.572697415721868E-2</v>
      </c>
      <c r="J181" s="302">
        <f t="shared" si="85"/>
        <v>1.1423381922717464</v>
      </c>
      <c r="K181" s="303"/>
      <c r="L181" s="302">
        <v>1.1637217267796769</v>
      </c>
      <c r="M181" s="302">
        <v>0.17794413017814634</v>
      </c>
      <c r="N181" s="302">
        <v>9.2156247488089038E-2</v>
      </c>
      <c r="O181" s="302">
        <f t="shared" si="86"/>
        <v>1.4338221044459123</v>
      </c>
    </row>
    <row r="182" spans="1:15" s="236" customFormat="1" x14ac:dyDescent="0.2">
      <c r="A182" s="237" t="str">
        <f>name!E$7</f>
        <v>Administrative and secretarial occupations</v>
      </c>
      <c r="B182" s="302">
        <v>0.80152437901974005</v>
      </c>
      <c r="C182" s="302">
        <v>0.41484485341322452</v>
      </c>
      <c r="D182" s="302">
        <v>4.3481022724193991E-2</v>
      </c>
      <c r="E182" s="302">
        <f t="shared" si="84"/>
        <v>1.2598502551571586</v>
      </c>
      <c r="F182" s="303"/>
      <c r="G182" s="302">
        <v>1.0058842060374888</v>
      </c>
      <c r="H182" s="302">
        <v>0.45593192753560197</v>
      </c>
      <c r="I182" s="302">
        <v>0.22668759654717777</v>
      </c>
      <c r="J182" s="302">
        <f t="shared" si="85"/>
        <v>1.6885037301202686</v>
      </c>
      <c r="K182" s="303"/>
      <c r="L182" s="302">
        <v>0.93603349766474531</v>
      </c>
      <c r="M182" s="302">
        <v>0.42406532141023734</v>
      </c>
      <c r="N182" s="302">
        <v>0.1826688055060216</v>
      </c>
      <c r="O182" s="302">
        <f t="shared" si="86"/>
        <v>1.5427676245810042</v>
      </c>
    </row>
    <row r="183" spans="1:15" s="236" customFormat="1" x14ac:dyDescent="0.2">
      <c r="A183" s="237" t="str">
        <f>name!E$8</f>
        <v>Skilled trades occupations</v>
      </c>
      <c r="B183" s="302">
        <v>0.5172486050369548</v>
      </c>
      <c r="C183" s="302">
        <v>0.115770495371104</v>
      </c>
      <c r="D183" s="302">
        <v>0.13977118834964114</v>
      </c>
      <c r="E183" s="302">
        <f t="shared" si="84"/>
        <v>0.77279028875769984</v>
      </c>
      <c r="F183" s="303"/>
      <c r="G183" s="302">
        <v>0.51645004198607103</v>
      </c>
      <c r="H183" s="302">
        <v>0.10713534184623669</v>
      </c>
      <c r="I183" s="302">
        <v>0.14622875139980615</v>
      </c>
      <c r="J183" s="302">
        <f>SUM(G183:I183)</f>
        <v>0.76981413523211395</v>
      </c>
      <c r="K183" s="303"/>
      <c r="L183" s="302">
        <v>0.4933878717290649</v>
      </c>
      <c r="M183" s="302">
        <v>0.17113032790774349</v>
      </c>
      <c r="N183" s="302">
        <v>0.18790043267740394</v>
      </c>
      <c r="O183" s="302">
        <f t="shared" si="86"/>
        <v>0.85241863231421233</v>
      </c>
    </row>
    <row r="184" spans="1:15" s="236" customFormat="1" x14ac:dyDescent="0.2">
      <c r="A184" s="237" t="str">
        <f>name!E$9</f>
        <v>Caring, leisure and other service occupations</v>
      </c>
      <c r="B184" s="302">
        <v>0.63087535881380463</v>
      </c>
      <c r="C184" s="302">
        <v>0.4024200287886332</v>
      </c>
      <c r="D184" s="302">
        <v>7.3649046548803748E-2</v>
      </c>
      <c r="E184" s="302">
        <f t="shared" si="84"/>
        <v>1.1069444341512416</v>
      </c>
      <c r="F184" s="303"/>
      <c r="G184" s="302">
        <v>0.75508232917994322</v>
      </c>
      <c r="H184" s="302">
        <v>0.42199768067972687</v>
      </c>
      <c r="I184" s="302">
        <v>0.12652576171196694</v>
      </c>
      <c r="J184" s="302">
        <f t="shared" ref="J184:J187" si="87">SUM(G184:I184)</f>
        <v>1.3036057715716369</v>
      </c>
      <c r="K184" s="303"/>
      <c r="L184" s="302">
        <v>0.97360973560847375</v>
      </c>
      <c r="M184" s="302">
        <v>0.48460948780181257</v>
      </c>
      <c r="N184" s="302">
        <v>0.17040687132258983</v>
      </c>
      <c r="O184" s="302">
        <f t="shared" si="86"/>
        <v>1.6286260947328763</v>
      </c>
    </row>
    <row r="185" spans="1:15" s="236" customFormat="1" x14ac:dyDescent="0.2">
      <c r="A185" s="237" t="str">
        <f>name!E$10</f>
        <v>Sales and customer service occupations</v>
      </c>
      <c r="B185" s="302">
        <v>0.32391351740911162</v>
      </c>
      <c r="C185" s="302">
        <v>0.19415768491546004</v>
      </c>
      <c r="D185" s="302">
        <v>2.9881416688129634E-2</v>
      </c>
      <c r="E185" s="302">
        <f t="shared" si="84"/>
        <v>0.54795261901270131</v>
      </c>
      <c r="F185" s="303"/>
      <c r="G185" s="302">
        <v>0.3857794922870979</v>
      </c>
      <c r="H185" s="302">
        <v>0.2258491772083368</v>
      </c>
      <c r="I185" s="302">
        <v>6.3001096618006111E-2</v>
      </c>
      <c r="J185" s="302">
        <f t="shared" si="87"/>
        <v>0.67462976611344083</v>
      </c>
      <c r="K185" s="303"/>
      <c r="L185" s="302">
        <v>0.51250154964863448</v>
      </c>
      <c r="M185" s="302">
        <v>0.33932788139742631</v>
      </c>
      <c r="N185" s="302">
        <v>6.5808686990561888E-2</v>
      </c>
      <c r="O185" s="302">
        <f t="shared" si="86"/>
        <v>0.91763811803662265</v>
      </c>
    </row>
    <row r="186" spans="1:15" s="236" customFormat="1" x14ac:dyDescent="0.2">
      <c r="A186" s="237" t="str">
        <f>name!E$11</f>
        <v>Process, plant and machine operatives</v>
      </c>
      <c r="B186" s="302">
        <v>3.851103442728637</v>
      </c>
      <c r="C186" s="302">
        <v>0.53179399615046774</v>
      </c>
      <c r="D186" s="302">
        <v>1.3477669913103982</v>
      </c>
      <c r="E186" s="302">
        <f t="shared" si="84"/>
        <v>5.7306644301895027</v>
      </c>
      <c r="F186" s="303"/>
      <c r="G186" s="302">
        <v>3.7985579597768035</v>
      </c>
      <c r="H186" s="302">
        <v>0.61262612882427014</v>
      </c>
      <c r="I186" s="302">
        <v>1.7887536365205405</v>
      </c>
      <c r="J186" s="302">
        <f t="shared" si="87"/>
        <v>6.1999377251216146</v>
      </c>
      <c r="K186" s="303"/>
      <c r="L186" s="302">
        <v>3.5231885726340568</v>
      </c>
      <c r="M186" s="302">
        <v>0.70447778366456681</v>
      </c>
      <c r="N186" s="302">
        <v>2.097247978289106</v>
      </c>
      <c r="O186" s="302">
        <f t="shared" si="86"/>
        <v>6.3249143345877297</v>
      </c>
    </row>
    <row r="187" spans="1:15" s="236" customFormat="1" x14ac:dyDescent="0.2">
      <c r="A187" s="237" t="str">
        <f>name!E$12</f>
        <v>Elementary occupations</v>
      </c>
      <c r="B187" s="302">
        <v>1.9228291947339835</v>
      </c>
      <c r="C187" s="302">
        <v>0.46258478068624992</v>
      </c>
      <c r="D187" s="302">
        <v>5.2946120693257728E-2</v>
      </c>
      <c r="E187" s="302">
        <f t="shared" si="84"/>
        <v>2.4383600961134908</v>
      </c>
      <c r="F187" s="303"/>
      <c r="G187" s="302">
        <v>1.623009169740425</v>
      </c>
      <c r="H187" s="302">
        <v>0.44460402965888024</v>
      </c>
      <c r="I187" s="302">
        <v>7.2365498684590218E-2</v>
      </c>
      <c r="J187" s="302">
        <f t="shared" si="87"/>
        <v>2.1399786980838953</v>
      </c>
      <c r="K187" s="303"/>
      <c r="L187" s="302">
        <v>1.3956205521339393</v>
      </c>
      <c r="M187" s="302">
        <v>0.39270342091517907</v>
      </c>
      <c r="N187" s="302">
        <v>8.2848571051328382E-2</v>
      </c>
      <c r="O187" s="302">
        <f t="shared" si="86"/>
        <v>1.8711725441004468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9.89752308235445</v>
      </c>
      <c r="C189" s="311">
        <f t="shared" ref="C189:E189" si="88">SUM(C179:C187)</f>
        <v>2.3313050426373514</v>
      </c>
      <c r="D189" s="311">
        <f t="shared" si="88"/>
        <v>1.9011718750081807</v>
      </c>
      <c r="E189" s="311">
        <f t="shared" si="88"/>
        <v>14.129999999999981</v>
      </c>
      <c r="F189" s="311"/>
      <c r="G189" s="311">
        <f t="shared" ref="G189:J189" si="89">SUM(G179:G187)</f>
        <v>10.816801728481494</v>
      </c>
      <c r="H189" s="311">
        <f t="shared" si="89"/>
        <v>2.5896042427112209</v>
      </c>
      <c r="I189" s="311">
        <f t="shared" si="89"/>
        <v>3.0665940288072706</v>
      </c>
      <c r="J189" s="311">
        <f t="shared" si="89"/>
        <v>16.472999999999985</v>
      </c>
      <c r="K189" s="311"/>
      <c r="L189" s="311">
        <f t="shared" ref="L189:O189" si="90">SUM(L179:L187)</f>
        <v>11.39411925184203</v>
      </c>
      <c r="M189" s="311">
        <f t="shared" si="90"/>
        <v>3.0083973548144449</v>
      </c>
      <c r="N189" s="311">
        <f t="shared" si="90"/>
        <v>3.4664833933435206</v>
      </c>
      <c r="O189" s="311">
        <f t="shared" si="90"/>
        <v>17.868999999999996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3.1196678731597607</v>
      </c>
      <c r="C196" s="302">
        <v>0.29633102136925771</v>
      </c>
      <c r="D196" s="302">
        <v>1.6742143125666795</v>
      </c>
      <c r="E196" s="302">
        <f>SUM(B196:D196)</f>
        <v>5.0902132070956982</v>
      </c>
      <c r="F196" s="303"/>
      <c r="G196" s="302">
        <v>4.7617696502286639</v>
      </c>
      <c r="H196" s="302">
        <v>0.5721230588578301</v>
      </c>
      <c r="I196" s="302">
        <v>1.5263561933310863</v>
      </c>
      <c r="J196" s="302">
        <f>SUM(G196:I196)</f>
        <v>6.8602489024175801</v>
      </c>
      <c r="K196" s="303"/>
      <c r="L196" s="302">
        <v>7.1731845106816365</v>
      </c>
      <c r="M196" s="302">
        <v>1.1206100877535252</v>
      </c>
      <c r="N196" s="302">
        <v>2.1258060567109007</v>
      </c>
      <c r="O196" s="302">
        <f>SUM(L196:N196)</f>
        <v>10.419600655146063</v>
      </c>
    </row>
    <row r="197" spans="1:15" s="236" customFormat="1" x14ac:dyDescent="0.2">
      <c r="A197" s="237" t="str">
        <f>name!E$5</f>
        <v>Professional occupations</v>
      </c>
      <c r="B197" s="302">
        <v>0.75602309702620552</v>
      </c>
      <c r="C197" s="302">
        <v>8.6374787315292453E-2</v>
      </c>
      <c r="D197" s="302">
        <v>0.11741088125870897</v>
      </c>
      <c r="E197" s="302">
        <f t="shared" ref="E197:E204" si="91">SUM(B197:D197)</f>
        <v>0.959808765600207</v>
      </c>
      <c r="F197" s="303"/>
      <c r="G197" s="302">
        <v>1.4144423752645494</v>
      </c>
      <c r="H197" s="302">
        <v>0.17497991500014409</v>
      </c>
      <c r="I197" s="302">
        <v>0.10392808751386548</v>
      </c>
      <c r="J197" s="302">
        <f t="shared" ref="J197:J199" si="92">SUM(G197:I197)</f>
        <v>1.693350377778559</v>
      </c>
      <c r="K197" s="303"/>
      <c r="L197" s="302">
        <v>1.8778028015177852</v>
      </c>
      <c r="M197" s="302">
        <v>0.28620185416326877</v>
      </c>
      <c r="N197" s="302">
        <v>6.9270457366313792E-2</v>
      </c>
      <c r="O197" s="302">
        <f t="shared" ref="O197:O204" si="93">SUM(L197:N197)</f>
        <v>2.2332751130473678</v>
      </c>
    </row>
    <row r="198" spans="1:15" s="236" customFormat="1" x14ac:dyDescent="0.2">
      <c r="A198" s="237" t="str">
        <f>name!E$6</f>
        <v>Associate professional occupations</v>
      </c>
      <c r="B198" s="302">
        <v>0.50204492423819735</v>
      </c>
      <c r="C198" s="302">
        <v>0.22519038602762548</v>
      </c>
      <c r="D198" s="302">
        <v>7.0172706726689738E-2</v>
      </c>
      <c r="E198" s="302">
        <f t="shared" si="91"/>
        <v>0.79740801699251262</v>
      </c>
      <c r="F198" s="303"/>
      <c r="G198" s="302">
        <v>0.85721540497119653</v>
      </c>
      <c r="H198" s="302">
        <v>0.31513083084716487</v>
      </c>
      <c r="I198" s="302">
        <v>5.2881444987352977E-2</v>
      </c>
      <c r="J198" s="302">
        <f t="shared" si="92"/>
        <v>1.2252276808057143</v>
      </c>
      <c r="K198" s="303"/>
      <c r="L198" s="302">
        <v>1.0470505786039763</v>
      </c>
      <c r="M198" s="302">
        <v>0.46534982059163599</v>
      </c>
      <c r="N198" s="302">
        <v>4.3156478617929067E-2</v>
      </c>
      <c r="O198" s="302">
        <f t="shared" si="93"/>
        <v>1.5555568778135413</v>
      </c>
    </row>
    <row r="199" spans="1:15" s="236" customFormat="1" x14ac:dyDescent="0.2">
      <c r="A199" s="237" t="str">
        <f>name!E$7</f>
        <v>Administrative and secretarial occupations</v>
      </c>
      <c r="B199" s="302">
        <v>0.64214269086516929</v>
      </c>
      <c r="C199" s="302">
        <v>0.26019498558965659</v>
      </c>
      <c r="D199" s="302">
        <v>3.159655598050487E-2</v>
      </c>
      <c r="E199" s="302">
        <f t="shared" si="91"/>
        <v>0.9339342324353308</v>
      </c>
      <c r="F199" s="303"/>
      <c r="G199" s="302">
        <v>0.95064064733547848</v>
      </c>
      <c r="H199" s="302">
        <v>0.3134035527257239</v>
      </c>
      <c r="I199" s="302">
        <v>2.505065154439149E-2</v>
      </c>
      <c r="J199" s="302">
        <f t="shared" si="92"/>
        <v>1.289094851605594</v>
      </c>
      <c r="K199" s="303"/>
      <c r="L199" s="302">
        <v>1.3514151958311009</v>
      </c>
      <c r="M199" s="302">
        <v>0.38685036432606934</v>
      </c>
      <c r="N199" s="302">
        <v>2.5399388056501989E-2</v>
      </c>
      <c r="O199" s="302">
        <f t="shared" si="93"/>
        <v>1.7636649482136721</v>
      </c>
    </row>
    <row r="200" spans="1:15" s="236" customFormat="1" x14ac:dyDescent="0.2">
      <c r="A200" s="237" t="str">
        <f>name!E$8</f>
        <v>Skilled trades occupations</v>
      </c>
      <c r="B200" s="302">
        <v>1.8870054042895168</v>
      </c>
      <c r="C200" s="302">
        <v>1.3387319029083327</v>
      </c>
      <c r="D200" s="302">
        <v>0.46474630844021875</v>
      </c>
      <c r="E200" s="302">
        <f t="shared" si="91"/>
        <v>3.690483615638068</v>
      </c>
      <c r="F200" s="303"/>
      <c r="G200" s="302">
        <v>2.1369239961876394</v>
      </c>
      <c r="H200" s="302">
        <v>1.4592866327890881</v>
      </c>
      <c r="I200" s="302">
        <v>0.43881620177813058</v>
      </c>
      <c r="J200" s="302">
        <f>SUM(G200:I200)</f>
        <v>4.035026830754858</v>
      </c>
      <c r="K200" s="303"/>
      <c r="L200" s="302">
        <v>1.8744132809520093</v>
      </c>
      <c r="M200" s="302">
        <v>1.654650938865023</v>
      </c>
      <c r="N200" s="302">
        <v>0.57406595303573871</v>
      </c>
      <c r="O200" s="302">
        <f t="shared" si="93"/>
        <v>4.1031301728527705</v>
      </c>
    </row>
    <row r="201" spans="1:15" s="236" customFormat="1" x14ac:dyDescent="0.2">
      <c r="A201" s="237" t="str">
        <f>name!E$9</f>
        <v>Caring, leisure and other service occupations</v>
      </c>
      <c r="B201" s="302">
        <v>0.73410225929073425</v>
      </c>
      <c r="C201" s="302">
        <v>0.83541393339379499</v>
      </c>
      <c r="D201" s="302">
        <v>0.11587899728191686</v>
      </c>
      <c r="E201" s="302">
        <f t="shared" si="91"/>
        <v>1.6853951899664463</v>
      </c>
      <c r="F201" s="303"/>
      <c r="G201" s="302">
        <v>1.0487763481281804</v>
      </c>
      <c r="H201" s="302">
        <v>0.8641975032298953</v>
      </c>
      <c r="I201" s="302">
        <v>0.13826818262380522</v>
      </c>
      <c r="J201" s="302">
        <f t="shared" ref="J201:J204" si="94">SUM(G201:I201)</f>
        <v>2.0512420339818807</v>
      </c>
      <c r="K201" s="303"/>
      <c r="L201" s="302">
        <v>1.3408544046359614</v>
      </c>
      <c r="M201" s="302">
        <v>1.0366949840115653</v>
      </c>
      <c r="N201" s="302">
        <v>0.23766170608968359</v>
      </c>
      <c r="O201" s="302">
        <f t="shared" si="93"/>
        <v>2.6152110947372105</v>
      </c>
    </row>
    <row r="202" spans="1:15" s="236" customFormat="1" x14ac:dyDescent="0.2">
      <c r="A202" s="237" t="str">
        <f>name!E$10</f>
        <v>Sales and customer service occupations</v>
      </c>
      <c r="B202" s="302">
        <v>0.7322561265382892</v>
      </c>
      <c r="C202" s="302">
        <v>1.4457382958362244</v>
      </c>
      <c r="D202" s="302">
        <v>0.60997258709833169</v>
      </c>
      <c r="E202" s="302">
        <f t="shared" si="91"/>
        <v>2.7879670094728453</v>
      </c>
      <c r="F202" s="303"/>
      <c r="G202" s="302">
        <v>1.001340162716061</v>
      </c>
      <c r="H202" s="302">
        <v>1.7230843516196201</v>
      </c>
      <c r="I202" s="302">
        <v>0.39110184292663241</v>
      </c>
      <c r="J202" s="302">
        <f t="shared" si="94"/>
        <v>3.1155263572623135</v>
      </c>
      <c r="K202" s="303"/>
      <c r="L202" s="302">
        <v>1.4021301540839564</v>
      </c>
      <c r="M202" s="302">
        <v>2.4791506410007988</v>
      </c>
      <c r="N202" s="302">
        <v>0.34320041360960807</v>
      </c>
      <c r="O202" s="302">
        <f t="shared" si="93"/>
        <v>4.2244812086943631</v>
      </c>
    </row>
    <row r="203" spans="1:15" s="236" customFormat="1" x14ac:dyDescent="0.2">
      <c r="A203" s="237" t="str">
        <f>name!E$11</f>
        <v>Process, plant and machine operatives</v>
      </c>
      <c r="B203" s="302">
        <v>0.37606086192170085</v>
      </c>
      <c r="C203" s="302">
        <v>0.49300330594014236</v>
      </c>
      <c r="D203" s="302">
        <v>2.0930239773631343E-2</v>
      </c>
      <c r="E203" s="302">
        <f t="shared" si="91"/>
        <v>0.88999440763547444</v>
      </c>
      <c r="F203" s="303"/>
      <c r="G203" s="302">
        <v>0.36064690953317635</v>
      </c>
      <c r="H203" s="302">
        <v>0.80997389974054768</v>
      </c>
      <c r="I203" s="302">
        <v>1.5903940667570261E-2</v>
      </c>
      <c r="J203" s="302">
        <f t="shared" si="94"/>
        <v>1.1865247499412943</v>
      </c>
      <c r="K203" s="303"/>
      <c r="L203" s="302">
        <v>0.36488363116672184</v>
      </c>
      <c r="M203" s="302">
        <v>1.4538335431639573</v>
      </c>
      <c r="N203" s="302">
        <v>2.2445805610012089E-2</v>
      </c>
      <c r="O203" s="302">
        <f t="shared" si="93"/>
        <v>1.8411629799406912</v>
      </c>
    </row>
    <row r="204" spans="1:15" s="236" customFormat="1" x14ac:dyDescent="0.2">
      <c r="A204" s="237" t="str">
        <f>name!E$12</f>
        <v>Elementary occupations</v>
      </c>
      <c r="B204" s="302">
        <v>2.7680729549443677</v>
      </c>
      <c r="C204" s="302">
        <v>13.724707034922474</v>
      </c>
      <c r="D204" s="302">
        <v>6.0015565296558521E-2</v>
      </c>
      <c r="E204" s="302">
        <f t="shared" si="91"/>
        <v>16.552795555163403</v>
      </c>
      <c r="F204" s="303"/>
      <c r="G204" s="302">
        <v>3.6430506890346339</v>
      </c>
      <c r="H204" s="302">
        <v>14.273527517553916</v>
      </c>
      <c r="I204" s="302">
        <v>3.418000886372221E-2</v>
      </c>
      <c r="J204" s="302">
        <f t="shared" si="94"/>
        <v>17.950758215452272</v>
      </c>
      <c r="K204" s="303"/>
      <c r="L204" s="302">
        <v>4.3369467384854916</v>
      </c>
      <c r="M204" s="302">
        <v>16.795901290417074</v>
      </c>
      <c r="N204" s="302">
        <v>5.1068920651670451E-2</v>
      </c>
      <c r="O204" s="302">
        <f t="shared" si="93"/>
        <v>21.183916949554234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11.517376192273941</v>
      </c>
      <c r="C206" s="311">
        <f t="shared" ref="C206:E206" si="95">SUM(C196:C204)</f>
        <v>18.705685653302801</v>
      </c>
      <c r="D206" s="311">
        <f t="shared" si="95"/>
        <v>3.1649381544232402</v>
      </c>
      <c r="E206" s="311">
        <f t="shared" si="95"/>
        <v>33.387999999999991</v>
      </c>
      <c r="F206" s="311"/>
      <c r="G206" s="311">
        <f t="shared" ref="G206:J206" si="96">SUM(G196:G204)</f>
        <v>16.174806183399578</v>
      </c>
      <c r="H206" s="311">
        <f t="shared" si="96"/>
        <v>20.505707262363931</v>
      </c>
      <c r="I206" s="311">
        <f t="shared" si="96"/>
        <v>2.7264865542365571</v>
      </c>
      <c r="J206" s="311">
        <f t="shared" si="96"/>
        <v>39.407000000000068</v>
      </c>
      <c r="K206" s="311"/>
      <c r="L206" s="311">
        <f t="shared" ref="L206:O206" si="97">SUM(L196:L204)</f>
        <v>20.76868129595864</v>
      </c>
      <c r="M206" s="311">
        <f t="shared" si="97"/>
        <v>25.679243524292918</v>
      </c>
      <c r="N206" s="311">
        <f t="shared" si="97"/>
        <v>3.4920751797483587</v>
      </c>
      <c r="O206" s="311">
        <f t="shared" si="97"/>
        <v>49.939999999999912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0.174779836585264</v>
      </c>
      <c r="C213" s="302">
        <v>2.9505757187831022E-2</v>
      </c>
      <c r="D213" s="302">
        <v>0.13451485725166135</v>
      </c>
      <c r="E213" s="302">
        <f>SUM(B213:D213)</f>
        <v>0.33880045102475637</v>
      </c>
      <c r="F213" s="303"/>
      <c r="G213" s="302">
        <v>0.16582355761860956</v>
      </c>
      <c r="H213" s="302">
        <v>1.9446950306506727E-2</v>
      </c>
      <c r="I213" s="302">
        <v>0.19127902754951093</v>
      </c>
      <c r="J213" s="302">
        <f>SUM(G213:I213)</f>
        <v>0.37654953547462722</v>
      </c>
      <c r="K213" s="303"/>
      <c r="L213" s="302">
        <v>0.17366845352361499</v>
      </c>
      <c r="M213" s="302">
        <v>2.5471700087344951E-2</v>
      </c>
      <c r="N213" s="302">
        <v>0.18217032816553386</v>
      </c>
      <c r="O213" s="302">
        <f>SUM(L213:N213)</f>
        <v>0.38131048177649379</v>
      </c>
    </row>
    <row r="214" spans="1:15" s="236" customFormat="1" x14ac:dyDescent="0.2">
      <c r="A214" s="237" t="str">
        <f>name!E$5</f>
        <v>Professional occupations</v>
      </c>
      <c r="B214" s="302">
        <v>0.3980321208045563</v>
      </c>
      <c r="C214" s="302">
        <v>3.9717731252417482E-2</v>
      </c>
      <c r="D214" s="302">
        <v>0.23872730502128192</v>
      </c>
      <c r="E214" s="302">
        <f t="shared" ref="E214:E221" si="98">SUM(B214:D214)</f>
        <v>0.67647715707825573</v>
      </c>
      <c r="F214" s="303"/>
      <c r="G214" s="302">
        <v>0.39148500166292716</v>
      </c>
      <c r="H214" s="302">
        <v>3.6379513584729829E-2</v>
      </c>
      <c r="I214" s="302">
        <v>0.25251264911111332</v>
      </c>
      <c r="J214" s="302">
        <f t="shared" ref="J214:J216" si="99">SUM(G214:I214)</f>
        <v>0.68037716435877038</v>
      </c>
      <c r="K214" s="303"/>
      <c r="L214" s="302">
        <v>0.44974665001103231</v>
      </c>
      <c r="M214" s="302">
        <v>4.9483170627244638E-2</v>
      </c>
      <c r="N214" s="302">
        <v>0.18175683272389778</v>
      </c>
      <c r="O214" s="302">
        <f t="shared" ref="O214:O221" si="100">SUM(L214:N214)</f>
        <v>0.68098665336217468</v>
      </c>
    </row>
    <row r="215" spans="1:15" s="236" customFormat="1" x14ac:dyDescent="0.2">
      <c r="A215" s="237" t="str">
        <f>name!E$6</f>
        <v>Associate professional occupations</v>
      </c>
      <c r="B215" s="302">
        <v>0.28427842437503492</v>
      </c>
      <c r="C215" s="302">
        <v>6.6620434544953491E-2</v>
      </c>
      <c r="D215" s="302">
        <v>0.46505090432992807</v>
      </c>
      <c r="E215" s="302">
        <f t="shared" si="98"/>
        <v>0.81594976324991642</v>
      </c>
      <c r="F215" s="303"/>
      <c r="G215" s="302">
        <v>0.29807933906738071</v>
      </c>
      <c r="H215" s="302">
        <v>5.0135483463579981E-2</v>
      </c>
      <c r="I215" s="302">
        <v>0.83406042115015344</v>
      </c>
      <c r="J215" s="302">
        <f t="shared" si="99"/>
        <v>1.1822752436811141</v>
      </c>
      <c r="K215" s="303"/>
      <c r="L215" s="302">
        <v>0.29322932251166811</v>
      </c>
      <c r="M215" s="302">
        <v>5.4636633690241666E-2</v>
      </c>
      <c r="N215" s="302">
        <v>0.74428538347994588</v>
      </c>
      <c r="O215" s="302">
        <f t="shared" si="100"/>
        <v>1.0921513396818556</v>
      </c>
    </row>
    <row r="216" spans="1:15" s="236" customFormat="1" x14ac:dyDescent="0.2">
      <c r="A216" s="237" t="str">
        <f>name!E$7</f>
        <v>Administrative and secretarial occupations</v>
      </c>
      <c r="B216" s="302">
        <v>0.27208864205422451</v>
      </c>
      <c r="C216" s="302">
        <v>0.13203840100916184</v>
      </c>
      <c r="D216" s="302">
        <v>3.4297007825629583E-2</v>
      </c>
      <c r="E216" s="302">
        <f t="shared" si="98"/>
        <v>0.43842405088901593</v>
      </c>
      <c r="F216" s="303"/>
      <c r="G216" s="302">
        <v>0.27299834731631151</v>
      </c>
      <c r="H216" s="302">
        <v>0.10904597416011479</v>
      </c>
      <c r="I216" s="302">
        <v>5.5865126868234707E-2</v>
      </c>
      <c r="J216" s="302">
        <f t="shared" si="99"/>
        <v>0.437909448344661</v>
      </c>
      <c r="K216" s="303"/>
      <c r="L216" s="302">
        <v>0.23536703519051391</v>
      </c>
      <c r="M216" s="302">
        <v>0.1011559892904914</v>
      </c>
      <c r="N216" s="302">
        <v>4.0098313864153419E-2</v>
      </c>
      <c r="O216" s="302">
        <f t="shared" si="100"/>
        <v>0.37662133834515871</v>
      </c>
    </row>
    <row r="217" spans="1:15" s="236" customFormat="1" x14ac:dyDescent="0.2">
      <c r="A217" s="237" t="str">
        <f>name!E$8</f>
        <v>Skilled trades occupations</v>
      </c>
      <c r="B217" s="302">
        <v>0.15890383490359949</v>
      </c>
      <c r="C217" s="302">
        <v>3.8221265661192549E-2</v>
      </c>
      <c r="D217" s="302">
        <v>0.13717231792672493</v>
      </c>
      <c r="E217" s="302">
        <f t="shared" si="98"/>
        <v>0.33429741849151695</v>
      </c>
      <c r="F217" s="303"/>
      <c r="G217" s="302">
        <v>0.15948817007146321</v>
      </c>
      <c r="H217" s="302">
        <v>2.0181504952701962E-2</v>
      </c>
      <c r="I217" s="302">
        <v>0.13725726851187878</v>
      </c>
      <c r="J217" s="302">
        <f>SUM(G217:I217)</f>
        <v>0.31692694353604395</v>
      </c>
      <c r="K217" s="303"/>
      <c r="L217" s="302">
        <v>0.1147409265749583</v>
      </c>
      <c r="M217" s="302">
        <v>2.1171381813515553E-2</v>
      </c>
      <c r="N217" s="302">
        <v>0.16089840127759902</v>
      </c>
      <c r="O217" s="302">
        <f t="shared" si="100"/>
        <v>0.29681070966607287</v>
      </c>
    </row>
    <row r="218" spans="1:15" s="236" customFormat="1" x14ac:dyDescent="0.2">
      <c r="A218" s="237" t="str">
        <f>name!E$9</f>
        <v>Caring, leisure and other service occupations</v>
      </c>
      <c r="B218" s="302">
        <v>6.6785884197102477E-2</v>
      </c>
      <c r="C218" s="302">
        <v>3.6138430169580286E-2</v>
      </c>
      <c r="D218" s="302">
        <v>2.7451508782100693E-2</v>
      </c>
      <c r="E218" s="302">
        <f t="shared" si="98"/>
        <v>0.13037582314878346</v>
      </c>
      <c r="F218" s="303"/>
      <c r="G218" s="302">
        <v>9.5732108014238829E-2</v>
      </c>
      <c r="H218" s="302">
        <v>5.5119652518930563E-2</v>
      </c>
      <c r="I218" s="302">
        <v>5.9860989905507554E-2</v>
      </c>
      <c r="J218" s="302">
        <f t="shared" ref="J218:J221" si="101">SUM(G218:I218)</f>
        <v>0.21071275043867696</v>
      </c>
      <c r="K218" s="303"/>
      <c r="L218" s="302">
        <v>0.10252857158227587</v>
      </c>
      <c r="M218" s="302">
        <v>4.8220021375513289E-2</v>
      </c>
      <c r="N218" s="302">
        <v>6.5211015432751734E-2</v>
      </c>
      <c r="O218" s="302">
        <f t="shared" si="100"/>
        <v>0.21595960839054087</v>
      </c>
    </row>
    <row r="219" spans="1:15" s="236" customFormat="1" x14ac:dyDescent="0.2">
      <c r="A219" s="237" t="str">
        <f>name!E$10</f>
        <v>Sales and customer service occupations</v>
      </c>
      <c r="B219" s="302">
        <v>0.11517479278830212</v>
      </c>
      <c r="C219" s="302">
        <v>5.8397587667891999E-2</v>
      </c>
      <c r="D219" s="302">
        <v>2.9770743654747731E-2</v>
      </c>
      <c r="E219" s="302">
        <f t="shared" si="98"/>
        <v>0.20334312411094185</v>
      </c>
      <c r="F219" s="303"/>
      <c r="G219" s="302">
        <v>0.13446023314627636</v>
      </c>
      <c r="H219" s="302">
        <v>6.803703871258579E-2</v>
      </c>
      <c r="I219" s="302">
        <v>3.3106811857087623E-2</v>
      </c>
      <c r="J219" s="302">
        <f t="shared" si="101"/>
        <v>0.23560408371594976</v>
      </c>
      <c r="K219" s="303"/>
      <c r="L219" s="302">
        <v>0.16255859020951796</v>
      </c>
      <c r="M219" s="302">
        <v>7.9139698658523092E-2</v>
      </c>
      <c r="N219" s="302">
        <v>2.6036715380033375E-2</v>
      </c>
      <c r="O219" s="302">
        <f t="shared" si="100"/>
        <v>0.26773500424807445</v>
      </c>
    </row>
    <row r="220" spans="1:15" s="236" customFormat="1" x14ac:dyDescent="0.2">
      <c r="A220" s="237" t="str">
        <f>name!E$11</f>
        <v>Process, plant and machine operatives</v>
      </c>
      <c r="B220" s="302">
        <v>5.9319018793330104E-2</v>
      </c>
      <c r="C220" s="302">
        <v>4.2137382247272738E-2</v>
      </c>
      <c r="D220" s="302">
        <v>3.0288106625523666E-2</v>
      </c>
      <c r="E220" s="302">
        <f t="shared" si="98"/>
        <v>0.1317445076661265</v>
      </c>
      <c r="F220" s="303"/>
      <c r="G220" s="302">
        <v>6.0353961285683239E-2</v>
      </c>
      <c r="H220" s="302">
        <v>2.1371802134362107E-2</v>
      </c>
      <c r="I220" s="302">
        <v>3.8583023644578017E-2</v>
      </c>
      <c r="J220" s="302">
        <f t="shared" si="101"/>
        <v>0.12030878706462336</v>
      </c>
      <c r="K220" s="303"/>
      <c r="L220" s="302">
        <v>6.1558615419251582E-2</v>
      </c>
      <c r="M220" s="302">
        <v>2.9747799554601918E-2</v>
      </c>
      <c r="N220" s="302">
        <v>6.0060835009729266E-2</v>
      </c>
      <c r="O220" s="302">
        <f t="shared" si="100"/>
        <v>0.15136724998358275</v>
      </c>
    </row>
    <row r="221" spans="1:15" s="236" customFormat="1" x14ac:dyDescent="0.2">
      <c r="A221" s="237" t="str">
        <f>name!E$12</f>
        <v>Elementary occupations</v>
      </c>
      <c r="B221" s="302">
        <v>0.19974926657036529</v>
      </c>
      <c r="C221" s="302">
        <v>0.17085240323636511</v>
      </c>
      <c r="D221" s="302">
        <v>0.1299860345339601</v>
      </c>
      <c r="E221" s="302">
        <f t="shared" si="98"/>
        <v>0.50058770434069044</v>
      </c>
      <c r="F221" s="303"/>
      <c r="G221" s="302">
        <v>0.31546348642477273</v>
      </c>
      <c r="H221" s="302">
        <v>0.19592637471609772</v>
      </c>
      <c r="I221" s="302">
        <v>0.21994618224466622</v>
      </c>
      <c r="J221" s="302">
        <f t="shared" si="101"/>
        <v>0.7313360433855367</v>
      </c>
      <c r="K221" s="303"/>
      <c r="L221" s="302">
        <v>0.30134429332192531</v>
      </c>
      <c r="M221" s="302">
        <v>0.21404125460358339</v>
      </c>
      <c r="N221" s="302">
        <v>0.3026720666205347</v>
      </c>
      <c r="O221" s="302">
        <f t="shared" si="100"/>
        <v>0.81805761454604342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1.7291118210717795</v>
      </c>
      <c r="C223" s="311">
        <f t="shared" ref="C223:E223" si="102">SUM(C213:C221)</f>
        <v>0.61362939297666652</v>
      </c>
      <c r="D223" s="311">
        <f t="shared" si="102"/>
        <v>1.227258785951558</v>
      </c>
      <c r="E223" s="311">
        <f t="shared" si="102"/>
        <v>3.5700000000000034</v>
      </c>
      <c r="F223" s="311"/>
      <c r="G223" s="311">
        <f t="shared" ref="G223:J223" si="103">SUM(G213:G221)</f>
        <v>1.8938842046076632</v>
      </c>
      <c r="H223" s="311">
        <f t="shared" si="103"/>
        <v>0.57564429454960941</v>
      </c>
      <c r="I223" s="311">
        <f t="shared" si="103"/>
        <v>1.8224715008427306</v>
      </c>
      <c r="J223" s="311">
        <f t="shared" si="103"/>
        <v>4.2920000000000034</v>
      </c>
      <c r="K223" s="311"/>
      <c r="L223" s="311">
        <f t="shared" ref="L223:O223" si="104">SUM(L213:L221)</f>
        <v>1.8947424583447583</v>
      </c>
      <c r="M223" s="311">
        <f t="shared" si="104"/>
        <v>0.62306764970105999</v>
      </c>
      <c r="N223" s="311">
        <f t="shared" si="104"/>
        <v>1.7631898919541791</v>
      </c>
      <c r="O223" s="311">
        <f t="shared" si="104"/>
        <v>4.280999999999997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1.3056323943029655</v>
      </c>
      <c r="C230" s="302">
        <v>0.20460109660318804</v>
      </c>
      <c r="D230" s="302">
        <v>0.10465035424152927</v>
      </c>
      <c r="E230" s="302">
        <f>SUM(B230:D230)</f>
        <v>1.6148838451476828</v>
      </c>
      <c r="F230" s="303"/>
      <c r="G230" s="302">
        <v>1.5686028080156651</v>
      </c>
      <c r="H230" s="302">
        <v>0.14455968825747428</v>
      </c>
      <c r="I230" s="302">
        <v>0.1116953975950984</v>
      </c>
      <c r="J230" s="302">
        <f>SUM(G230:I230)</f>
        <v>1.8248578938682378</v>
      </c>
      <c r="K230" s="303"/>
      <c r="L230" s="302">
        <v>1.8501587765243517</v>
      </c>
      <c r="M230" s="302">
        <v>0.17740914370708211</v>
      </c>
      <c r="N230" s="302">
        <v>0.12321478139419817</v>
      </c>
      <c r="O230" s="302">
        <f>SUM(L230:N230)</f>
        <v>2.1507827016256318</v>
      </c>
    </row>
    <row r="231" spans="1:15" s="236" customFormat="1" x14ac:dyDescent="0.2">
      <c r="A231" s="237" t="str">
        <f>name!E$5</f>
        <v>Professional occupations</v>
      </c>
      <c r="B231" s="302">
        <v>4.0898505556482032</v>
      </c>
      <c r="C231" s="302">
        <v>0.1875177947886143</v>
      </c>
      <c r="D231" s="302">
        <v>0.28331984863624027</v>
      </c>
      <c r="E231" s="302">
        <f t="shared" ref="E231:E238" si="105">SUM(B231:D231)</f>
        <v>4.5606881990730574</v>
      </c>
      <c r="F231" s="303"/>
      <c r="G231" s="302">
        <v>5.5381799865959911</v>
      </c>
      <c r="H231" s="302">
        <v>0.13882813642324662</v>
      </c>
      <c r="I231" s="302">
        <v>0.26057335037975748</v>
      </c>
      <c r="J231" s="302">
        <f t="shared" ref="J231:J233" si="106">SUM(G231:I231)</f>
        <v>5.9375814733989944</v>
      </c>
      <c r="K231" s="303"/>
      <c r="L231" s="302">
        <v>7.3454980618472074</v>
      </c>
      <c r="M231" s="302">
        <v>0.1883627000181303</v>
      </c>
      <c r="N231" s="302">
        <v>0.28854289514844977</v>
      </c>
      <c r="O231" s="302">
        <f t="shared" ref="O231:O238" si="107">SUM(L231:N231)</f>
        <v>7.8224036570137878</v>
      </c>
    </row>
    <row r="232" spans="1:15" s="236" customFormat="1" x14ac:dyDescent="0.2">
      <c r="A232" s="237" t="str">
        <f>name!E$6</f>
        <v>Associate professional occupations</v>
      </c>
      <c r="B232" s="302">
        <v>1.9560232284873587</v>
      </c>
      <c r="C232" s="302">
        <v>0.22328818827261784</v>
      </c>
      <c r="D232" s="302">
        <v>0.14863609226927849</v>
      </c>
      <c r="E232" s="302">
        <f t="shared" si="105"/>
        <v>2.3279475090292552</v>
      </c>
      <c r="F232" s="303"/>
      <c r="G232" s="302">
        <v>2.4540840751485251</v>
      </c>
      <c r="H232" s="302">
        <v>0.16297130969115889</v>
      </c>
      <c r="I232" s="302">
        <v>0.22201551644400794</v>
      </c>
      <c r="J232" s="302">
        <f t="shared" si="106"/>
        <v>2.8390709012836917</v>
      </c>
      <c r="K232" s="303"/>
      <c r="L232" s="302">
        <v>2.9229678386344884</v>
      </c>
      <c r="M232" s="302">
        <v>0.16821770923494739</v>
      </c>
      <c r="N232" s="302">
        <v>0.24157875703354442</v>
      </c>
      <c r="O232" s="302">
        <f t="shared" si="107"/>
        <v>3.3327643049029803</v>
      </c>
    </row>
    <row r="233" spans="1:15" s="236" customFormat="1" x14ac:dyDescent="0.2">
      <c r="A233" s="237" t="str">
        <f>name!E$7</f>
        <v>Administrative and secretarial occupations</v>
      </c>
      <c r="B233" s="302">
        <v>1.0622499807873067</v>
      </c>
      <c r="C233" s="302">
        <v>0.44615544475279106</v>
      </c>
      <c r="D233" s="302">
        <v>6.2939922250772412E-2</v>
      </c>
      <c r="E233" s="302">
        <f t="shared" si="105"/>
        <v>1.5713453477908703</v>
      </c>
      <c r="F233" s="303"/>
      <c r="G233" s="302">
        <v>1.088659865102638</v>
      </c>
      <c r="H233" s="302">
        <v>0.2396076825149662</v>
      </c>
      <c r="I233" s="302">
        <v>4.9166696461474479E-2</v>
      </c>
      <c r="J233" s="302">
        <f t="shared" si="106"/>
        <v>1.3774342440790788</v>
      </c>
      <c r="K233" s="303"/>
      <c r="L233" s="302">
        <v>1.1278003280256153</v>
      </c>
      <c r="M233" s="302">
        <v>0.25326448989791461</v>
      </c>
      <c r="N233" s="302">
        <v>3.2678994804961149E-2</v>
      </c>
      <c r="O233" s="302">
        <f t="shared" si="107"/>
        <v>1.4137438127284909</v>
      </c>
    </row>
    <row r="234" spans="1:15" s="236" customFormat="1" x14ac:dyDescent="0.2">
      <c r="A234" s="237" t="str">
        <f>name!E$8</f>
        <v>Skilled trades occupations</v>
      </c>
      <c r="B234" s="302">
        <v>0.82528812132074025</v>
      </c>
      <c r="C234" s="302">
        <v>0.11033618734349489</v>
      </c>
      <c r="D234" s="302">
        <v>0.10259711203116942</v>
      </c>
      <c r="E234" s="302">
        <f t="shared" si="105"/>
        <v>1.0382214206954046</v>
      </c>
      <c r="F234" s="303"/>
      <c r="G234" s="302">
        <v>0.79881596658740894</v>
      </c>
      <c r="H234" s="302">
        <v>5.1222670796950351E-2</v>
      </c>
      <c r="I234" s="302">
        <v>6.9502699606286328E-2</v>
      </c>
      <c r="J234" s="302">
        <f>SUM(G234:I234)</f>
        <v>0.91954133699064555</v>
      </c>
      <c r="K234" s="303"/>
      <c r="L234" s="302">
        <v>0.55365668932509249</v>
      </c>
      <c r="M234" s="302">
        <v>5.9955252132656428E-2</v>
      </c>
      <c r="N234" s="302">
        <v>0.12828229516976314</v>
      </c>
      <c r="O234" s="302">
        <f t="shared" si="107"/>
        <v>0.74189423662751208</v>
      </c>
    </row>
    <row r="235" spans="1:15" s="236" customFormat="1" x14ac:dyDescent="0.2">
      <c r="A235" s="237" t="str">
        <f>name!E$9</f>
        <v>Caring, leisure and other service occupations</v>
      </c>
      <c r="B235" s="302">
        <v>0.27075586413577235</v>
      </c>
      <c r="C235" s="302">
        <v>6.8499561990910368E-2</v>
      </c>
      <c r="D235" s="302">
        <v>3.3352761222079454E-2</v>
      </c>
      <c r="E235" s="302">
        <f t="shared" si="105"/>
        <v>0.37260818734876217</v>
      </c>
      <c r="F235" s="303"/>
      <c r="G235" s="302">
        <v>0.31152323557537598</v>
      </c>
      <c r="H235" s="302">
        <v>5.3624117129185689E-2</v>
      </c>
      <c r="I235" s="302">
        <v>4.8129698930871302E-2</v>
      </c>
      <c r="J235" s="302">
        <f t="shared" ref="J235:J238" si="108">SUM(G235:I235)</f>
        <v>0.41327705163543299</v>
      </c>
      <c r="K235" s="303"/>
      <c r="L235" s="302">
        <v>0.48550464983201563</v>
      </c>
      <c r="M235" s="302">
        <v>6.3362612826408038E-2</v>
      </c>
      <c r="N235" s="302">
        <v>7.351956252088146E-2</v>
      </c>
      <c r="O235" s="302">
        <f t="shared" si="107"/>
        <v>0.6223868251793051</v>
      </c>
    </row>
    <row r="236" spans="1:15" s="236" customFormat="1" x14ac:dyDescent="0.2">
      <c r="A236" s="237" t="str">
        <f>name!E$10</f>
        <v>Sales and customer service occupations</v>
      </c>
      <c r="B236" s="302">
        <v>0.70549369949727636</v>
      </c>
      <c r="C236" s="302">
        <v>0.56440177706031525</v>
      </c>
      <c r="D236" s="302">
        <v>3.1438964091689447E-2</v>
      </c>
      <c r="E236" s="302">
        <f t="shared" si="105"/>
        <v>1.3013344406492811</v>
      </c>
      <c r="F236" s="303"/>
      <c r="G236" s="302">
        <v>0.66604458952048984</v>
      </c>
      <c r="H236" s="302">
        <v>0.25316078777377754</v>
      </c>
      <c r="I236" s="302">
        <v>1.7743805324076226E-2</v>
      </c>
      <c r="J236" s="302">
        <f t="shared" si="108"/>
        <v>0.9369491826183437</v>
      </c>
      <c r="K236" s="303"/>
      <c r="L236" s="302">
        <v>0.95220695321121285</v>
      </c>
      <c r="M236" s="302">
        <v>0.38389921141865252</v>
      </c>
      <c r="N236" s="302">
        <v>2.3375242597376649E-2</v>
      </c>
      <c r="O236" s="302">
        <f t="shared" si="107"/>
        <v>1.3594814072272419</v>
      </c>
    </row>
    <row r="237" spans="1:15" s="236" customFormat="1" x14ac:dyDescent="0.2">
      <c r="A237" s="237" t="str">
        <f>name!E$11</f>
        <v>Process, plant and machine operatives</v>
      </c>
      <c r="B237" s="302">
        <v>9.4554561118033773E-2</v>
      </c>
      <c r="C237" s="302">
        <v>7.6281050013213642E-2</v>
      </c>
      <c r="D237" s="302">
        <v>2.959548800811276E-2</v>
      </c>
      <c r="E237" s="302">
        <f t="shared" si="105"/>
        <v>0.20043109913936016</v>
      </c>
      <c r="F237" s="303"/>
      <c r="G237" s="302">
        <v>0.10590418962900468</v>
      </c>
      <c r="H237" s="302">
        <v>6.7397060358348165E-2</v>
      </c>
      <c r="I237" s="302">
        <v>2.7632833862608171E-2</v>
      </c>
      <c r="J237" s="302">
        <f t="shared" si="108"/>
        <v>0.20093408384996103</v>
      </c>
      <c r="K237" s="303"/>
      <c r="L237" s="302">
        <v>0.12990913388187603</v>
      </c>
      <c r="M237" s="302">
        <v>8.8552354579729528E-2</v>
      </c>
      <c r="N237" s="302">
        <v>5.1459018302213111E-2</v>
      </c>
      <c r="O237" s="302">
        <f t="shared" si="107"/>
        <v>0.26992050676381868</v>
      </c>
    </row>
    <row r="238" spans="1:15" s="236" customFormat="1" x14ac:dyDescent="0.2">
      <c r="A238" s="237" t="str">
        <f>name!E$12</f>
        <v>Elementary occupations</v>
      </c>
      <c r="B238" s="302">
        <v>0.24987079338702695</v>
      </c>
      <c r="C238" s="302">
        <v>7.9262809855712421E-2</v>
      </c>
      <c r="D238" s="302">
        <v>8.7406347883610874E-2</v>
      </c>
      <c r="E238" s="302">
        <f t="shared" si="105"/>
        <v>0.41653995112635023</v>
      </c>
      <c r="F238" s="303"/>
      <c r="G238" s="302">
        <v>0.49326814935861463</v>
      </c>
      <c r="H238" s="302">
        <v>0.16338061772798937</v>
      </c>
      <c r="I238" s="302">
        <v>0.13270506518900044</v>
      </c>
      <c r="J238" s="302">
        <f t="shared" si="108"/>
        <v>0.78935383227560441</v>
      </c>
      <c r="K238" s="303"/>
      <c r="L238" s="302">
        <v>0.6207598842239952</v>
      </c>
      <c r="M238" s="302">
        <v>0.16391256188236358</v>
      </c>
      <c r="N238" s="302">
        <v>0.22195010182484823</v>
      </c>
      <c r="O238" s="302">
        <f t="shared" si="107"/>
        <v>1.006622547931207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10.559719198684684</v>
      </c>
      <c r="C240" s="311">
        <f t="shared" ref="C240:E240" si="109">SUM(C230:C238)</f>
        <v>1.9603439106808578</v>
      </c>
      <c r="D240" s="311">
        <f t="shared" si="109"/>
        <v>0.88393689063448233</v>
      </c>
      <c r="E240" s="311">
        <f t="shared" si="109"/>
        <v>13.404000000000021</v>
      </c>
      <c r="F240" s="311"/>
      <c r="G240" s="311">
        <f t="shared" ref="G240:J240" si="110">SUM(G230:G238)</f>
        <v>13.025082865533713</v>
      </c>
      <c r="H240" s="311">
        <f t="shared" si="110"/>
        <v>1.274752070673097</v>
      </c>
      <c r="I240" s="311">
        <f t="shared" si="110"/>
        <v>0.93916506379318077</v>
      </c>
      <c r="J240" s="311">
        <f t="shared" si="110"/>
        <v>15.238999999999994</v>
      </c>
      <c r="K240" s="311"/>
      <c r="L240" s="311">
        <f t="shared" ref="L240:O240" si="111">SUM(L230:L238)</f>
        <v>15.988462315505855</v>
      </c>
      <c r="M240" s="311">
        <f t="shared" si="111"/>
        <v>1.5469360356978845</v>
      </c>
      <c r="N240" s="311">
        <f t="shared" si="111"/>
        <v>1.1846016487962363</v>
      </c>
      <c r="O240" s="311">
        <f t="shared" si="111"/>
        <v>18.719999999999978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0.76424762131977175</v>
      </c>
      <c r="C247" s="302">
        <v>0.17624265351889587</v>
      </c>
      <c r="D247" s="302">
        <v>9.5455384358007739E-2</v>
      </c>
      <c r="E247" s="302">
        <f>SUM(B247:D247)</f>
        <v>1.0359456591966754</v>
      </c>
      <c r="F247" s="303"/>
      <c r="G247" s="302">
        <v>0.76847803839666884</v>
      </c>
      <c r="H247" s="302">
        <v>0.21711565228061733</v>
      </c>
      <c r="I247" s="302">
        <v>3.7747017453015286E-2</v>
      </c>
      <c r="J247" s="302">
        <f>SUM(G247:I247)</f>
        <v>1.0233407081303014</v>
      </c>
      <c r="K247" s="303"/>
      <c r="L247" s="302">
        <v>0.8112626029327662</v>
      </c>
      <c r="M247" s="302">
        <v>0.31759175345402629</v>
      </c>
      <c r="N247" s="302">
        <v>4.6474696482678643E-2</v>
      </c>
      <c r="O247" s="302">
        <f>SUM(L247:N247)</f>
        <v>1.1753290528694711</v>
      </c>
    </row>
    <row r="248" spans="1:15" s="236" customFormat="1" x14ac:dyDescent="0.2">
      <c r="A248" s="237" t="str">
        <f>name!E$5</f>
        <v>Professional occupations</v>
      </c>
      <c r="B248" s="302">
        <v>1.2725180035689028</v>
      </c>
      <c r="C248" s="302">
        <v>8.4323543037299151E-2</v>
      </c>
      <c r="D248" s="302">
        <v>0.48561444523114661</v>
      </c>
      <c r="E248" s="302">
        <f t="shared" ref="E248:E255" si="112">SUM(B248:D248)</f>
        <v>1.8424559918373484</v>
      </c>
      <c r="F248" s="303"/>
      <c r="G248" s="302">
        <v>1.4919812237794703</v>
      </c>
      <c r="H248" s="302">
        <v>0.10229800677201381</v>
      </c>
      <c r="I248" s="302">
        <v>4.2217018498247716E-2</v>
      </c>
      <c r="J248" s="302">
        <f t="shared" ref="J248:J250" si="113">SUM(G248:I248)</f>
        <v>1.6364962490497319</v>
      </c>
      <c r="K248" s="303"/>
      <c r="L248" s="302">
        <v>1.9315806180903563</v>
      </c>
      <c r="M248" s="302">
        <v>0.12989202373628286</v>
      </c>
      <c r="N248" s="302">
        <v>4.7030000074153477E-2</v>
      </c>
      <c r="O248" s="302">
        <f t="shared" ref="O248:O255" si="114">SUM(L248:N248)</f>
        <v>2.1085026419007926</v>
      </c>
    </row>
    <row r="249" spans="1:15" s="236" customFormat="1" x14ac:dyDescent="0.2">
      <c r="A249" s="237" t="str">
        <f>name!E$6</f>
        <v>Associate professional occupations</v>
      </c>
      <c r="B249" s="302">
        <v>1.3654148856660133</v>
      </c>
      <c r="C249" s="302">
        <v>0.18391701546334979</v>
      </c>
      <c r="D249" s="302">
        <v>0.22307143875349308</v>
      </c>
      <c r="E249" s="302">
        <f t="shared" si="112"/>
        <v>1.7724033398828563</v>
      </c>
      <c r="F249" s="303"/>
      <c r="G249" s="302">
        <v>1.4349934596399365</v>
      </c>
      <c r="H249" s="302">
        <v>0.18211731085690225</v>
      </c>
      <c r="I249" s="302">
        <v>5.3419264894630766E-2</v>
      </c>
      <c r="J249" s="302">
        <f t="shared" si="113"/>
        <v>1.6705300353914696</v>
      </c>
      <c r="K249" s="303"/>
      <c r="L249" s="302">
        <v>1.3963862365632482</v>
      </c>
      <c r="M249" s="302">
        <v>0.20707079828378305</v>
      </c>
      <c r="N249" s="302">
        <v>4.9413574612006017E-2</v>
      </c>
      <c r="O249" s="302">
        <f t="shared" si="114"/>
        <v>1.6528706094590371</v>
      </c>
    </row>
    <row r="250" spans="1:15" s="236" customFormat="1" x14ac:dyDescent="0.2">
      <c r="A250" s="237" t="str">
        <f>name!E$7</f>
        <v>Administrative and secretarial occupations</v>
      </c>
      <c r="B250" s="302">
        <v>2.7697064958323954</v>
      </c>
      <c r="C250" s="302">
        <v>0.7751617876701985</v>
      </c>
      <c r="D250" s="302">
        <v>0.11624589757379424</v>
      </c>
      <c r="E250" s="302">
        <f t="shared" si="112"/>
        <v>3.6611141810763881</v>
      </c>
      <c r="F250" s="303"/>
      <c r="G250" s="302">
        <v>2.4917838128938059</v>
      </c>
      <c r="H250" s="302">
        <v>0.62889792557818791</v>
      </c>
      <c r="I250" s="302">
        <v>6.4661355387317238E-3</v>
      </c>
      <c r="J250" s="302">
        <f t="shared" si="113"/>
        <v>3.1271478740107259</v>
      </c>
      <c r="K250" s="303"/>
      <c r="L250" s="302">
        <v>2.213474574812341</v>
      </c>
      <c r="M250" s="302">
        <v>0.47306613897066618</v>
      </c>
      <c r="N250" s="302">
        <v>9.5244174864117358E-3</v>
      </c>
      <c r="O250" s="302">
        <f t="shared" si="114"/>
        <v>2.6960651312694188</v>
      </c>
    </row>
    <row r="251" spans="1:15" s="236" customFormat="1" x14ac:dyDescent="0.2">
      <c r="A251" s="237" t="str">
        <f>name!E$8</f>
        <v>Skilled trades occupations</v>
      </c>
      <c r="B251" s="302">
        <v>7.7975463831969488E-2</v>
      </c>
      <c r="C251" s="302">
        <v>1.0431326554063819E-2</v>
      </c>
      <c r="D251" s="302">
        <v>0.12991474762905342</v>
      </c>
      <c r="E251" s="302">
        <f t="shared" si="112"/>
        <v>0.21832153801508672</v>
      </c>
      <c r="F251" s="303"/>
      <c r="G251" s="302">
        <v>5.5973673301098315E-2</v>
      </c>
      <c r="H251" s="302">
        <v>8.5338126664698134E-3</v>
      </c>
      <c r="I251" s="302">
        <v>9.993639300142302E-3</v>
      </c>
      <c r="J251" s="302">
        <f>SUM(G251:I251)</f>
        <v>7.4501125267710425E-2</v>
      </c>
      <c r="K251" s="303"/>
      <c r="L251" s="302">
        <v>5.3802816062147776E-2</v>
      </c>
      <c r="M251" s="302">
        <v>1.137661958362402E-2</v>
      </c>
      <c r="N251" s="302">
        <v>1.2118912638072483E-2</v>
      </c>
      <c r="O251" s="302">
        <f t="shared" si="114"/>
        <v>7.729834828384427E-2</v>
      </c>
    </row>
    <row r="252" spans="1:15" s="236" customFormat="1" x14ac:dyDescent="0.2">
      <c r="A252" s="237" t="str">
        <f>name!E$9</f>
        <v>Caring, leisure and other service occupations</v>
      </c>
      <c r="B252" s="302">
        <v>4.1554390722310874E-2</v>
      </c>
      <c r="C252" s="302">
        <v>8.2172805430908817E-3</v>
      </c>
      <c r="D252" s="302">
        <v>8.2827093754569807E-3</v>
      </c>
      <c r="E252" s="302">
        <f t="shared" si="112"/>
        <v>5.8054380640858744E-2</v>
      </c>
      <c r="F252" s="303"/>
      <c r="G252" s="302">
        <v>3.9360544490437376E-2</v>
      </c>
      <c r="H252" s="302">
        <v>6.2893602949266663E-3</v>
      </c>
      <c r="I252" s="302">
        <v>2.1015475807977194E-3</v>
      </c>
      <c r="J252" s="302">
        <f t="shared" ref="J252:J255" si="115">SUM(G252:I252)</f>
        <v>4.775145236616176E-2</v>
      </c>
      <c r="K252" s="303"/>
      <c r="L252" s="302">
        <v>4.8804886322657504E-2</v>
      </c>
      <c r="M252" s="302">
        <v>6.3677037587823752E-3</v>
      </c>
      <c r="N252" s="302">
        <v>3.876349005133103E-3</v>
      </c>
      <c r="O252" s="302">
        <f t="shared" si="114"/>
        <v>5.904893908657298E-2</v>
      </c>
    </row>
    <row r="253" spans="1:15" s="236" customFormat="1" x14ac:dyDescent="0.2">
      <c r="A253" s="237" t="str">
        <f>name!E$10</f>
        <v>Sales and customer service occupations</v>
      </c>
      <c r="B253" s="302">
        <v>0.62779338096195514</v>
      </c>
      <c r="C253" s="302">
        <v>0.26885502955557622</v>
      </c>
      <c r="D253" s="302">
        <v>0.12137255090381771</v>
      </c>
      <c r="E253" s="302">
        <f t="shared" si="112"/>
        <v>1.0180209614213491</v>
      </c>
      <c r="F253" s="303"/>
      <c r="G253" s="302">
        <v>0.5514092188994334</v>
      </c>
      <c r="H253" s="302">
        <v>0.26059748258653165</v>
      </c>
      <c r="I253" s="302">
        <v>5.4912541915775864E-3</v>
      </c>
      <c r="J253" s="302">
        <f t="shared" si="115"/>
        <v>0.81749795567754269</v>
      </c>
      <c r="K253" s="303"/>
      <c r="L253" s="302">
        <v>0.68146125054530904</v>
      </c>
      <c r="M253" s="302">
        <v>0.31559612562533185</v>
      </c>
      <c r="N253" s="302">
        <v>5.8751856113610709E-3</v>
      </c>
      <c r="O253" s="302">
        <f t="shared" si="114"/>
        <v>1.002932561782002</v>
      </c>
    </row>
    <row r="254" spans="1:15" s="236" customFormat="1" x14ac:dyDescent="0.2">
      <c r="A254" s="237" t="str">
        <f>name!E$11</f>
        <v>Process, plant and machine operatives</v>
      </c>
      <c r="B254" s="302">
        <v>3.3427478349591595E-2</v>
      </c>
      <c r="C254" s="302">
        <v>3.2006575620094758E-3</v>
      </c>
      <c r="D254" s="302">
        <v>6.8920090660540917E-2</v>
      </c>
      <c r="E254" s="302">
        <f t="shared" si="112"/>
        <v>0.105548226572142</v>
      </c>
      <c r="F254" s="303"/>
      <c r="G254" s="302">
        <v>2.3517571414535709E-2</v>
      </c>
      <c r="H254" s="302">
        <v>2.7993079601906423E-3</v>
      </c>
      <c r="I254" s="302">
        <v>8.075546295045425E-3</v>
      </c>
      <c r="J254" s="302">
        <f t="shared" si="115"/>
        <v>3.4392425669771777E-2</v>
      </c>
      <c r="K254" s="303"/>
      <c r="L254" s="302">
        <v>2.7909845570387382E-2</v>
      </c>
      <c r="M254" s="302">
        <v>4.7389588574285749E-3</v>
      </c>
      <c r="N254" s="302">
        <v>1.3960640349403749E-2</v>
      </c>
      <c r="O254" s="302">
        <f t="shared" si="114"/>
        <v>4.6609444777219705E-2</v>
      </c>
    </row>
    <row r="255" spans="1:15" s="236" customFormat="1" x14ac:dyDescent="0.2">
      <c r="A255" s="237" t="str">
        <f>name!E$12</f>
        <v>Elementary occupations</v>
      </c>
      <c r="B255" s="302">
        <v>0.1251680804724867</v>
      </c>
      <c r="C255" s="302">
        <v>1.4619180258468546E-2</v>
      </c>
      <c r="D255" s="302">
        <v>4.8348460626333759E-2</v>
      </c>
      <c r="E255" s="302">
        <f t="shared" si="112"/>
        <v>0.18813572135728901</v>
      </c>
      <c r="F255" s="303"/>
      <c r="G255" s="302">
        <v>9.1254633908995492E-2</v>
      </c>
      <c r="H255" s="302">
        <v>1.2316962978048481E-2</v>
      </c>
      <c r="I255" s="302">
        <v>2.7705775495489079E-3</v>
      </c>
      <c r="J255" s="302">
        <f t="shared" si="115"/>
        <v>0.10634217443659287</v>
      </c>
      <c r="K255" s="303"/>
      <c r="L255" s="302">
        <v>8.617496841524222E-2</v>
      </c>
      <c r="M255" s="302">
        <v>8.8359291868864882E-3</v>
      </c>
      <c r="N255" s="302">
        <v>4.3323729695161541E-3</v>
      </c>
      <c r="O255" s="302">
        <f t="shared" si="114"/>
        <v>9.9343270571644854E-2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7.0778058007253968</v>
      </c>
      <c r="C257" s="311">
        <f t="shared" ref="C257:E257" si="116">SUM(C247:C255)</f>
        <v>1.5249684741629521</v>
      </c>
      <c r="D257" s="311">
        <f t="shared" si="116"/>
        <v>1.2972257251116444</v>
      </c>
      <c r="E257" s="311">
        <f t="shared" si="116"/>
        <v>9.8999999999999932</v>
      </c>
      <c r="F257" s="311"/>
      <c r="G257" s="311">
        <f t="shared" ref="G257:J257" si="117">SUM(G247:G255)</f>
        <v>6.9487521767243825</v>
      </c>
      <c r="H257" s="311">
        <f t="shared" si="117"/>
        <v>1.4209658219738885</v>
      </c>
      <c r="I257" s="311">
        <f t="shared" si="117"/>
        <v>0.16828200130173743</v>
      </c>
      <c r="J257" s="311">
        <f t="shared" si="117"/>
        <v>8.5380000000000091</v>
      </c>
      <c r="K257" s="311"/>
      <c r="L257" s="311">
        <f t="shared" ref="L257:O257" si="118">SUM(L247:L255)</f>
        <v>7.2508577993144563</v>
      </c>
      <c r="M257" s="311">
        <f t="shared" si="118"/>
        <v>1.4745360514568115</v>
      </c>
      <c r="N257" s="311">
        <f t="shared" si="118"/>
        <v>0.19260614922873645</v>
      </c>
      <c r="O257" s="311">
        <f t="shared" si="118"/>
        <v>8.9180000000000028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0.49543009029302676</v>
      </c>
      <c r="C264" s="302">
        <v>5.5384355835601355E-2</v>
      </c>
      <c r="D264" s="302">
        <v>0.21128096878252811</v>
      </c>
      <c r="E264" s="302">
        <f>SUM(B264:D264)</f>
        <v>0.76209541491115618</v>
      </c>
      <c r="F264" s="303"/>
      <c r="G264" s="302">
        <v>0.58075537975719416</v>
      </c>
      <c r="H264" s="302">
        <v>0.1561370035676227</v>
      </c>
      <c r="I264" s="302">
        <v>0.2663910139826452</v>
      </c>
      <c r="J264" s="302">
        <f>SUM(G264:I264)</f>
        <v>1.0032833973074622</v>
      </c>
      <c r="K264" s="303"/>
      <c r="L264" s="302">
        <v>0.68649440613125357</v>
      </c>
      <c r="M264" s="302">
        <v>0.19862589789205734</v>
      </c>
      <c r="N264" s="302">
        <v>0.29737660148624029</v>
      </c>
      <c r="O264" s="302">
        <f>SUM(L264:N264)</f>
        <v>1.1824969055095511</v>
      </c>
    </row>
    <row r="265" spans="1:15" s="236" customFormat="1" x14ac:dyDescent="0.2">
      <c r="A265" s="237" t="str">
        <f>name!E$5</f>
        <v>Professional occupations</v>
      </c>
      <c r="B265" s="302">
        <v>0.62130147832749749</v>
      </c>
      <c r="C265" s="302">
        <v>6.3295559953494826E-2</v>
      </c>
      <c r="D265" s="302">
        <v>4.5679166352894977E-2</v>
      </c>
      <c r="E265" s="302">
        <f t="shared" ref="E265:E272" si="119">SUM(B265:D265)</f>
        <v>0.7302762046338872</v>
      </c>
      <c r="F265" s="303"/>
      <c r="G265" s="302">
        <v>0.86058629491568794</v>
      </c>
      <c r="H265" s="302">
        <v>0.13319344305037317</v>
      </c>
      <c r="I265" s="302">
        <v>4.6472656303876834E-2</v>
      </c>
      <c r="J265" s="302">
        <f t="shared" ref="J265:J267" si="120">SUM(G265:I265)</f>
        <v>1.040252394269938</v>
      </c>
      <c r="K265" s="303"/>
      <c r="L265" s="302">
        <v>1.141572632369241</v>
      </c>
      <c r="M265" s="302">
        <v>0.16347342944350454</v>
      </c>
      <c r="N265" s="302">
        <v>3.2189239864336271E-2</v>
      </c>
      <c r="O265" s="302">
        <f t="shared" ref="O265:O272" si="121">SUM(L265:N265)</f>
        <v>1.3372353016770817</v>
      </c>
    </row>
    <row r="266" spans="1:15" s="236" customFormat="1" x14ac:dyDescent="0.2">
      <c r="A266" s="237" t="str">
        <f>name!E$6</f>
        <v>Associate professional occupations</v>
      </c>
      <c r="B266" s="302">
        <v>0.53230028748248159</v>
      </c>
      <c r="C266" s="302">
        <v>9.4313833269097702E-2</v>
      </c>
      <c r="D266" s="302">
        <v>5.0631673239932798E-2</v>
      </c>
      <c r="E266" s="302">
        <f t="shared" si="119"/>
        <v>0.67724579399151208</v>
      </c>
      <c r="F266" s="303"/>
      <c r="G266" s="302">
        <v>0.68569508590791683</v>
      </c>
      <c r="H266" s="302">
        <v>0.18289354450897541</v>
      </c>
      <c r="I266" s="302">
        <v>4.1435375767304494E-2</v>
      </c>
      <c r="J266" s="302">
        <f t="shared" si="120"/>
        <v>0.91002400618419677</v>
      </c>
      <c r="K266" s="303"/>
      <c r="L266" s="302">
        <v>0.79659875751539233</v>
      </c>
      <c r="M266" s="302">
        <v>0.19460073046183904</v>
      </c>
      <c r="N266" s="302">
        <v>4.2385773471353465E-2</v>
      </c>
      <c r="O266" s="302">
        <f t="shared" si="121"/>
        <v>1.0335852614485848</v>
      </c>
    </row>
    <row r="267" spans="1:15" s="236" customFormat="1" x14ac:dyDescent="0.2">
      <c r="A267" s="237" t="str">
        <f>name!E$7</f>
        <v>Administrative and secretarial occupations</v>
      </c>
      <c r="B267" s="302">
        <v>1.061376970655882</v>
      </c>
      <c r="C267" s="302">
        <v>0.55327620177908921</v>
      </c>
      <c r="D267" s="302">
        <v>3.6394263350322531E-2</v>
      </c>
      <c r="E267" s="302">
        <f t="shared" si="119"/>
        <v>1.6510474357852938</v>
      </c>
      <c r="F267" s="303"/>
      <c r="G267" s="302">
        <v>1.2298214981866316</v>
      </c>
      <c r="H267" s="302">
        <v>0.59563212181298786</v>
      </c>
      <c r="I267" s="302">
        <v>8.2890843550806823E-2</v>
      </c>
      <c r="J267" s="302">
        <f t="shared" si="120"/>
        <v>1.9083444635504263</v>
      </c>
      <c r="K267" s="303"/>
      <c r="L267" s="302">
        <v>1.3375036088964138</v>
      </c>
      <c r="M267" s="302">
        <v>0.50640445248666965</v>
      </c>
      <c r="N267" s="302">
        <v>8.1388030750958795E-2</v>
      </c>
      <c r="O267" s="302">
        <f t="shared" si="121"/>
        <v>1.9252960921340421</v>
      </c>
    </row>
    <row r="268" spans="1:15" s="236" customFormat="1" x14ac:dyDescent="0.2">
      <c r="A268" s="237" t="str">
        <f>name!E$8</f>
        <v>Skilled trades occupations</v>
      </c>
      <c r="B268" s="302">
        <v>0.40546959998233045</v>
      </c>
      <c r="C268" s="302">
        <v>1.784310499998672E-2</v>
      </c>
      <c r="D268" s="302">
        <v>0.19353719545677625</v>
      </c>
      <c r="E268" s="302">
        <f t="shared" si="119"/>
        <v>0.61684990043909338</v>
      </c>
      <c r="F268" s="303"/>
      <c r="G268" s="302">
        <v>0.32033814556329016</v>
      </c>
      <c r="H268" s="302">
        <v>3.3619893380185673E-2</v>
      </c>
      <c r="I268" s="302">
        <v>6.9150477161766574E-2</v>
      </c>
      <c r="J268" s="302">
        <f>SUM(G268:I268)</f>
        <v>0.42310851610524242</v>
      </c>
      <c r="K268" s="303"/>
      <c r="L268" s="302">
        <v>0.37870228102989473</v>
      </c>
      <c r="M268" s="302">
        <v>5.2039244048158746E-2</v>
      </c>
      <c r="N268" s="302">
        <v>0.12487584466276527</v>
      </c>
      <c r="O268" s="302">
        <f t="shared" si="121"/>
        <v>0.55561736974081877</v>
      </c>
    </row>
    <row r="269" spans="1:15" s="236" customFormat="1" x14ac:dyDescent="0.2">
      <c r="A269" s="237" t="str">
        <f>name!E$9</f>
        <v>Caring, leisure and other service occupations</v>
      </c>
      <c r="B269" s="302">
        <v>0.15847574468660397</v>
      </c>
      <c r="C269" s="302">
        <v>3.3487168007635959E-2</v>
      </c>
      <c r="D269" s="302">
        <v>2.2184487912911412E-2</v>
      </c>
      <c r="E269" s="302">
        <f t="shared" si="119"/>
        <v>0.21414740060715134</v>
      </c>
      <c r="F269" s="303"/>
      <c r="G269" s="302">
        <v>0.17167336441708436</v>
      </c>
      <c r="H269" s="302">
        <v>6.557644343859366E-2</v>
      </c>
      <c r="I269" s="302">
        <v>2.1552586994389465E-2</v>
      </c>
      <c r="J269" s="302">
        <f t="shared" ref="J269:J272" si="122">SUM(G269:I269)</f>
        <v>0.25880239485006745</v>
      </c>
      <c r="K269" s="303"/>
      <c r="L269" s="302">
        <v>0.20615601171148065</v>
      </c>
      <c r="M269" s="302">
        <v>7.0424910835365589E-2</v>
      </c>
      <c r="N269" s="302">
        <v>3.6125570747778009E-2</v>
      </c>
      <c r="O269" s="302">
        <f t="shared" si="121"/>
        <v>0.31270649329462424</v>
      </c>
    </row>
    <row r="270" spans="1:15" s="236" customFormat="1" x14ac:dyDescent="0.2">
      <c r="A270" s="237" t="str">
        <f>name!E$10</f>
        <v>Sales and customer service occupations</v>
      </c>
      <c r="B270" s="302">
        <v>0.82366756126033092</v>
      </c>
      <c r="C270" s="302">
        <v>0.3666404917503317</v>
      </c>
      <c r="D270" s="302">
        <v>6.2513468846884426E-2</v>
      </c>
      <c r="E270" s="302">
        <f t="shared" si="119"/>
        <v>1.2528215218575471</v>
      </c>
      <c r="F270" s="303"/>
      <c r="G270" s="302">
        <v>0.84261500379641197</v>
      </c>
      <c r="H270" s="302">
        <v>0.5190186788749287</v>
      </c>
      <c r="I270" s="302">
        <v>5.3156242245230072E-2</v>
      </c>
      <c r="J270" s="302">
        <f t="shared" si="122"/>
        <v>1.4147899249165707</v>
      </c>
      <c r="K270" s="303"/>
      <c r="L270" s="302">
        <v>0.99685026393870269</v>
      </c>
      <c r="M270" s="302">
        <v>0.58006048405527411</v>
      </c>
      <c r="N270" s="302">
        <v>4.027114561050895E-2</v>
      </c>
      <c r="O270" s="302">
        <f t="shared" si="121"/>
        <v>1.6171818936044857</v>
      </c>
    </row>
    <row r="271" spans="1:15" s="236" customFormat="1" x14ac:dyDescent="0.2">
      <c r="A271" s="237" t="str">
        <f>name!E$11</f>
        <v>Process, plant and machine operatives</v>
      </c>
      <c r="B271" s="302">
        <v>0.20567208388014524</v>
      </c>
      <c r="C271" s="302">
        <v>5.4089724526172134E-3</v>
      </c>
      <c r="D271" s="302">
        <v>7.6513247093401649E-3</v>
      </c>
      <c r="E271" s="302">
        <f t="shared" si="119"/>
        <v>0.2187323810421026</v>
      </c>
      <c r="F271" s="303"/>
      <c r="G271" s="302">
        <v>0.16006380048274732</v>
      </c>
      <c r="H271" s="302">
        <v>1.9324803329923888E-2</v>
      </c>
      <c r="I271" s="302">
        <v>1.9957729100937775E-3</v>
      </c>
      <c r="J271" s="302">
        <f t="shared" si="122"/>
        <v>0.181384376722765</v>
      </c>
      <c r="K271" s="303"/>
      <c r="L271" s="302">
        <v>0.17191942556364717</v>
      </c>
      <c r="M271" s="302">
        <v>2.4553766454669071E-2</v>
      </c>
      <c r="N271" s="302">
        <v>3.5255804200185407E-3</v>
      </c>
      <c r="O271" s="302">
        <f t="shared" si="121"/>
        <v>0.1999987724383348</v>
      </c>
    </row>
    <row r="272" spans="1:15" s="236" customFormat="1" x14ac:dyDescent="0.2">
      <c r="A272" s="237" t="str">
        <f>name!E$12</f>
        <v>Elementary occupations</v>
      </c>
      <c r="B272" s="302">
        <v>0.35193525780045493</v>
      </c>
      <c r="C272" s="302">
        <v>5.7167574890568847E-2</v>
      </c>
      <c r="D272" s="302">
        <v>2.9681114041239985E-2</v>
      </c>
      <c r="E272" s="302">
        <f t="shared" si="119"/>
        <v>0.43878394673226373</v>
      </c>
      <c r="F272" s="303"/>
      <c r="G272" s="302">
        <v>0.29258736968008986</v>
      </c>
      <c r="H272" s="302">
        <v>8.3091846665955801E-2</v>
      </c>
      <c r="I272" s="302">
        <v>2.7331309747280451E-2</v>
      </c>
      <c r="J272" s="302">
        <f t="shared" si="122"/>
        <v>0.4030105260933261</v>
      </c>
      <c r="K272" s="303"/>
      <c r="L272" s="302">
        <v>0.30540915149009762</v>
      </c>
      <c r="M272" s="302">
        <v>5.5162369040930456E-2</v>
      </c>
      <c r="N272" s="302">
        <v>3.831038962143507E-2</v>
      </c>
      <c r="O272" s="302">
        <f t="shared" si="121"/>
        <v>0.39888191015246316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4.6556290743687532</v>
      </c>
      <c r="C274" s="311">
        <f t="shared" ref="C274:E274" si="123">SUM(C264:C272)</f>
        <v>1.2468172629384235</v>
      </c>
      <c r="D274" s="311">
        <f t="shared" si="123"/>
        <v>0.65955366269283067</v>
      </c>
      <c r="E274" s="311">
        <f t="shared" si="123"/>
        <v>6.5620000000000083</v>
      </c>
      <c r="F274" s="311"/>
      <c r="G274" s="311">
        <f t="shared" ref="G274:J274" si="124">SUM(G264:G272)</f>
        <v>5.144135942707055</v>
      </c>
      <c r="H274" s="311">
        <f t="shared" si="124"/>
        <v>1.7884877786295468</v>
      </c>
      <c r="I274" s="311">
        <f t="shared" si="124"/>
        <v>0.61037627866339372</v>
      </c>
      <c r="J274" s="311">
        <f t="shared" si="124"/>
        <v>7.5429999999999957</v>
      </c>
      <c r="K274" s="311"/>
      <c r="L274" s="311">
        <f t="shared" ref="L274:O274" si="125">SUM(L264:L272)</f>
        <v>6.0212065386461244</v>
      </c>
      <c r="M274" s="311">
        <f t="shared" si="125"/>
        <v>1.8453452847184686</v>
      </c>
      <c r="N274" s="311">
        <f t="shared" si="125"/>
        <v>0.6964481766353946</v>
      </c>
      <c r="O274" s="311">
        <f t="shared" si="125"/>
        <v>8.5629999999999864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1.8250924912877731</v>
      </c>
      <c r="C281" s="302">
        <v>0.21249016584398894</v>
      </c>
      <c r="D281" s="302">
        <v>0.63038283821748087</v>
      </c>
      <c r="E281" s="302">
        <f>SUM(B281:D281)</f>
        <v>2.6679654953492427</v>
      </c>
      <c r="F281" s="303"/>
      <c r="G281" s="302">
        <v>1.6309730250974812</v>
      </c>
      <c r="H281" s="302">
        <v>0.36381617750975392</v>
      </c>
      <c r="I281" s="302">
        <v>0.66171004984055826</v>
      </c>
      <c r="J281" s="302">
        <f>SUM(G281:I281)</f>
        <v>2.6564992524477935</v>
      </c>
      <c r="K281" s="303"/>
      <c r="L281" s="302">
        <v>1.647356682536165</v>
      </c>
      <c r="M281" s="302">
        <v>0.46912700886386743</v>
      </c>
      <c r="N281" s="302">
        <v>0.85713050257890067</v>
      </c>
      <c r="O281" s="302">
        <f>SUM(L281:N281)</f>
        <v>2.9736141939789329</v>
      </c>
    </row>
    <row r="282" spans="1:15" s="236" customFormat="1" x14ac:dyDescent="0.2">
      <c r="A282" s="237" t="str">
        <f>name!E$5</f>
        <v>Professional occupations</v>
      </c>
      <c r="B282" s="302">
        <v>7.0852320214858242</v>
      </c>
      <c r="C282" s="302">
        <v>0.49333346656683252</v>
      </c>
      <c r="D282" s="302">
        <v>1.5793455228093709</v>
      </c>
      <c r="E282" s="302">
        <f t="shared" ref="E282:E289" si="126">SUM(B282:D282)</f>
        <v>9.1579110108620281</v>
      </c>
      <c r="F282" s="303"/>
      <c r="G282" s="302">
        <v>7.1510383775804325</v>
      </c>
      <c r="H282" s="302">
        <v>0.75216306266431276</v>
      </c>
      <c r="I282" s="302">
        <v>1.36324974025347</v>
      </c>
      <c r="J282" s="302">
        <f t="shared" ref="J282:J284" si="127">SUM(G282:I282)</f>
        <v>9.2664511804982155</v>
      </c>
      <c r="K282" s="303"/>
      <c r="L282" s="302">
        <v>8.472446047630612</v>
      </c>
      <c r="M282" s="302">
        <v>0.96684512118573174</v>
      </c>
      <c r="N282" s="302">
        <v>1.1767776721634224</v>
      </c>
      <c r="O282" s="302">
        <f t="shared" ref="O282:O289" si="128">SUM(L282:N282)</f>
        <v>10.616068840979766</v>
      </c>
    </row>
    <row r="283" spans="1:15" s="236" customFormat="1" x14ac:dyDescent="0.2">
      <c r="A283" s="237" t="str">
        <f>name!E$6</f>
        <v>Associate professional occupations</v>
      </c>
      <c r="B283" s="302">
        <v>3.3078740923360512</v>
      </c>
      <c r="C283" s="302">
        <v>0.46238073680966296</v>
      </c>
      <c r="D283" s="302">
        <v>0.77398273627013336</v>
      </c>
      <c r="E283" s="302">
        <f t="shared" si="126"/>
        <v>4.5442375654158473</v>
      </c>
      <c r="F283" s="303"/>
      <c r="G283" s="302">
        <v>3.2035246542720306</v>
      </c>
      <c r="H283" s="302">
        <v>0.64414307818490657</v>
      </c>
      <c r="I283" s="302">
        <v>0.6641548491087963</v>
      </c>
      <c r="J283" s="302">
        <f t="shared" si="127"/>
        <v>4.5118225815657338</v>
      </c>
      <c r="K283" s="303"/>
      <c r="L283" s="302">
        <v>3.1682819137371174</v>
      </c>
      <c r="M283" s="302">
        <v>0.72604966036128371</v>
      </c>
      <c r="N283" s="302">
        <v>0.70784443873656211</v>
      </c>
      <c r="O283" s="302">
        <f t="shared" si="128"/>
        <v>4.6021760128349634</v>
      </c>
    </row>
    <row r="284" spans="1:15" s="236" customFormat="1" x14ac:dyDescent="0.2">
      <c r="A284" s="237" t="str">
        <f>name!E$7</f>
        <v>Administrative and secretarial occupations</v>
      </c>
      <c r="B284" s="302">
        <v>4.9260678801173849</v>
      </c>
      <c r="C284" s="302">
        <v>2.1299166989446481</v>
      </c>
      <c r="D284" s="302">
        <v>0.70497794842515427</v>
      </c>
      <c r="E284" s="302">
        <f t="shared" si="126"/>
        <v>7.7609625274871865</v>
      </c>
      <c r="F284" s="303"/>
      <c r="G284" s="302">
        <v>4.4124473471772037</v>
      </c>
      <c r="H284" s="302">
        <v>2.3293773388353669</v>
      </c>
      <c r="I284" s="302">
        <v>0.41761013145336923</v>
      </c>
      <c r="J284" s="302">
        <f t="shared" si="127"/>
        <v>7.1594348174659395</v>
      </c>
      <c r="K284" s="303"/>
      <c r="L284" s="302">
        <v>4.0881442331989097</v>
      </c>
      <c r="M284" s="302">
        <v>2.2563255830437567</v>
      </c>
      <c r="N284" s="302">
        <v>0.58077103560389709</v>
      </c>
      <c r="O284" s="302">
        <f t="shared" si="128"/>
        <v>6.9252408518465636</v>
      </c>
    </row>
    <row r="285" spans="1:15" s="236" customFormat="1" x14ac:dyDescent="0.2">
      <c r="A285" s="237" t="str">
        <f>name!E$8</f>
        <v>Skilled trades occupations</v>
      </c>
      <c r="B285" s="302">
        <v>1.1091185905787444</v>
      </c>
      <c r="C285" s="302">
        <v>0.10036793130636244</v>
      </c>
      <c r="D285" s="302">
        <v>0.33699653425349879</v>
      </c>
      <c r="E285" s="302">
        <f t="shared" si="126"/>
        <v>1.5464830561386056</v>
      </c>
      <c r="F285" s="303"/>
      <c r="G285" s="302">
        <v>0.64231834554404899</v>
      </c>
      <c r="H285" s="302">
        <v>8.3661745686321967E-2</v>
      </c>
      <c r="I285" s="302">
        <v>0.28250903098063007</v>
      </c>
      <c r="J285" s="302">
        <f>SUM(G285:I285)</f>
        <v>1.0084891222110011</v>
      </c>
      <c r="K285" s="303"/>
      <c r="L285" s="302">
        <v>0.46421015344672228</v>
      </c>
      <c r="M285" s="302">
        <v>0.10444458961079423</v>
      </c>
      <c r="N285" s="302">
        <v>0.38761607105854656</v>
      </c>
      <c r="O285" s="302">
        <f t="shared" si="128"/>
        <v>0.95627081411606307</v>
      </c>
    </row>
    <row r="286" spans="1:15" s="236" customFormat="1" x14ac:dyDescent="0.2">
      <c r="A286" s="237" t="str">
        <f>name!E$9</f>
        <v>Caring, leisure and other service occupations</v>
      </c>
      <c r="B286" s="302">
        <v>0.19685510085982444</v>
      </c>
      <c r="C286" s="302">
        <v>9.7990304197402192E-2</v>
      </c>
      <c r="D286" s="302">
        <v>0.18637814492010546</v>
      </c>
      <c r="E286" s="302">
        <f t="shared" si="126"/>
        <v>0.48122354997733208</v>
      </c>
      <c r="F286" s="303"/>
      <c r="G286" s="302">
        <v>0.17043784392981964</v>
      </c>
      <c r="H286" s="302">
        <v>0.11675524617179645</v>
      </c>
      <c r="I286" s="302">
        <v>0.14634888541807423</v>
      </c>
      <c r="J286" s="302">
        <f t="shared" ref="J286:J289" si="129">SUM(G286:I286)</f>
        <v>0.43354197551969031</v>
      </c>
      <c r="K286" s="303"/>
      <c r="L286" s="302">
        <v>0.21822407193800702</v>
      </c>
      <c r="M286" s="302">
        <v>0.16821656019956002</v>
      </c>
      <c r="N286" s="302">
        <v>0.27999281424082761</v>
      </c>
      <c r="O286" s="302">
        <f t="shared" si="128"/>
        <v>0.66643344637839474</v>
      </c>
    </row>
    <row r="287" spans="1:15" s="236" customFormat="1" x14ac:dyDescent="0.2">
      <c r="A287" s="237" t="str">
        <f>name!E$10</f>
        <v>Sales and customer service occupations</v>
      </c>
      <c r="B287" s="302">
        <v>0.9832941561732258</v>
      </c>
      <c r="C287" s="302">
        <v>0.60735743044986323</v>
      </c>
      <c r="D287" s="302">
        <v>0.24879584764839241</v>
      </c>
      <c r="E287" s="302">
        <f t="shared" si="126"/>
        <v>1.8394474342714815</v>
      </c>
      <c r="F287" s="303"/>
      <c r="G287" s="302">
        <v>0.83160677609556433</v>
      </c>
      <c r="H287" s="302">
        <v>0.68178636938007187</v>
      </c>
      <c r="I287" s="302">
        <v>0.13286972730844068</v>
      </c>
      <c r="J287" s="302">
        <f t="shared" si="129"/>
        <v>1.6462628727840769</v>
      </c>
      <c r="K287" s="303"/>
      <c r="L287" s="302">
        <v>0.98207043233165525</v>
      </c>
      <c r="M287" s="302">
        <v>0.8878164540571738</v>
      </c>
      <c r="N287" s="302">
        <v>0.13862987673633059</v>
      </c>
      <c r="O287" s="302">
        <f t="shared" si="128"/>
        <v>2.0085167631251597</v>
      </c>
    </row>
    <row r="288" spans="1:15" s="236" customFormat="1" x14ac:dyDescent="0.2">
      <c r="A288" s="237" t="str">
        <f>name!E$11</f>
        <v>Process, plant and machine operatives</v>
      </c>
      <c r="B288" s="302">
        <v>0.61649530564893484</v>
      </c>
      <c r="C288" s="302">
        <v>6.3058072304442714E-2</v>
      </c>
      <c r="D288" s="302">
        <v>0.10640849588156147</v>
      </c>
      <c r="E288" s="302">
        <f t="shared" si="126"/>
        <v>0.78596187383493898</v>
      </c>
      <c r="F288" s="303"/>
      <c r="G288" s="302">
        <v>0.34438483325875269</v>
      </c>
      <c r="H288" s="302">
        <v>8.0261940293692172E-2</v>
      </c>
      <c r="I288" s="302">
        <v>9.5855458009438052E-2</v>
      </c>
      <c r="J288" s="302">
        <f t="shared" si="129"/>
        <v>0.52050223156188291</v>
      </c>
      <c r="K288" s="303"/>
      <c r="L288" s="302">
        <v>0.33108756129599409</v>
      </c>
      <c r="M288" s="302">
        <v>0.10032504013446845</v>
      </c>
      <c r="N288" s="302">
        <v>0.1427707222507921</v>
      </c>
      <c r="O288" s="302">
        <f t="shared" si="128"/>
        <v>0.57418332368125469</v>
      </c>
    </row>
    <row r="289" spans="1:15" s="236" customFormat="1" x14ac:dyDescent="0.2">
      <c r="A289" s="237" t="str">
        <f>name!E$12</f>
        <v>Elementary occupations</v>
      </c>
      <c r="B289" s="302">
        <v>0.76162119771824432</v>
      </c>
      <c r="C289" s="302">
        <v>0.15441169502385463</v>
      </c>
      <c r="D289" s="302">
        <v>0.27177459392124903</v>
      </c>
      <c r="E289" s="302">
        <f t="shared" si="126"/>
        <v>1.1878074866633481</v>
      </c>
      <c r="F289" s="303"/>
      <c r="G289" s="302">
        <v>0.58001022210205999</v>
      </c>
      <c r="H289" s="302">
        <v>0.20201403131035875</v>
      </c>
      <c r="I289" s="302">
        <v>0.16697171253328444</v>
      </c>
      <c r="J289" s="302">
        <f t="shared" si="129"/>
        <v>0.94899596594570323</v>
      </c>
      <c r="K289" s="303"/>
      <c r="L289" s="302">
        <v>0.59423548486239175</v>
      </c>
      <c r="M289" s="302">
        <v>0.19635100073868367</v>
      </c>
      <c r="N289" s="302">
        <v>0.28690926745786294</v>
      </c>
      <c r="O289" s="302">
        <f t="shared" si="128"/>
        <v>1.0774957530589382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20.811650836206013</v>
      </c>
      <c r="C291" s="311">
        <f t="shared" ref="C291:E291" si="130">SUM(C281:C289)</f>
        <v>4.321306501447058</v>
      </c>
      <c r="D291" s="311">
        <f t="shared" si="130"/>
        <v>4.8390426623469471</v>
      </c>
      <c r="E291" s="311">
        <f t="shared" si="130"/>
        <v>29.972000000000012</v>
      </c>
      <c r="F291" s="311"/>
      <c r="G291" s="311">
        <f t="shared" ref="G291:J291" si="131">SUM(G281:G289)</f>
        <v>18.966741425057393</v>
      </c>
      <c r="H291" s="311">
        <f t="shared" si="131"/>
        <v>5.2539789900365808</v>
      </c>
      <c r="I291" s="311">
        <f t="shared" si="131"/>
        <v>3.9312795849060618</v>
      </c>
      <c r="J291" s="311">
        <f t="shared" si="131"/>
        <v>28.152000000000037</v>
      </c>
      <c r="K291" s="311"/>
      <c r="L291" s="311">
        <f t="shared" ref="L291:O291" si="132">SUM(L281:L289)</f>
        <v>19.966056580977575</v>
      </c>
      <c r="M291" s="311">
        <f t="shared" si="132"/>
        <v>5.8755010181953198</v>
      </c>
      <c r="N291" s="311">
        <f t="shared" si="132"/>
        <v>4.5584424008271425</v>
      </c>
      <c r="O291" s="311">
        <f t="shared" si="132"/>
        <v>30.400000000000038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0.85359158444358707</v>
      </c>
      <c r="C298" s="302">
        <v>0.18209389953033986</v>
      </c>
      <c r="D298" s="302">
        <v>0.30283977662456768</v>
      </c>
      <c r="E298" s="302">
        <f>SUM(B298:D298)</f>
        <v>1.3385252605984945</v>
      </c>
      <c r="F298" s="303"/>
      <c r="G298" s="302">
        <v>1.0430549565243317</v>
      </c>
      <c r="H298" s="302">
        <v>0.25539310662683168</v>
      </c>
      <c r="I298" s="302">
        <v>0.39246839499944292</v>
      </c>
      <c r="J298" s="302">
        <f>SUM(G298:I298)</f>
        <v>1.6909164581506064</v>
      </c>
      <c r="K298" s="303"/>
      <c r="L298" s="302">
        <v>1.1104254749814022</v>
      </c>
      <c r="M298" s="302">
        <v>0.28146902507033361</v>
      </c>
      <c r="N298" s="302">
        <v>0.46181295515540549</v>
      </c>
      <c r="O298" s="302">
        <f>SUM(L298:N298)</f>
        <v>1.8537074552071413</v>
      </c>
    </row>
    <row r="299" spans="1:15" s="236" customFormat="1" x14ac:dyDescent="0.2">
      <c r="A299" s="237" t="str">
        <f>name!E$5</f>
        <v>Professional occupations</v>
      </c>
      <c r="B299" s="302">
        <v>1.3168806838721547</v>
      </c>
      <c r="C299" s="302">
        <v>0.39009371270630033</v>
      </c>
      <c r="D299" s="302">
        <v>0.14862075541584799</v>
      </c>
      <c r="E299" s="302">
        <f t="shared" ref="E299:E306" si="133">SUM(B299:D299)</f>
        <v>1.8555951519943032</v>
      </c>
      <c r="F299" s="303"/>
      <c r="G299" s="302">
        <v>1.7601467194970375</v>
      </c>
      <c r="H299" s="302">
        <v>0.46005268861118725</v>
      </c>
      <c r="I299" s="302">
        <v>0.1819669559381098</v>
      </c>
      <c r="J299" s="302">
        <f t="shared" ref="J299:J301" si="134">SUM(G299:I299)</f>
        <v>2.4021663640463342</v>
      </c>
      <c r="K299" s="303"/>
      <c r="L299" s="302">
        <v>2.1521413508559144</v>
      </c>
      <c r="M299" s="302">
        <v>0.51438090853499763</v>
      </c>
      <c r="N299" s="302">
        <v>0.14604955417031931</v>
      </c>
      <c r="O299" s="302">
        <f t="shared" ref="O299:O306" si="135">SUM(L299:N299)</f>
        <v>2.8125718135612314</v>
      </c>
    </row>
    <row r="300" spans="1:15" s="236" customFormat="1" x14ac:dyDescent="0.2">
      <c r="A300" s="237" t="str">
        <f>name!E$6</f>
        <v>Associate professional occupations</v>
      </c>
      <c r="B300" s="302">
        <v>1.6630943023293532</v>
      </c>
      <c r="C300" s="302">
        <v>0.58299757786557715</v>
      </c>
      <c r="D300" s="302">
        <v>0.36493602930096042</v>
      </c>
      <c r="E300" s="302">
        <f t="shared" si="133"/>
        <v>2.6110279094958906</v>
      </c>
      <c r="F300" s="303"/>
      <c r="G300" s="302">
        <v>2.0203984724304638</v>
      </c>
      <c r="H300" s="302">
        <v>0.63634885141656361</v>
      </c>
      <c r="I300" s="302">
        <v>0.39053743963569659</v>
      </c>
      <c r="J300" s="302">
        <f t="shared" si="134"/>
        <v>3.047284763482724</v>
      </c>
      <c r="K300" s="303"/>
      <c r="L300" s="302">
        <v>1.9447124859727083</v>
      </c>
      <c r="M300" s="302">
        <v>0.70117401384947597</v>
      </c>
      <c r="N300" s="302">
        <v>0.35988597736967198</v>
      </c>
      <c r="O300" s="302">
        <f t="shared" si="135"/>
        <v>3.0057724771918566</v>
      </c>
    </row>
    <row r="301" spans="1:15" s="236" customFormat="1" x14ac:dyDescent="0.2">
      <c r="A301" s="237" t="str">
        <f>name!E$7</f>
        <v>Administrative and secretarial occupations</v>
      </c>
      <c r="B301" s="302">
        <v>3.4580974367749491</v>
      </c>
      <c r="C301" s="302">
        <v>1.9797490774879354</v>
      </c>
      <c r="D301" s="302">
        <v>0.14237679480546803</v>
      </c>
      <c r="E301" s="302">
        <f t="shared" si="133"/>
        <v>5.5802233090683524</v>
      </c>
      <c r="F301" s="303"/>
      <c r="G301" s="302">
        <v>3.5151867637443774</v>
      </c>
      <c r="H301" s="302">
        <v>1.9018812559210847</v>
      </c>
      <c r="I301" s="302">
        <v>0.10191115180700494</v>
      </c>
      <c r="J301" s="302">
        <f t="shared" si="134"/>
        <v>5.5189791714724672</v>
      </c>
      <c r="K301" s="303"/>
      <c r="L301" s="302">
        <v>3.5838401332500482</v>
      </c>
      <c r="M301" s="302">
        <v>2.0066287172433181</v>
      </c>
      <c r="N301" s="302">
        <v>0.10636088783706195</v>
      </c>
      <c r="O301" s="302">
        <f t="shared" si="135"/>
        <v>5.6968297383304281</v>
      </c>
    </row>
    <row r="302" spans="1:15" s="236" customFormat="1" x14ac:dyDescent="0.2">
      <c r="A302" s="237" t="str">
        <f>name!E$8</f>
        <v>Skilled trades occupations</v>
      </c>
      <c r="B302" s="302">
        <v>0.64819515022018115</v>
      </c>
      <c r="C302" s="302">
        <v>0.16160903617990097</v>
      </c>
      <c r="D302" s="302">
        <v>0.23227476462173866</v>
      </c>
      <c r="E302" s="302">
        <f t="shared" si="133"/>
        <v>1.0420789510218207</v>
      </c>
      <c r="F302" s="303"/>
      <c r="G302" s="302">
        <v>0.630499647109936</v>
      </c>
      <c r="H302" s="302">
        <v>0.11133647039617454</v>
      </c>
      <c r="I302" s="302">
        <v>0.30097428418892674</v>
      </c>
      <c r="J302" s="302">
        <f>SUM(G302:I302)</f>
        <v>1.0428104016950372</v>
      </c>
      <c r="K302" s="303"/>
      <c r="L302" s="302">
        <v>0.52959725352422327</v>
      </c>
      <c r="M302" s="302">
        <v>0.13368935514252434</v>
      </c>
      <c r="N302" s="302">
        <v>0.29956353152290138</v>
      </c>
      <c r="O302" s="302">
        <f t="shared" si="135"/>
        <v>0.96285014018964898</v>
      </c>
    </row>
    <row r="303" spans="1:15" s="236" customFormat="1" x14ac:dyDescent="0.2">
      <c r="A303" s="237" t="str">
        <f>name!E$9</f>
        <v>Caring, leisure and other service occupations</v>
      </c>
      <c r="B303" s="302">
        <v>1.0423075183824819</v>
      </c>
      <c r="C303" s="302">
        <v>0.90368151088422499</v>
      </c>
      <c r="D303" s="302">
        <v>0.24814980867775813</v>
      </c>
      <c r="E303" s="302">
        <f t="shared" si="133"/>
        <v>2.1941388379444651</v>
      </c>
      <c r="F303" s="303"/>
      <c r="G303" s="302">
        <v>0.98837468170821363</v>
      </c>
      <c r="H303" s="302">
        <v>0.80285686438860648</v>
      </c>
      <c r="I303" s="302">
        <v>0.22353122975752429</v>
      </c>
      <c r="J303" s="302">
        <f t="shared" ref="J303:J306" si="136">SUM(G303:I303)</f>
        <v>2.0147627758543445</v>
      </c>
      <c r="K303" s="303"/>
      <c r="L303" s="302">
        <v>1.1058065146634488</v>
      </c>
      <c r="M303" s="302">
        <v>0.80839886984306486</v>
      </c>
      <c r="N303" s="302">
        <v>0.2548079234515116</v>
      </c>
      <c r="O303" s="302">
        <f t="shared" si="135"/>
        <v>2.1690133079580254</v>
      </c>
    </row>
    <row r="304" spans="1:15" s="236" customFormat="1" x14ac:dyDescent="0.2">
      <c r="A304" s="237" t="str">
        <f>name!E$10</f>
        <v>Sales and customer service occupations</v>
      </c>
      <c r="B304" s="302">
        <v>2.0141897441559298</v>
      </c>
      <c r="C304" s="302">
        <v>1.1847996675020613</v>
      </c>
      <c r="D304" s="302">
        <v>0.11850433526494013</v>
      </c>
      <c r="E304" s="302">
        <f t="shared" si="133"/>
        <v>3.3174937469229313</v>
      </c>
      <c r="F304" s="303"/>
      <c r="G304" s="302">
        <v>2.0186305264160498</v>
      </c>
      <c r="H304" s="302">
        <v>1.1910974167656156</v>
      </c>
      <c r="I304" s="302">
        <v>0.1092569244092475</v>
      </c>
      <c r="J304" s="302">
        <f t="shared" si="136"/>
        <v>3.3189848675909128</v>
      </c>
      <c r="K304" s="303"/>
      <c r="L304" s="302">
        <v>2.523334712782614</v>
      </c>
      <c r="M304" s="302">
        <v>1.7330903545485277</v>
      </c>
      <c r="N304" s="302">
        <v>8.7281951656200646E-2</v>
      </c>
      <c r="O304" s="302">
        <f t="shared" si="135"/>
        <v>4.3437070189873426</v>
      </c>
    </row>
    <row r="305" spans="1:15" s="236" customFormat="1" x14ac:dyDescent="0.2">
      <c r="A305" s="237" t="str">
        <f>name!E$11</f>
        <v>Process, plant and machine operatives</v>
      </c>
      <c r="B305" s="302">
        <v>1.1545036291323918</v>
      </c>
      <c r="C305" s="302">
        <v>0.4011627467236199</v>
      </c>
      <c r="D305" s="302">
        <v>4.4083867107425082E-2</v>
      </c>
      <c r="E305" s="302">
        <f t="shared" si="133"/>
        <v>1.5997502429634367</v>
      </c>
      <c r="F305" s="303"/>
      <c r="G305" s="302">
        <v>1.0977701435582106</v>
      </c>
      <c r="H305" s="302">
        <v>0.39505628447657554</v>
      </c>
      <c r="I305" s="302">
        <v>9.0744050228064851E-2</v>
      </c>
      <c r="J305" s="302">
        <f t="shared" si="136"/>
        <v>1.5835704782628508</v>
      </c>
      <c r="K305" s="303"/>
      <c r="L305" s="302">
        <v>1.0568090510987513</v>
      </c>
      <c r="M305" s="302">
        <v>0.47708395495506328</v>
      </c>
      <c r="N305" s="302">
        <v>8.9275359550409064E-2</v>
      </c>
      <c r="O305" s="302">
        <f t="shared" si="135"/>
        <v>1.6231683656042237</v>
      </c>
    </row>
    <row r="306" spans="1:15" s="236" customFormat="1" x14ac:dyDescent="0.2">
      <c r="A306" s="237" t="str">
        <f>name!E$12</f>
        <v>Elementary occupations</v>
      </c>
      <c r="B306" s="302">
        <v>6.4696390616751929</v>
      </c>
      <c r="C306" s="302">
        <v>4.1602606050026196</v>
      </c>
      <c r="D306" s="302">
        <v>0.72726692331253229</v>
      </c>
      <c r="E306" s="302">
        <f t="shared" si="133"/>
        <v>11.357166589990344</v>
      </c>
      <c r="F306" s="303"/>
      <c r="G306" s="302">
        <v>5.7563325581832965</v>
      </c>
      <c r="H306" s="302">
        <v>3.3756024185282993</v>
      </c>
      <c r="I306" s="302">
        <v>0.61358974273316358</v>
      </c>
      <c r="J306" s="302">
        <f t="shared" si="136"/>
        <v>9.7455247194447594</v>
      </c>
      <c r="K306" s="303"/>
      <c r="L306" s="302">
        <v>6.2251437956723699</v>
      </c>
      <c r="M306" s="302">
        <v>2.6688349682891168</v>
      </c>
      <c r="N306" s="302">
        <v>0.71640091900859115</v>
      </c>
      <c r="O306" s="302">
        <f t="shared" si="135"/>
        <v>9.6103796829700769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18.620499110986223</v>
      </c>
      <c r="C308" s="311">
        <f t="shared" ref="C308:E308" si="137">SUM(C298:C306)</f>
        <v>9.9464478338825799</v>
      </c>
      <c r="D308" s="311">
        <f t="shared" si="137"/>
        <v>2.3290530551312383</v>
      </c>
      <c r="E308" s="311">
        <f t="shared" si="137"/>
        <v>30.896000000000043</v>
      </c>
      <c r="F308" s="311"/>
      <c r="G308" s="311">
        <f t="shared" ref="G308:J308" si="138">SUM(G298:G306)</f>
        <v>18.830394469171917</v>
      </c>
      <c r="H308" s="311">
        <f t="shared" si="138"/>
        <v>9.1296253571309389</v>
      </c>
      <c r="I308" s="311">
        <f t="shared" si="138"/>
        <v>2.4049801736971808</v>
      </c>
      <c r="J308" s="311">
        <f t="shared" si="138"/>
        <v>30.365000000000038</v>
      </c>
      <c r="K308" s="311"/>
      <c r="L308" s="311">
        <f t="shared" ref="L308:O308" si="139">SUM(L298:L306)</f>
        <v>20.231810772801481</v>
      </c>
      <c r="M308" s="311">
        <f t="shared" si="139"/>
        <v>9.3247501674764219</v>
      </c>
      <c r="N308" s="311">
        <f t="shared" si="139"/>
        <v>2.5214390597220726</v>
      </c>
      <c r="O308" s="311">
        <f t="shared" si="139"/>
        <v>32.077999999999975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1.3013417340496301</v>
      </c>
      <c r="C315" s="302">
        <v>0.3590063224244649</v>
      </c>
      <c r="D315" s="302">
        <v>8.8312005910805014E-2</v>
      </c>
      <c r="E315" s="302">
        <f>SUM(B315:D315)</f>
        <v>1.7486600623849</v>
      </c>
      <c r="F315" s="303"/>
      <c r="G315" s="302">
        <v>1.3916191176053654</v>
      </c>
      <c r="H315" s="302">
        <v>0.46611950140172836</v>
      </c>
      <c r="I315" s="302">
        <v>9.6418584334792612E-2</v>
      </c>
      <c r="J315" s="302">
        <f>SUM(G315:I315)</f>
        <v>1.9541572033418864</v>
      </c>
      <c r="K315" s="303"/>
      <c r="L315" s="302">
        <v>1.3722154221358378</v>
      </c>
      <c r="M315" s="302">
        <v>0.58500079124401083</v>
      </c>
      <c r="N315" s="302">
        <v>0.1050777438781462</v>
      </c>
      <c r="O315" s="302">
        <f>SUM(L315:N315)</f>
        <v>2.062293957257995</v>
      </c>
    </row>
    <row r="316" spans="1:15" s="236" customFormat="1" x14ac:dyDescent="0.2">
      <c r="A316" s="237" t="str">
        <f>name!E$5</f>
        <v>Professional occupations</v>
      </c>
      <c r="B316" s="302">
        <v>3.1779396196830092</v>
      </c>
      <c r="C316" s="302">
        <v>1.1882986712396668</v>
      </c>
      <c r="D316" s="302">
        <v>0.27858627822968707</v>
      </c>
      <c r="E316" s="302">
        <f t="shared" ref="E316:E323" si="140">SUM(B316:D316)</f>
        <v>4.6448245691523633</v>
      </c>
      <c r="F316" s="303"/>
      <c r="G316" s="302">
        <v>3.8779940452335993</v>
      </c>
      <c r="H316" s="302">
        <v>1.4410595573889304</v>
      </c>
      <c r="I316" s="302">
        <v>0.46382958658640883</v>
      </c>
      <c r="J316" s="302">
        <f t="shared" ref="J316:J318" si="141">SUM(G316:I316)</f>
        <v>5.7828831892089383</v>
      </c>
      <c r="K316" s="303"/>
      <c r="L316" s="302">
        <v>4.4534168520076074</v>
      </c>
      <c r="M316" s="302">
        <v>1.863659787028108</v>
      </c>
      <c r="N316" s="302">
        <v>0.46986457617065414</v>
      </c>
      <c r="O316" s="302">
        <f t="shared" ref="O316:O323" si="142">SUM(L316:N316)</f>
        <v>6.7869412152063688</v>
      </c>
    </row>
    <row r="317" spans="1:15" s="236" customFormat="1" x14ac:dyDescent="0.2">
      <c r="A317" s="237" t="str">
        <f>name!E$6</f>
        <v>Associate professional occupations</v>
      </c>
      <c r="B317" s="302">
        <v>5.4686973824181937</v>
      </c>
      <c r="C317" s="302">
        <v>1.2505763690297216</v>
      </c>
      <c r="D317" s="302">
        <v>0.13227128003892574</v>
      </c>
      <c r="E317" s="302">
        <f t="shared" si="140"/>
        <v>6.8515450314868405</v>
      </c>
      <c r="F317" s="303"/>
      <c r="G317" s="302">
        <v>5.9425412978648371</v>
      </c>
      <c r="H317" s="302">
        <v>1.2489515853094606</v>
      </c>
      <c r="I317" s="302">
        <v>0.15357892626157735</v>
      </c>
      <c r="J317" s="302">
        <f t="shared" si="141"/>
        <v>7.3450718094358747</v>
      </c>
      <c r="K317" s="303"/>
      <c r="L317" s="302">
        <v>6.5739440493364345</v>
      </c>
      <c r="M317" s="302">
        <v>1.467900555289285</v>
      </c>
      <c r="N317" s="302">
        <v>0.17685573540778074</v>
      </c>
      <c r="O317" s="302">
        <f t="shared" si="142"/>
        <v>8.2187003400335001</v>
      </c>
    </row>
    <row r="318" spans="1:15" s="236" customFormat="1" x14ac:dyDescent="0.2">
      <c r="A318" s="237" t="str">
        <f>name!E$7</f>
        <v>Administrative and secretarial occupations</v>
      </c>
      <c r="B318" s="302">
        <v>3.6430660901429639</v>
      </c>
      <c r="C318" s="302">
        <v>3.9231535511910947</v>
      </c>
      <c r="D318" s="302">
        <v>5.0830599366187362E-2</v>
      </c>
      <c r="E318" s="302">
        <f t="shared" si="140"/>
        <v>7.6170502407002454</v>
      </c>
      <c r="F318" s="303"/>
      <c r="G318" s="302">
        <v>3.3216477842008527</v>
      </c>
      <c r="H318" s="302">
        <v>3.3618056220167043</v>
      </c>
      <c r="I318" s="302">
        <v>7.216795577185639E-2</v>
      </c>
      <c r="J318" s="302">
        <f t="shared" si="141"/>
        <v>6.7556213619894141</v>
      </c>
      <c r="K318" s="303"/>
      <c r="L318" s="302">
        <v>2.0501675426405335</v>
      </c>
      <c r="M318" s="302">
        <v>2.9311402180731001</v>
      </c>
      <c r="N318" s="302">
        <v>5.928055317003094E-2</v>
      </c>
      <c r="O318" s="302">
        <f t="shared" si="142"/>
        <v>5.0405883138836645</v>
      </c>
    </row>
    <row r="319" spans="1:15" s="236" customFormat="1" x14ac:dyDescent="0.2">
      <c r="A319" s="237" t="str">
        <f>name!E$8</f>
        <v>Skilled trades occupations</v>
      </c>
      <c r="B319" s="302">
        <v>0.27526358124485806</v>
      </c>
      <c r="C319" s="302">
        <v>3.9959309782438897E-2</v>
      </c>
      <c r="D319" s="302">
        <v>5.7418082485830683E-2</v>
      </c>
      <c r="E319" s="302">
        <f t="shared" si="140"/>
        <v>0.37264097351312764</v>
      </c>
      <c r="F319" s="303"/>
      <c r="G319" s="302">
        <v>0.21405513170046198</v>
      </c>
      <c r="H319" s="302">
        <v>3.2696716250096999E-2</v>
      </c>
      <c r="I319" s="302">
        <v>9.9212994618045024E-3</v>
      </c>
      <c r="J319" s="302">
        <f>SUM(G319:I319)</f>
        <v>0.25667314741236347</v>
      </c>
      <c r="K319" s="303"/>
      <c r="L319" s="302">
        <v>0.20853687650244154</v>
      </c>
      <c r="M319" s="302">
        <v>7.8428510610250773E-2</v>
      </c>
      <c r="N319" s="302">
        <v>2.0705807002505586E-2</v>
      </c>
      <c r="O319" s="302">
        <f t="shared" si="142"/>
        <v>0.30767119411519789</v>
      </c>
    </row>
    <row r="320" spans="1:15" s="236" customFormat="1" x14ac:dyDescent="0.2">
      <c r="A320" s="237" t="str">
        <f>name!E$9</f>
        <v>Caring, leisure and other service occupations</v>
      </c>
      <c r="B320" s="302">
        <v>0.54607321779210316</v>
      </c>
      <c r="C320" s="302">
        <v>0.40660735430664047</v>
      </c>
      <c r="D320" s="302">
        <v>2.6955662293353146E-2</v>
      </c>
      <c r="E320" s="302">
        <f t="shared" si="140"/>
        <v>0.97963623439209679</v>
      </c>
      <c r="F320" s="303"/>
      <c r="G320" s="302">
        <v>0.50333663540877704</v>
      </c>
      <c r="H320" s="302">
        <v>0.3593142093822686</v>
      </c>
      <c r="I320" s="302">
        <v>6.4236390676234018E-2</v>
      </c>
      <c r="J320" s="302">
        <f t="shared" ref="J320:J323" si="143">SUM(G320:I320)</f>
        <v>0.92688723546727969</v>
      </c>
      <c r="K320" s="303"/>
      <c r="L320" s="302">
        <v>0.54840669443334544</v>
      </c>
      <c r="M320" s="302">
        <v>0.37587737633995011</v>
      </c>
      <c r="N320" s="302">
        <v>4.839675330725729E-2</v>
      </c>
      <c r="O320" s="302">
        <f t="shared" si="142"/>
        <v>0.9726808240805529</v>
      </c>
    </row>
    <row r="321" spans="1:15" s="236" customFormat="1" x14ac:dyDescent="0.2">
      <c r="A321" s="237" t="str">
        <f>name!E$10</f>
        <v>Sales and customer service occupations</v>
      </c>
      <c r="B321" s="302">
        <v>0.30397292419394306</v>
      </c>
      <c r="C321" s="302">
        <v>0.40856912695751268</v>
      </c>
      <c r="D321" s="302">
        <v>1.9407147224892868E-2</v>
      </c>
      <c r="E321" s="302">
        <f t="shared" si="140"/>
        <v>0.73194919837634864</v>
      </c>
      <c r="F321" s="303"/>
      <c r="G321" s="302">
        <v>0.2827131068322053</v>
      </c>
      <c r="H321" s="302">
        <v>0.37331145547713407</v>
      </c>
      <c r="I321" s="302">
        <v>1.4289468050911497E-2</v>
      </c>
      <c r="J321" s="302">
        <f t="shared" si="143"/>
        <v>0.67031403036025083</v>
      </c>
      <c r="K321" s="303"/>
      <c r="L321" s="302">
        <v>0.30011660949314567</v>
      </c>
      <c r="M321" s="302">
        <v>0.47148652675761354</v>
      </c>
      <c r="N321" s="302">
        <v>2.0586699890017077E-2</v>
      </c>
      <c r="O321" s="302">
        <f t="shared" si="142"/>
        <v>0.7921898361407762</v>
      </c>
    </row>
    <row r="322" spans="1:15" s="236" customFormat="1" x14ac:dyDescent="0.2">
      <c r="A322" s="237" t="str">
        <f>name!E$11</f>
        <v>Process, plant and machine operatives</v>
      </c>
      <c r="B322" s="302">
        <v>0.17556555366903898</v>
      </c>
      <c r="C322" s="302">
        <v>0.10159905784490644</v>
      </c>
      <c r="D322" s="302">
        <v>8.6928255909639734E-3</v>
      </c>
      <c r="E322" s="302">
        <f t="shared" si="140"/>
        <v>0.28585743710490941</v>
      </c>
      <c r="F322" s="303"/>
      <c r="G322" s="302">
        <v>0.12633467153887182</v>
      </c>
      <c r="H322" s="302">
        <v>7.2969500542577448E-2</v>
      </c>
      <c r="I322" s="302">
        <v>4.6659687363652547E-3</v>
      </c>
      <c r="J322" s="302">
        <f t="shared" si="143"/>
        <v>0.20397014081781453</v>
      </c>
      <c r="K322" s="303"/>
      <c r="L322" s="302">
        <v>0.11974324428244794</v>
      </c>
      <c r="M322" s="302">
        <v>9.7621610014890253E-2</v>
      </c>
      <c r="N322" s="302">
        <v>6.3929651603284888E-3</v>
      </c>
      <c r="O322" s="302">
        <f t="shared" si="142"/>
        <v>0.22375781945766671</v>
      </c>
    </row>
    <row r="323" spans="1:15" s="236" customFormat="1" x14ac:dyDescent="0.2">
      <c r="A323" s="237" t="str">
        <f>name!E$12</f>
        <v>Elementary occupations</v>
      </c>
      <c r="B323" s="302">
        <v>0.40987671851626117</v>
      </c>
      <c r="C323" s="302">
        <v>0.50348111926923811</v>
      </c>
      <c r="D323" s="302">
        <v>1.1478415103722875E-2</v>
      </c>
      <c r="E323" s="302">
        <f t="shared" si="140"/>
        <v>0.92483625288922211</v>
      </c>
      <c r="F323" s="303"/>
      <c r="G323" s="302">
        <v>0.31304873900329544</v>
      </c>
      <c r="H323" s="302">
        <v>0.34798617442545204</v>
      </c>
      <c r="I323" s="302">
        <v>7.3869685374496731E-3</v>
      </c>
      <c r="J323" s="302">
        <f t="shared" si="143"/>
        <v>0.66842188196619712</v>
      </c>
      <c r="K323" s="303"/>
      <c r="L323" s="302">
        <v>0.25574232486591497</v>
      </c>
      <c r="M323" s="302">
        <v>0.26214956368420367</v>
      </c>
      <c r="N323" s="302">
        <v>1.1284611274158128E-2</v>
      </c>
      <c r="O323" s="302">
        <f t="shared" si="142"/>
        <v>0.52917649982427684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15.301796821709999</v>
      </c>
      <c r="C325" s="311">
        <f t="shared" ref="C325:E325" si="144">SUM(C315:C323)</f>
        <v>8.1812508820456848</v>
      </c>
      <c r="D325" s="311">
        <f t="shared" si="144"/>
        <v>0.6739522962443687</v>
      </c>
      <c r="E325" s="311">
        <f t="shared" si="144"/>
        <v>24.157000000000053</v>
      </c>
      <c r="F325" s="311"/>
      <c r="G325" s="311">
        <f t="shared" ref="G325:J325" si="145">SUM(G315:G323)</f>
        <v>15.973290529388267</v>
      </c>
      <c r="H325" s="311">
        <f t="shared" si="145"/>
        <v>7.7042143221943533</v>
      </c>
      <c r="I325" s="311">
        <f t="shared" si="145"/>
        <v>0.88649514841740018</v>
      </c>
      <c r="J325" s="311">
        <f t="shared" si="145"/>
        <v>24.564000000000025</v>
      </c>
      <c r="K325" s="311"/>
      <c r="L325" s="311">
        <f t="shared" ref="L325:O325" si="146">SUM(L315:L323)</f>
        <v>15.882289615697708</v>
      </c>
      <c r="M325" s="311">
        <f t="shared" si="146"/>
        <v>8.1332649390414122</v>
      </c>
      <c r="N325" s="311">
        <f t="shared" si="146"/>
        <v>0.91844544526087846</v>
      </c>
      <c r="O325" s="311">
        <f t="shared" si="146"/>
        <v>24.933999999999997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0.58759187435867355</v>
      </c>
      <c r="C332" s="302">
        <v>0.14535147653247896</v>
      </c>
      <c r="D332" s="302">
        <v>0.17141781793865624</v>
      </c>
      <c r="E332" s="302">
        <f>SUM(B332:D332)</f>
        <v>0.90436116882980877</v>
      </c>
      <c r="F332" s="303"/>
      <c r="G332" s="302">
        <v>0.53193580707766841</v>
      </c>
      <c r="H332" s="302">
        <v>0.19553675636288811</v>
      </c>
      <c r="I332" s="302">
        <v>0.15877611887495202</v>
      </c>
      <c r="J332" s="302">
        <f>SUM(G332:I332)</f>
        <v>0.88624868231550857</v>
      </c>
      <c r="K332" s="303"/>
      <c r="L332" s="302">
        <v>0.57381028698725567</v>
      </c>
      <c r="M332" s="302">
        <v>0.24745730464010282</v>
      </c>
      <c r="N332" s="302">
        <v>0.11437403029272097</v>
      </c>
      <c r="O332" s="302">
        <f>SUM(L332:N332)</f>
        <v>0.93564162192007949</v>
      </c>
    </row>
    <row r="333" spans="1:15" s="236" customFormat="1" x14ac:dyDescent="0.2">
      <c r="A333" s="237" t="str">
        <f>name!E$5</f>
        <v>Professional occupations</v>
      </c>
      <c r="B333" s="302">
        <v>13.404415660466565</v>
      </c>
      <c r="C333" s="302">
        <v>3.8370463204841609</v>
      </c>
      <c r="D333" s="302">
        <v>0.23394099201482091</v>
      </c>
      <c r="E333" s="302">
        <f t="shared" ref="E333:E340" si="147">SUM(B333:D333)</f>
        <v>17.475402972965544</v>
      </c>
      <c r="F333" s="303"/>
      <c r="G333" s="302">
        <v>14.25495327451697</v>
      </c>
      <c r="H333" s="302">
        <v>4.5243783025204163</v>
      </c>
      <c r="I333" s="302">
        <v>0.24252575196406601</v>
      </c>
      <c r="J333" s="302">
        <f t="shared" ref="J333:J335" si="148">SUM(G333:I333)</f>
        <v>19.021857329001453</v>
      </c>
      <c r="K333" s="303"/>
      <c r="L333" s="302">
        <v>16.690231387590039</v>
      </c>
      <c r="M333" s="302">
        <v>5.9534992767993469</v>
      </c>
      <c r="N333" s="302">
        <v>1.8070929417107175E-2</v>
      </c>
      <c r="O333" s="302">
        <f t="shared" ref="O333:O340" si="149">SUM(L333:N333)</f>
        <v>22.661801593806494</v>
      </c>
    </row>
    <row r="334" spans="1:15" s="236" customFormat="1" x14ac:dyDescent="0.2">
      <c r="A334" s="237" t="str">
        <f>name!E$6</f>
        <v>Associate professional occupations</v>
      </c>
      <c r="B334" s="302">
        <v>1.5810199985863522</v>
      </c>
      <c r="C334" s="302">
        <v>0.89834176205634209</v>
      </c>
      <c r="D334" s="302">
        <v>0.13482656452337929</v>
      </c>
      <c r="E334" s="302">
        <f t="shared" si="147"/>
        <v>2.614188325166074</v>
      </c>
      <c r="F334" s="303"/>
      <c r="G334" s="302">
        <v>1.545160978996323</v>
      </c>
      <c r="H334" s="302">
        <v>1.0418242770292598</v>
      </c>
      <c r="I334" s="302">
        <v>0.10201514325339688</v>
      </c>
      <c r="J334" s="302">
        <f t="shared" si="148"/>
        <v>2.6890003992789797</v>
      </c>
      <c r="K334" s="303"/>
      <c r="L334" s="302">
        <v>1.4942284256678402</v>
      </c>
      <c r="M334" s="302">
        <v>1.1375925984695576</v>
      </c>
      <c r="N334" s="302">
        <v>1.1798071735774174E-2</v>
      </c>
      <c r="O334" s="302">
        <f t="shared" si="149"/>
        <v>2.6436190958731718</v>
      </c>
    </row>
    <row r="335" spans="1:15" s="236" customFormat="1" x14ac:dyDescent="0.2">
      <c r="A335" s="237" t="str">
        <f>name!E$7</f>
        <v>Administrative and secretarial occupations</v>
      </c>
      <c r="B335" s="302">
        <v>0.68594848784752416</v>
      </c>
      <c r="C335" s="302">
        <v>1.6388912248273673</v>
      </c>
      <c r="D335" s="302">
        <v>0.10164470119180541</v>
      </c>
      <c r="E335" s="302">
        <f t="shared" si="147"/>
        <v>2.4264844138666968</v>
      </c>
      <c r="F335" s="303"/>
      <c r="G335" s="302">
        <v>0.63936083922113784</v>
      </c>
      <c r="H335" s="302">
        <v>1.5526286869899177</v>
      </c>
      <c r="I335" s="302">
        <v>9.0518968958756066E-2</v>
      </c>
      <c r="J335" s="302">
        <f t="shared" si="148"/>
        <v>2.2825084951698118</v>
      </c>
      <c r="K335" s="303"/>
      <c r="L335" s="302">
        <v>0.25634224864534555</v>
      </c>
      <c r="M335" s="302">
        <v>1.2247278453553778</v>
      </c>
      <c r="N335" s="302">
        <v>9.9190404561602524E-2</v>
      </c>
      <c r="O335" s="302">
        <f t="shared" si="149"/>
        <v>1.5802604985623259</v>
      </c>
    </row>
    <row r="336" spans="1:15" s="236" customFormat="1" x14ac:dyDescent="0.2">
      <c r="A336" s="237" t="str">
        <f>name!E$8</f>
        <v>Skilled trades occupations</v>
      </c>
      <c r="B336" s="302">
        <v>0.3430541318814323</v>
      </c>
      <c r="C336" s="302">
        <v>0.190192437693707</v>
      </c>
      <c r="D336" s="302">
        <v>0.35033098443440791</v>
      </c>
      <c r="E336" s="302">
        <f t="shared" si="147"/>
        <v>0.88357755400954718</v>
      </c>
      <c r="F336" s="303"/>
      <c r="G336" s="302">
        <v>0.21689909944337762</v>
      </c>
      <c r="H336" s="302">
        <v>0.13788018918679029</v>
      </c>
      <c r="I336" s="302">
        <v>0.32065327634060431</v>
      </c>
      <c r="J336" s="302">
        <f>SUM(G336:I336)</f>
        <v>0.6754325649707722</v>
      </c>
      <c r="K336" s="303"/>
      <c r="L336" s="302">
        <v>0.12698078276084407</v>
      </c>
      <c r="M336" s="302">
        <v>7.0889522133776958E-2</v>
      </c>
      <c r="N336" s="302">
        <v>0.50217013979306824</v>
      </c>
      <c r="O336" s="302">
        <f t="shared" si="149"/>
        <v>0.70004044468768933</v>
      </c>
    </row>
    <row r="337" spans="1:15" s="236" customFormat="1" x14ac:dyDescent="0.2">
      <c r="A337" s="237" t="str">
        <f>name!E$9</f>
        <v>Caring, leisure and other service occupations</v>
      </c>
      <c r="B337" s="302">
        <v>3.6819027855483117</v>
      </c>
      <c r="C337" s="302">
        <v>4.1140494648171879</v>
      </c>
      <c r="D337" s="302">
        <v>0.62662556296686922</v>
      </c>
      <c r="E337" s="302">
        <f t="shared" si="147"/>
        <v>8.422577813332369</v>
      </c>
      <c r="F337" s="303"/>
      <c r="G337" s="302">
        <v>3.7269379812541445</v>
      </c>
      <c r="H337" s="302">
        <v>4.1484313682484473</v>
      </c>
      <c r="I337" s="302">
        <v>0.45537888665494164</v>
      </c>
      <c r="J337" s="302">
        <f t="shared" ref="J337:J340" si="150">SUM(G337:I337)</f>
        <v>8.3307482361575325</v>
      </c>
      <c r="K337" s="303"/>
      <c r="L337" s="302">
        <v>4.5134646795480764</v>
      </c>
      <c r="M337" s="302">
        <v>4.5581432656208083</v>
      </c>
      <c r="N337" s="302">
        <v>0.73791521409445027</v>
      </c>
      <c r="O337" s="302">
        <f t="shared" si="149"/>
        <v>9.8095231592633354</v>
      </c>
    </row>
    <row r="338" spans="1:15" s="236" customFormat="1" x14ac:dyDescent="0.2">
      <c r="A338" s="237" t="str">
        <f>name!E$10</f>
        <v>Sales and customer service occupations</v>
      </c>
      <c r="B338" s="302">
        <v>7.5561792156189411E-2</v>
      </c>
      <c r="C338" s="302">
        <v>0.13763580926319133</v>
      </c>
      <c r="D338" s="302">
        <v>0.16049595968202035</v>
      </c>
      <c r="E338" s="302">
        <f t="shared" si="147"/>
        <v>0.37369356110140106</v>
      </c>
      <c r="F338" s="303"/>
      <c r="G338" s="302">
        <v>6.4503298757938018E-2</v>
      </c>
      <c r="H338" s="302">
        <v>0.12949975090372154</v>
      </c>
      <c r="I338" s="302">
        <v>0.12987321684542261</v>
      </c>
      <c r="J338" s="302">
        <f t="shared" si="150"/>
        <v>0.32387626650708212</v>
      </c>
      <c r="K338" s="303"/>
      <c r="L338" s="302">
        <v>6.6958240192746626E-2</v>
      </c>
      <c r="M338" s="302">
        <v>0.13110627378611464</v>
      </c>
      <c r="N338" s="302">
        <v>0.153789879264389</v>
      </c>
      <c r="O338" s="302">
        <f t="shared" si="149"/>
        <v>0.3518543932432503</v>
      </c>
    </row>
    <row r="339" spans="1:15" s="236" customFormat="1" x14ac:dyDescent="0.2">
      <c r="A339" s="237" t="str">
        <f>name!E$11</f>
        <v>Process, plant and machine operatives</v>
      </c>
      <c r="B339" s="302">
        <v>5.8742129306075981E-2</v>
      </c>
      <c r="C339" s="302">
        <v>6.7840864446181176E-2</v>
      </c>
      <c r="D339" s="302">
        <v>0.57261216785051972</v>
      </c>
      <c r="E339" s="302">
        <f t="shared" si="147"/>
        <v>0.69919516160277684</v>
      </c>
      <c r="F339" s="303"/>
      <c r="G339" s="302">
        <v>3.3266541702169403E-2</v>
      </c>
      <c r="H339" s="302">
        <v>4.7660508306942198E-2</v>
      </c>
      <c r="I339" s="302">
        <v>0.80336940205508367</v>
      </c>
      <c r="J339" s="302">
        <f t="shared" si="150"/>
        <v>0.88429645206419527</v>
      </c>
      <c r="K339" s="303"/>
      <c r="L339" s="302">
        <v>2.2017992603936859E-2</v>
      </c>
      <c r="M339" s="302">
        <v>5.0641580064137846E-2</v>
      </c>
      <c r="N339" s="302">
        <v>0.82031697616321986</v>
      </c>
      <c r="O339" s="302">
        <f t="shared" si="149"/>
        <v>0.89297654883129463</v>
      </c>
    </row>
    <row r="340" spans="1:15" s="236" customFormat="1" x14ac:dyDescent="0.2">
      <c r="A340" s="237" t="str">
        <f>name!E$12</f>
        <v>Elementary occupations</v>
      </c>
      <c r="B340" s="302">
        <v>0.2291140170394336</v>
      </c>
      <c r="C340" s="302">
        <v>1.3623785418432486</v>
      </c>
      <c r="D340" s="302">
        <v>0.57502647024314324</v>
      </c>
      <c r="E340" s="302">
        <f t="shared" si="147"/>
        <v>2.1665190291258254</v>
      </c>
      <c r="F340" s="303"/>
      <c r="G340" s="302">
        <v>0.18752646557238728</v>
      </c>
      <c r="H340" s="302">
        <v>1.1000454663563883</v>
      </c>
      <c r="I340" s="302">
        <v>0.41145964260593682</v>
      </c>
      <c r="J340" s="302">
        <f t="shared" si="150"/>
        <v>1.6990315745347124</v>
      </c>
      <c r="K340" s="303"/>
      <c r="L340" s="302">
        <v>0.21572176580069866</v>
      </c>
      <c r="M340" s="302">
        <v>3.8612577939222063E-2</v>
      </c>
      <c r="N340" s="302">
        <v>0.61694830007247259</v>
      </c>
      <c r="O340" s="302">
        <f t="shared" si="149"/>
        <v>0.87128264381239329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20.647350877190554</v>
      </c>
      <c r="C342" s="311">
        <f t="shared" ref="C342:E342" si="151">SUM(C332:C340)</f>
        <v>12.391727901963865</v>
      </c>
      <c r="D342" s="311">
        <f t="shared" si="151"/>
        <v>2.9269212208456223</v>
      </c>
      <c r="E342" s="311">
        <f t="shared" si="151"/>
        <v>35.96600000000003</v>
      </c>
      <c r="F342" s="311"/>
      <c r="G342" s="311">
        <f t="shared" ref="G342:J342" si="152">SUM(G332:G340)</f>
        <v>21.200544286542112</v>
      </c>
      <c r="H342" s="311">
        <f t="shared" si="152"/>
        <v>12.877885305904773</v>
      </c>
      <c r="I342" s="311">
        <f t="shared" si="152"/>
        <v>2.7145704075531598</v>
      </c>
      <c r="J342" s="311">
        <f t="shared" si="152"/>
        <v>36.793000000000056</v>
      </c>
      <c r="K342" s="311"/>
      <c r="L342" s="311">
        <f t="shared" ref="L342:O342" si="153">SUM(L332:L340)</f>
        <v>23.959755809796782</v>
      </c>
      <c r="M342" s="311">
        <f t="shared" si="153"/>
        <v>13.412670244808446</v>
      </c>
      <c r="N342" s="311">
        <f t="shared" si="153"/>
        <v>3.0745739453948047</v>
      </c>
      <c r="O342" s="311">
        <f t="shared" si="153"/>
        <v>40.447000000000031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2.0520775603625689</v>
      </c>
      <c r="C349" s="302">
        <v>0.58286684588346926</v>
      </c>
      <c r="D349" s="302">
        <v>0.33524809771078851</v>
      </c>
      <c r="E349" s="302">
        <f>SUM(B349:D349)</f>
        <v>2.9701925039568264</v>
      </c>
      <c r="F349" s="303"/>
      <c r="G349" s="302">
        <v>2.1697943472480765</v>
      </c>
      <c r="H349" s="302">
        <v>0.89401797104325409</v>
      </c>
      <c r="I349" s="302">
        <v>0.28898537567800037</v>
      </c>
      <c r="J349" s="302">
        <f>SUM(G349:I349)</f>
        <v>3.3527976939693311</v>
      </c>
      <c r="K349" s="303"/>
      <c r="L349" s="302">
        <v>2.9235448589544513</v>
      </c>
      <c r="M349" s="302">
        <v>1.1561613467542007</v>
      </c>
      <c r="N349" s="302">
        <v>0.2844033026973124</v>
      </c>
      <c r="O349" s="302">
        <f>SUM(L349:N349)</f>
        <v>4.3641095084059645</v>
      </c>
    </row>
    <row r="350" spans="1:15" s="236" customFormat="1" x14ac:dyDescent="0.2">
      <c r="A350" s="237" t="str">
        <f>name!E$5</f>
        <v>Professional occupations</v>
      </c>
      <c r="B350" s="302">
        <v>15.418161209769401</v>
      </c>
      <c r="C350" s="302">
        <v>7.4735460412150196</v>
      </c>
      <c r="D350" s="302">
        <v>1.9328190698228727</v>
      </c>
      <c r="E350" s="302">
        <f t="shared" ref="E350:E357" si="154">SUM(B350:D350)</f>
        <v>24.824526320807294</v>
      </c>
      <c r="F350" s="303"/>
      <c r="G350" s="302">
        <v>17.039422745230095</v>
      </c>
      <c r="H350" s="302">
        <v>9.7892871632763541</v>
      </c>
      <c r="I350" s="302">
        <v>1.604618199994847</v>
      </c>
      <c r="J350" s="302">
        <f t="shared" ref="J350:J352" si="155">SUM(G350:I350)</f>
        <v>28.433328108501293</v>
      </c>
      <c r="K350" s="303"/>
      <c r="L350" s="302">
        <v>22.545322866352979</v>
      </c>
      <c r="M350" s="302">
        <v>12.902162901564758</v>
      </c>
      <c r="N350" s="302">
        <v>1.7717781515168252</v>
      </c>
      <c r="O350" s="302">
        <f t="shared" ref="O350:O357" si="156">SUM(L350:N350)</f>
        <v>37.219263919434567</v>
      </c>
    </row>
    <row r="351" spans="1:15" s="236" customFormat="1" x14ac:dyDescent="0.2">
      <c r="A351" s="237" t="str">
        <f>name!E$6</f>
        <v>Associate professional occupations</v>
      </c>
      <c r="B351" s="302">
        <v>5.503984953684097</v>
      </c>
      <c r="C351" s="302">
        <v>3.1932840627624848</v>
      </c>
      <c r="D351" s="302">
        <v>0.5006733630907968</v>
      </c>
      <c r="E351" s="302">
        <f t="shared" si="154"/>
        <v>9.1979423795373787</v>
      </c>
      <c r="F351" s="303"/>
      <c r="G351" s="302">
        <v>5.9508276610542596</v>
      </c>
      <c r="H351" s="302">
        <v>4.1641412514667779</v>
      </c>
      <c r="I351" s="302">
        <v>0.34145624122197393</v>
      </c>
      <c r="J351" s="302">
        <f t="shared" si="155"/>
        <v>10.456425153743012</v>
      </c>
      <c r="K351" s="303"/>
      <c r="L351" s="302">
        <v>7.0539500354396427</v>
      </c>
      <c r="M351" s="302">
        <v>4.6357459519417592</v>
      </c>
      <c r="N351" s="302">
        <v>0.38182825209168086</v>
      </c>
      <c r="O351" s="302">
        <f t="shared" si="156"/>
        <v>12.071524239473083</v>
      </c>
    </row>
    <row r="352" spans="1:15" s="236" customFormat="1" x14ac:dyDescent="0.2">
      <c r="A352" s="237" t="str">
        <f>name!E$7</f>
        <v>Administrative and secretarial occupations</v>
      </c>
      <c r="B352" s="302">
        <v>2.392461160966791</v>
      </c>
      <c r="C352" s="302">
        <v>3.3345307446339394</v>
      </c>
      <c r="D352" s="302">
        <v>9.5497019868724761E-2</v>
      </c>
      <c r="E352" s="302">
        <f t="shared" si="154"/>
        <v>5.8224889254694547</v>
      </c>
      <c r="F352" s="303"/>
      <c r="G352" s="302">
        <v>2.1250674469683455</v>
      </c>
      <c r="H352" s="302">
        <v>3.3248987336046092</v>
      </c>
      <c r="I352" s="302">
        <v>5.7778702248966585E-2</v>
      </c>
      <c r="J352" s="302">
        <f t="shared" si="155"/>
        <v>5.5077448828219211</v>
      </c>
      <c r="K352" s="303"/>
      <c r="L352" s="302">
        <v>1.7274076426290563</v>
      </c>
      <c r="M352" s="302">
        <v>1.6514685465581185</v>
      </c>
      <c r="N352" s="302">
        <v>4.2591672892669581E-2</v>
      </c>
      <c r="O352" s="302">
        <f t="shared" si="156"/>
        <v>3.4214678620798442</v>
      </c>
    </row>
    <row r="353" spans="1:15" s="236" customFormat="1" x14ac:dyDescent="0.2">
      <c r="A353" s="237" t="str">
        <f>name!E$8</f>
        <v>Skilled trades occupations</v>
      </c>
      <c r="B353" s="302">
        <v>0.48155758681098582</v>
      </c>
      <c r="C353" s="302">
        <v>0.38803288403790748</v>
      </c>
      <c r="D353" s="302">
        <v>0.13519485804540607</v>
      </c>
      <c r="E353" s="302">
        <f t="shared" si="154"/>
        <v>1.0047853288942994</v>
      </c>
      <c r="F353" s="303"/>
      <c r="G353" s="302">
        <v>0.37237347567314405</v>
      </c>
      <c r="H353" s="302">
        <v>0.33079003530893275</v>
      </c>
      <c r="I353" s="302">
        <v>9.3043910592825033E-2</v>
      </c>
      <c r="J353" s="302">
        <f>SUM(G353:I353)</f>
        <v>0.79620742157490187</v>
      </c>
      <c r="K353" s="303"/>
      <c r="L353" s="302">
        <v>0.24248477879810892</v>
      </c>
      <c r="M353" s="302">
        <v>0.25895701716222835</v>
      </c>
      <c r="N353" s="302">
        <v>9.6996229219971405E-2</v>
      </c>
      <c r="O353" s="302">
        <f t="shared" si="156"/>
        <v>0.59843802518030864</v>
      </c>
    </row>
    <row r="354" spans="1:15" s="236" customFormat="1" x14ac:dyDescent="0.2">
      <c r="A354" s="237" t="str">
        <f>name!E$9</f>
        <v>Caring, leisure and other service occupations</v>
      </c>
      <c r="B354" s="302">
        <v>10.46035384455819</v>
      </c>
      <c r="C354" s="302">
        <v>8.9751208235201965</v>
      </c>
      <c r="D354" s="302">
        <v>0.90682679951286238</v>
      </c>
      <c r="E354" s="302">
        <f t="shared" si="154"/>
        <v>20.342301467591248</v>
      </c>
      <c r="F354" s="303"/>
      <c r="G354" s="302">
        <v>9.8395949981706643</v>
      </c>
      <c r="H354" s="302">
        <v>9.6197414721828025</v>
      </c>
      <c r="I354" s="302">
        <v>0.82349804323422993</v>
      </c>
      <c r="J354" s="302">
        <f t="shared" ref="J354:J357" si="157">SUM(G354:I354)</f>
        <v>20.282834513587698</v>
      </c>
      <c r="K354" s="303"/>
      <c r="L354" s="302">
        <v>10.920551408476394</v>
      </c>
      <c r="M354" s="302">
        <v>10.606517739426556</v>
      </c>
      <c r="N354" s="302">
        <v>1.040846816799561</v>
      </c>
      <c r="O354" s="302">
        <f t="shared" si="156"/>
        <v>22.567915964702511</v>
      </c>
    </row>
    <row r="355" spans="1:15" s="236" customFormat="1" x14ac:dyDescent="0.2">
      <c r="A355" s="237" t="str">
        <f>name!E$10</f>
        <v>Sales and customer service occupations</v>
      </c>
      <c r="B355" s="302">
        <v>0.47948459985839031</v>
      </c>
      <c r="C355" s="302">
        <v>0.50523944970475865</v>
      </c>
      <c r="D355" s="302">
        <v>6.4599286275809506E-2</v>
      </c>
      <c r="E355" s="302">
        <f t="shared" si="154"/>
        <v>1.0493233358389584</v>
      </c>
      <c r="F355" s="303"/>
      <c r="G355" s="302">
        <v>0.42581458435301056</v>
      </c>
      <c r="H355" s="302">
        <v>0.50656928372339216</v>
      </c>
      <c r="I355" s="302">
        <v>3.1109620888375322E-2</v>
      </c>
      <c r="J355" s="302">
        <f t="shared" si="157"/>
        <v>0.96349348896477804</v>
      </c>
      <c r="K355" s="303"/>
      <c r="L355" s="302">
        <v>0.52184084403825926</v>
      </c>
      <c r="M355" s="302">
        <v>0.52785307109862467</v>
      </c>
      <c r="N355" s="302">
        <v>4.1515564939499254E-2</v>
      </c>
      <c r="O355" s="302">
        <f t="shared" si="156"/>
        <v>1.0912094800763832</v>
      </c>
    </row>
    <row r="356" spans="1:15" s="236" customFormat="1" x14ac:dyDescent="0.2">
      <c r="A356" s="237" t="str">
        <f>name!E$11</f>
        <v>Process, plant and machine operatives</v>
      </c>
      <c r="B356" s="302">
        <v>0.19366493966358975</v>
      </c>
      <c r="C356" s="302">
        <v>0.2368145245584713</v>
      </c>
      <c r="D356" s="302">
        <v>2.6356585406085247E-2</v>
      </c>
      <c r="E356" s="302">
        <f t="shared" si="154"/>
        <v>0.45683604962814633</v>
      </c>
      <c r="F356" s="303"/>
      <c r="G356" s="302">
        <v>0.13911783775015721</v>
      </c>
      <c r="H356" s="302">
        <v>0.23504299206588661</v>
      </c>
      <c r="I356" s="302">
        <v>1.7645017950675426E-2</v>
      </c>
      <c r="J356" s="302">
        <f t="shared" si="157"/>
        <v>0.39180584776671923</v>
      </c>
      <c r="K356" s="303"/>
      <c r="L356" s="302">
        <v>4.9271348081334237E-2</v>
      </c>
      <c r="M356" s="302">
        <v>0.16209723452007618</v>
      </c>
      <c r="N356" s="302">
        <v>7.1462107102836778E-2</v>
      </c>
      <c r="O356" s="302">
        <f t="shared" si="156"/>
        <v>0.28283068970424718</v>
      </c>
    </row>
    <row r="357" spans="1:15" s="236" customFormat="1" x14ac:dyDescent="0.2">
      <c r="A357" s="237" t="str">
        <f>name!E$12</f>
        <v>Elementary occupations</v>
      </c>
      <c r="B357" s="302">
        <v>1.6750089587999477</v>
      </c>
      <c r="C357" s="302">
        <v>1.3095908917713697</v>
      </c>
      <c r="D357" s="302">
        <v>0.45300383770507724</v>
      </c>
      <c r="E357" s="302">
        <f t="shared" si="154"/>
        <v>3.4376036882763947</v>
      </c>
      <c r="F357" s="303"/>
      <c r="G357" s="302">
        <v>1.3127657354218736</v>
      </c>
      <c r="H357" s="302">
        <v>1.1051028630093611</v>
      </c>
      <c r="I357" s="302">
        <v>0.22449429063914245</v>
      </c>
      <c r="J357" s="302">
        <f t="shared" si="157"/>
        <v>2.6423628890703772</v>
      </c>
      <c r="K357" s="303"/>
      <c r="L357" s="302">
        <v>2.435862827466774</v>
      </c>
      <c r="M357" s="302">
        <v>0.22345417912704904</v>
      </c>
      <c r="N357" s="302">
        <v>0.56792330434927329</v>
      </c>
      <c r="O357" s="302">
        <f t="shared" si="156"/>
        <v>3.2272403109430963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38.656754814473963</v>
      </c>
      <c r="C359" s="311">
        <f t="shared" ref="C359:E359" si="158">SUM(C349:C357)</f>
        <v>25.999026268087619</v>
      </c>
      <c r="D359" s="311">
        <f t="shared" si="158"/>
        <v>4.4502189174384235</v>
      </c>
      <c r="E359" s="311">
        <f t="shared" si="158"/>
        <v>69.106000000000009</v>
      </c>
      <c r="F359" s="311"/>
      <c r="G359" s="311">
        <f t="shared" ref="G359:J359" si="159">SUM(G349:G357)</f>
        <v>39.374778831869627</v>
      </c>
      <c r="H359" s="311">
        <f t="shared" si="159"/>
        <v>29.969591765681368</v>
      </c>
      <c r="I359" s="311">
        <f t="shared" si="159"/>
        <v>3.4826294024490356</v>
      </c>
      <c r="J359" s="311">
        <f t="shared" si="159"/>
        <v>72.827000000000027</v>
      </c>
      <c r="K359" s="311"/>
      <c r="L359" s="311">
        <f t="shared" ref="L359:O359" si="160">SUM(L349:L357)</f>
        <v>48.420236610236991</v>
      </c>
      <c r="M359" s="311">
        <f t="shared" si="160"/>
        <v>32.124417988153368</v>
      </c>
      <c r="N359" s="311">
        <f t="shared" si="160"/>
        <v>4.2993454016096297</v>
      </c>
      <c r="O359" s="311">
        <f t="shared" si="160"/>
        <v>84.844000000000008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0.30675735084745248</v>
      </c>
      <c r="C366" s="302">
        <v>0.10374625724653098</v>
      </c>
      <c r="D366" s="302">
        <v>0.2536870676307077</v>
      </c>
      <c r="E366" s="302">
        <f>SUM(B366:D366)</f>
        <v>0.66419067572469115</v>
      </c>
      <c r="F366" s="303"/>
      <c r="G366" s="302">
        <v>0.29988893246238363</v>
      </c>
      <c r="H366" s="302">
        <v>0.17407090541832351</v>
      </c>
      <c r="I366" s="302">
        <v>0.18824898435431045</v>
      </c>
      <c r="J366" s="302">
        <f>SUM(G366:I366)</f>
        <v>0.66220882223501765</v>
      </c>
      <c r="K366" s="303"/>
      <c r="L366" s="302">
        <v>0.37337519709911393</v>
      </c>
      <c r="M366" s="302">
        <v>0.28649252404131165</v>
      </c>
      <c r="N366" s="302">
        <v>0.19782768682207899</v>
      </c>
      <c r="O366" s="302">
        <f>SUM(L366:N366)</f>
        <v>0.85769540796250454</v>
      </c>
    </row>
    <row r="367" spans="1:15" s="236" customFormat="1" x14ac:dyDescent="0.2">
      <c r="A367" s="237" t="str">
        <f>name!E$5</f>
        <v>Professional occupations</v>
      </c>
      <c r="B367" s="302">
        <v>0.59897172998207093</v>
      </c>
      <c r="C367" s="302">
        <v>0.25370601160807105</v>
      </c>
      <c r="D367" s="302">
        <v>0.66400412857414948</v>
      </c>
      <c r="E367" s="302">
        <f t="shared" ref="E367:E374" si="161">SUM(B367:D367)</f>
        <v>1.5166818701642915</v>
      </c>
      <c r="F367" s="303"/>
      <c r="G367" s="302">
        <v>0.64798775437706335</v>
      </c>
      <c r="H367" s="302">
        <v>0.43774335584019758</v>
      </c>
      <c r="I367" s="302">
        <v>0.51185964493628955</v>
      </c>
      <c r="J367" s="302">
        <f t="shared" ref="J367:J369" si="162">SUM(G367:I367)</f>
        <v>1.5975907551535504</v>
      </c>
      <c r="K367" s="303"/>
      <c r="L367" s="302">
        <v>0.828128320534812</v>
      </c>
      <c r="M367" s="302">
        <v>0.59045295962681466</v>
      </c>
      <c r="N367" s="302">
        <v>0.5352856373126933</v>
      </c>
      <c r="O367" s="302">
        <f t="shared" ref="O367:O374" si="163">SUM(L367:N367)</f>
        <v>1.95386691747432</v>
      </c>
    </row>
    <row r="368" spans="1:15" s="236" customFormat="1" x14ac:dyDescent="0.2">
      <c r="A368" s="237" t="str">
        <f>name!E$6</f>
        <v>Associate professional occupations</v>
      </c>
      <c r="B368" s="302">
        <v>0.63889340508434111</v>
      </c>
      <c r="C368" s="302">
        <v>0.38386364371620518</v>
      </c>
      <c r="D368" s="302">
        <v>1.9585579880194999</v>
      </c>
      <c r="E368" s="302">
        <f t="shared" si="161"/>
        <v>2.9813150368200461</v>
      </c>
      <c r="F368" s="303"/>
      <c r="G368" s="302">
        <v>0.64388573707504271</v>
      </c>
      <c r="H368" s="302">
        <v>0.54210759510752582</v>
      </c>
      <c r="I368" s="302">
        <v>1.4117577988904444</v>
      </c>
      <c r="J368" s="302">
        <f t="shared" si="162"/>
        <v>2.5977511310730126</v>
      </c>
      <c r="K368" s="303"/>
      <c r="L368" s="302">
        <v>0.71854617286728362</v>
      </c>
      <c r="M368" s="302">
        <v>0.68369510494920771</v>
      </c>
      <c r="N368" s="302">
        <v>1.5874158092771276</v>
      </c>
      <c r="O368" s="302">
        <f t="shared" si="163"/>
        <v>2.9896570870936188</v>
      </c>
    </row>
    <row r="369" spans="1:15" s="236" customFormat="1" x14ac:dyDescent="0.2">
      <c r="A369" s="237" t="str">
        <f>name!E$7</f>
        <v>Administrative and secretarial occupations</v>
      </c>
      <c r="B369" s="302">
        <v>0.84740849677183527</v>
      </c>
      <c r="C369" s="302">
        <v>1.1710818094325544</v>
      </c>
      <c r="D369" s="302">
        <v>6.4171620865379295E-2</v>
      </c>
      <c r="E369" s="302">
        <f t="shared" si="161"/>
        <v>2.0826619270697688</v>
      </c>
      <c r="F369" s="303"/>
      <c r="G369" s="302">
        <v>0.68919220125124625</v>
      </c>
      <c r="H369" s="302">
        <v>1.428299238575683</v>
      </c>
      <c r="I369" s="302">
        <v>2.642291161259501E-2</v>
      </c>
      <c r="J369" s="302">
        <f t="shared" si="162"/>
        <v>2.1439143514395242</v>
      </c>
      <c r="K369" s="303"/>
      <c r="L369" s="302">
        <v>0.74726565756782581</v>
      </c>
      <c r="M369" s="302">
        <v>1.5705235040381123</v>
      </c>
      <c r="N369" s="302">
        <v>2.823249645101213E-2</v>
      </c>
      <c r="O369" s="302">
        <f t="shared" si="163"/>
        <v>2.3460216580569502</v>
      </c>
    </row>
    <row r="370" spans="1:15" s="236" customFormat="1" x14ac:dyDescent="0.2">
      <c r="A370" s="237" t="str">
        <f>name!E$8</f>
        <v>Skilled trades occupations</v>
      </c>
      <c r="B370" s="302">
        <v>0.57398372986967006</v>
      </c>
      <c r="C370" s="302">
        <v>0.25810122636854566</v>
      </c>
      <c r="D370" s="302">
        <v>0.44346746478896132</v>
      </c>
      <c r="E370" s="302">
        <f t="shared" si="161"/>
        <v>1.2755524210271771</v>
      </c>
      <c r="F370" s="303"/>
      <c r="G370" s="302">
        <v>0.47848851339063164</v>
      </c>
      <c r="H370" s="302">
        <v>0.22067307413324608</v>
      </c>
      <c r="I370" s="302">
        <v>0.33914519444680169</v>
      </c>
      <c r="J370" s="302">
        <f>SUM(G370:I370)</f>
        <v>1.0383067819706793</v>
      </c>
      <c r="K370" s="303"/>
      <c r="L370" s="302">
        <v>0.41972373478991176</v>
      </c>
      <c r="M370" s="302">
        <v>0.33023996971691583</v>
      </c>
      <c r="N370" s="302">
        <v>0.37548242988731395</v>
      </c>
      <c r="O370" s="302">
        <f t="shared" si="163"/>
        <v>1.1254461343941415</v>
      </c>
    </row>
    <row r="371" spans="1:15" s="236" customFormat="1" x14ac:dyDescent="0.2">
      <c r="A371" s="237" t="str">
        <f>name!E$9</f>
        <v>Caring, leisure and other service occupations</v>
      </c>
      <c r="B371" s="302">
        <v>0.47549019649773699</v>
      </c>
      <c r="C371" s="302">
        <v>0.65109105330964845</v>
      </c>
      <c r="D371" s="302">
        <v>9.62905122538774E-2</v>
      </c>
      <c r="E371" s="302">
        <f t="shared" si="161"/>
        <v>1.2228717620612628</v>
      </c>
      <c r="F371" s="303"/>
      <c r="G371" s="302">
        <v>0.38405462120789313</v>
      </c>
      <c r="H371" s="302">
        <v>0.68772937459568118</v>
      </c>
      <c r="I371" s="302">
        <v>5.8346266067994063E-2</v>
      </c>
      <c r="J371" s="302">
        <f t="shared" ref="J371:J374" si="164">SUM(G371:I371)</f>
        <v>1.1301302618715683</v>
      </c>
      <c r="K371" s="303"/>
      <c r="L371" s="302">
        <v>0.40292920084372558</v>
      </c>
      <c r="M371" s="302">
        <v>0.83333475504145282</v>
      </c>
      <c r="N371" s="302">
        <v>6.6746170229821655E-2</v>
      </c>
      <c r="O371" s="302">
        <f t="shared" si="163"/>
        <v>1.3030101261150002</v>
      </c>
    </row>
    <row r="372" spans="1:15" s="236" customFormat="1" x14ac:dyDescent="0.2">
      <c r="A372" s="237" t="str">
        <f>name!E$10</f>
        <v>Sales and customer service occupations</v>
      </c>
      <c r="B372" s="302">
        <v>0.36991884380471018</v>
      </c>
      <c r="C372" s="302">
        <v>0.66047017606649661</v>
      </c>
      <c r="D372" s="302">
        <v>6.2235779031854573E-2</v>
      </c>
      <c r="E372" s="302">
        <f t="shared" si="161"/>
        <v>1.0926247989030615</v>
      </c>
      <c r="F372" s="303"/>
      <c r="G372" s="302">
        <v>0.3006622150088622</v>
      </c>
      <c r="H372" s="302">
        <v>0.73859149471655072</v>
      </c>
      <c r="I372" s="302">
        <v>3.171828561435542E-2</v>
      </c>
      <c r="J372" s="302">
        <f t="shared" si="164"/>
        <v>1.0709719953397683</v>
      </c>
      <c r="K372" s="303"/>
      <c r="L372" s="302">
        <v>0.38289415372173868</v>
      </c>
      <c r="M372" s="302">
        <v>0.96245199501346812</v>
      </c>
      <c r="N372" s="302">
        <v>2.6444341663340087E-2</v>
      </c>
      <c r="O372" s="302">
        <f t="shared" si="163"/>
        <v>1.3717904903985469</v>
      </c>
    </row>
    <row r="373" spans="1:15" s="236" customFormat="1" x14ac:dyDescent="0.2">
      <c r="A373" s="237" t="str">
        <f>name!E$11</f>
        <v>Process, plant and machine operatives</v>
      </c>
      <c r="B373" s="302">
        <v>0.11186944740766548</v>
      </c>
      <c r="C373" s="302">
        <v>7.9831354626055034E-2</v>
      </c>
      <c r="D373" s="302">
        <v>1.858579494808648E-2</v>
      </c>
      <c r="E373" s="302">
        <f t="shared" si="161"/>
        <v>0.21028659698180702</v>
      </c>
      <c r="F373" s="303"/>
      <c r="G373" s="302">
        <v>8.5411196267806508E-2</v>
      </c>
      <c r="H373" s="302">
        <v>8.264515979875528E-2</v>
      </c>
      <c r="I373" s="302">
        <v>1.7640050109941033E-2</v>
      </c>
      <c r="J373" s="302">
        <f t="shared" si="164"/>
        <v>0.18569640617650279</v>
      </c>
      <c r="K373" s="303"/>
      <c r="L373" s="302">
        <v>9.8902002950222029E-2</v>
      </c>
      <c r="M373" s="302">
        <v>0.13854445660832851</v>
      </c>
      <c r="N373" s="302">
        <v>2.2089219460789303E-2</v>
      </c>
      <c r="O373" s="302">
        <f t="shared" si="163"/>
        <v>0.25953567901933983</v>
      </c>
    </row>
    <row r="374" spans="1:15" s="236" customFormat="1" x14ac:dyDescent="0.2">
      <c r="A374" s="237" t="str">
        <f>name!E$12</f>
        <v>Elementary occupations</v>
      </c>
      <c r="B374" s="302">
        <v>0.45097247195084089</v>
      </c>
      <c r="C374" s="302">
        <v>1.5275716718841468</v>
      </c>
      <c r="D374" s="302">
        <v>5.92707674129005E-2</v>
      </c>
      <c r="E374" s="302">
        <f t="shared" si="161"/>
        <v>2.0378149112478883</v>
      </c>
      <c r="F374" s="303"/>
      <c r="G374" s="302">
        <v>0.35046539228870321</v>
      </c>
      <c r="H374" s="302">
        <v>1.4060097647732579</v>
      </c>
      <c r="I374" s="302">
        <v>2.7954337678415736E-2</v>
      </c>
      <c r="J374" s="302">
        <f t="shared" si="164"/>
        <v>1.7844294947403769</v>
      </c>
      <c r="K374" s="303"/>
      <c r="L374" s="302">
        <v>0.33639745376963193</v>
      </c>
      <c r="M374" s="302">
        <v>1.3857427467548002</v>
      </c>
      <c r="N374" s="302">
        <v>3.2836298961154683E-2</v>
      </c>
      <c r="O374" s="302">
        <f t="shared" si="163"/>
        <v>1.7549764994855868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4.3742656722163238</v>
      </c>
      <c r="C376" s="311">
        <f t="shared" ref="C376:E376" si="165">SUM(C366:C374)</f>
        <v>5.0894632042582542</v>
      </c>
      <c r="D376" s="311">
        <f t="shared" si="165"/>
        <v>3.6202711235254159</v>
      </c>
      <c r="E376" s="311">
        <f t="shared" si="165"/>
        <v>13.083999999999994</v>
      </c>
      <c r="F376" s="311"/>
      <c r="G376" s="311">
        <f t="shared" ref="G376:J376" si="166">SUM(G366:G374)</f>
        <v>3.8800365633296328</v>
      </c>
      <c r="H376" s="311">
        <f t="shared" si="166"/>
        <v>5.7178699629592202</v>
      </c>
      <c r="I376" s="311">
        <f t="shared" si="166"/>
        <v>2.6130934737111473</v>
      </c>
      <c r="J376" s="311">
        <f t="shared" si="166"/>
        <v>12.211000000000002</v>
      </c>
      <c r="K376" s="311"/>
      <c r="L376" s="311">
        <f t="shared" ref="L376:O376" si="167">SUM(L366:L374)</f>
        <v>4.3081618941442654</v>
      </c>
      <c r="M376" s="311">
        <f t="shared" si="167"/>
        <v>6.7814780157904107</v>
      </c>
      <c r="N376" s="311">
        <f t="shared" si="167"/>
        <v>2.8723600900653317</v>
      </c>
      <c r="O376" s="311">
        <f t="shared" si="167"/>
        <v>13.962000000000009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0.40489639078044276</v>
      </c>
      <c r="C383" s="302">
        <v>7.3237144403214008E-2</v>
      </c>
      <c r="D383" s="302">
        <v>0.69357516222469739</v>
      </c>
      <c r="E383" s="302">
        <f>SUM(B383:D383)</f>
        <v>1.1717086974083541</v>
      </c>
      <c r="F383" s="303"/>
      <c r="G383" s="302">
        <v>0.37718656349320157</v>
      </c>
      <c r="H383" s="302">
        <v>9.1968928540493516E-2</v>
      </c>
      <c r="I383" s="302">
        <v>0.51095338162787307</v>
      </c>
      <c r="J383" s="302">
        <f>SUM(G383:I383)</f>
        <v>0.98010887366156818</v>
      </c>
      <c r="K383" s="303"/>
      <c r="L383" s="302">
        <v>0.39565132255657226</v>
      </c>
      <c r="M383" s="302">
        <v>0.12096478608157836</v>
      </c>
      <c r="N383" s="302">
        <v>0.38222382415095679</v>
      </c>
      <c r="O383" s="302">
        <f>SUM(L383:N383)</f>
        <v>0.89883993278910745</v>
      </c>
    </row>
    <row r="384" spans="1:15" s="236" customFormat="1" x14ac:dyDescent="0.2">
      <c r="A384" s="237" t="str">
        <f>name!E$5</f>
        <v>Professional occupations</v>
      </c>
      <c r="B384" s="302">
        <v>1.6434037967669053</v>
      </c>
      <c r="C384" s="302">
        <v>0.525677894671434</v>
      </c>
      <c r="D384" s="302">
        <v>1.5003827922139261</v>
      </c>
      <c r="E384" s="302">
        <f t="shared" ref="E384:E391" si="168">SUM(B384:D384)</f>
        <v>3.6694644836522654</v>
      </c>
      <c r="F384" s="303"/>
      <c r="G384" s="302">
        <v>1.2322860768526056</v>
      </c>
      <c r="H384" s="302">
        <v>0.47786141771827167</v>
      </c>
      <c r="I384" s="302">
        <v>1.0246966878830477</v>
      </c>
      <c r="J384" s="302">
        <f t="shared" ref="J384:J386" si="169">SUM(G384:I384)</f>
        <v>2.7348441824539247</v>
      </c>
      <c r="K384" s="303"/>
      <c r="L384" s="302">
        <v>1.2660452275938785</v>
      </c>
      <c r="M384" s="302">
        <v>0.47790898767985734</v>
      </c>
      <c r="N384" s="302">
        <v>0.88814891308075783</v>
      </c>
      <c r="O384" s="302">
        <f t="shared" ref="O384:O391" si="170">SUM(L384:N384)</f>
        <v>2.6321031283544936</v>
      </c>
    </row>
    <row r="385" spans="1:15" s="236" customFormat="1" x14ac:dyDescent="0.2">
      <c r="A385" s="237" t="str">
        <f>name!E$6</f>
        <v>Associate professional occupations</v>
      </c>
      <c r="B385" s="302">
        <v>0.73782257949538543</v>
      </c>
      <c r="C385" s="302">
        <v>0.35355793465333046</v>
      </c>
      <c r="D385" s="302">
        <v>1.311946877674488</v>
      </c>
      <c r="E385" s="302">
        <f t="shared" si="168"/>
        <v>2.4033273918232041</v>
      </c>
      <c r="F385" s="303"/>
      <c r="G385" s="302">
        <v>0.59469217020106824</v>
      </c>
      <c r="H385" s="302">
        <v>0.32796796922244298</v>
      </c>
      <c r="I385" s="302">
        <v>0.97855010689989486</v>
      </c>
      <c r="J385" s="302">
        <f t="shared" si="169"/>
        <v>1.901210246323406</v>
      </c>
      <c r="K385" s="303"/>
      <c r="L385" s="302">
        <v>0.58358849763070719</v>
      </c>
      <c r="M385" s="302">
        <v>0.30820221632840683</v>
      </c>
      <c r="N385" s="302">
        <v>0.98816411628890544</v>
      </c>
      <c r="O385" s="302">
        <f t="shared" si="170"/>
        <v>1.8799548302480193</v>
      </c>
    </row>
    <row r="386" spans="1:15" s="236" customFormat="1" x14ac:dyDescent="0.2">
      <c r="A386" s="237" t="str">
        <f>name!E$7</f>
        <v>Administrative and secretarial occupations</v>
      </c>
      <c r="B386" s="302">
        <v>1.1465916256081046</v>
      </c>
      <c r="C386" s="302">
        <v>0.83931049092321908</v>
      </c>
      <c r="D386" s="302">
        <v>0.33629068157258413</v>
      </c>
      <c r="E386" s="302">
        <f t="shared" si="168"/>
        <v>2.3221927981039077</v>
      </c>
      <c r="F386" s="303"/>
      <c r="G386" s="302">
        <v>0.74236722900258112</v>
      </c>
      <c r="H386" s="302">
        <v>0.65064827072293219</v>
      </c>
      <c r="I386" s="302">
        <v>0.30611486452756936</v>
      </c>
      <c r="J386" s="302">
        <f t="shared" si="169"/>
        <v>1.6991303642530826</v>
      </c>
      <c r="K386" s="303"/>
      <c r="L386" s="302">
        <v>0.67766022689040717</v>
      </c>
      <c r="M386" s="302">
        <v>0.63747519457296542</v>
      </c>
      <c r="N386" s="302">
        <v>0.21290183609908797</v>
      </c>
      <c r="O386" s="302">
        <f t="shared" si="170"/>
        <v>1.5280372575624606</v>
      </c>
    </row>
    <row r="387" spans="1:15" s="236" customFormat="1" x14ac:dyDescent="0.2">
      <c r="A387" s="237" t="str">
        <f>name!E$8</f>
        <v>Skilled trades occupations</v>
      </c>
      <c r="B387" s="302">
        <v>0.30010602957338189</v>
      </c>
      <c r="C387" s="302">
        <v>0.15023638465488687</v>
      </c>
      <c r="D387" s="302">
        <v>0.76326305624437829</v>
      </c>
      <c r="E387" s="302">
        <f t="shared" si="168"/>
        <v>1.2136054704726471</v>
      </c>
      <c r="F387" s="303"/>
      <c r="G387" s="302">
        <v>0.30350867291515743</v>
      </c>
      <c r="H387" s="302">
        <v>0.10927995408866016</v>
      </c>
      <c r="I387" s="302">
        <v>0.14782383869644922</v>
      </c>
      <c r="J387" s="302">
        <f>SUM(G387:I387)</f>
        <v>0.56061246570026679</v>
      </c>
      <c r="K387" s="303"/>
      <c r="L387" s="302">
        <v>0.30120328622002968</v>
      </c>
      <c r="M387" s="302">
        <v>0.11272284871321998</v>
      </c>
      <c r="N387" s="302">
        <v>0.22180791917039358</v>
      </c>
      <c r="O387" s="302">
        <f t="shared" si="170"/>
        <v>0.63573405410364325</v>
      </c>
    </row>
    <row r="388" spans="1:15" s="236" customFormat="1" x14ac:dyDescent="0.2">
      <c r="A388" s="237" t="str">
        <f>name!E$9</f>
        <v>Caring, leisure and other service occupations</v>
      </c>
      <c r="B388" s="302">
        <v>1.3893603733181141</v>
      </c>
      <c r="C388" s="302">
        <v>0.6837485929757835</v>
      </c>
      <c r="D388" s="302">
        <v>1.2611775219851025</v>
      </c>
      <c r="E388" s="302">
        <f t="shared" si="168"/>
        <v>3.334286488279</v>
      </c>
      <c r="F388" s="303"/>
      <c r="G388" s="302">
        <v>1.077177609065979</v>
      </c>
      <c r="H388" s="302">
        <v>0.48980279725373416</v>
      </c>
      <c r="I388" s="302">
        <v>1.61439503282486</v>
      </c>
      <c r="J388" s="302">
        <f t="shared" ref="J388:J391" si="171">SUM(G388:I388)</f>
        <v>3.1813754391445732</v>
      </c>
      <c r="K388" s="303"/>
      <c r="L388" s="302">
        <v>0.7391854129354466</v>
      </c>
      <c r="M388" s="302">
        <v>0.26635786613797402</v>
      </c>
      <c r="N388" s="302">
        <v>1.357527503015586</v>
      </c>
      <c r="O388" s="302">
        <f t="shared" si="170"/>
        <v>2.3630707820890064</v>
      </c>
    </row>
    <row r="389" spans="1:15" s="236" customFormat="1" x14ac:dyDescent="0.2">
      <c r="A389" s="237" t="str">
        <f>name!E$10</f>
        <v>Sales and customer service occupations</v>
      </c>
      <c r="B389" s="302">
        <v>0.28783553070494527</v>
      </c>
      <c r="C389" s="302">
        <v>0.29083860371810083</v>
      </c>
      <c r="D389" s="302">
        <v>0.23747838379699016</v>
      </c>
      <c r="E389" s="302">
        <f t="shared" si="168"/>
        <v>0.81615251822003632</v>
      </c>
      <c r="F389" s="303"/>
      <c r="G389" s="302">
        <v>0.24679352644982927</v>
      </c>
      <c r="H389" s="302">
        <v>0.35078735375332987</v>
      </c>
      <c r="I389" s="302">
        <v>0.10910501182524841</v>
      </c>
      <c r="J389" s="302">
        <f t="shared" si="171"/>
        <v>0.70668589202840759</v>
      </c>
      <c r="K389" s="303"/>
      <c r="L389" s="302">
        <v>0.2388241225156944</v>
      </c>
      <c r="M389" s="302">
        <v>0.34992919322973404</v>
      </c>
      <c r="N389" s="302">
        <v>6.4445280628325607E-2</v>
      </c>
      <c r="O389" s="302">
        <f t="shared" si="170"/>
        <v>0.6531985963737541</v>
      </c>
    </row>
    <row r="390" spans="1:15" s="236" customFormat="1" x14ac:dyDescent="0.2">
      <c r="A390" s="237" t="str">
        <f>name!E$11</f>
        <v>Process, plant and machine operatives</v>
      </c>
      <c r="B390" s="302">
        <v>0.22144935516530467</v>
      </c>
      <c r="C390" s="302">
        <v>0.12521414217550064</v>
      </c>
      <c r="D390" s="302">
        <v>0.12267926082032549</v>
      </c>
      <c r="E390" s="302">
        <f t="shared" si="168"/>
        <v>0.4693427581611308</v>
      </c>
      <c r="F390" s="303"/>
      <c r="G390" s="302">
        <v>0.18286463473214185</v>
      </c>
      <c r="H390" s="302">
        <v>9.4709971700608117E-2</v>
      </c>
      <c r="I390" s="302">
        <v>4.6220440696808113E-2</v>
      </c>
      <c r="J390" s="302">
        <f t="shared" si="171"/>
        <v>0.32379504712955809</v>
      </c>
      <c r="K390" s="303"/>
      <c r="L390" s="302">
        <v>0.11664928154282203</v>
      </c>
      <c r="M390" s="302">
        <v>7.4631248559375502E-2</v>
      </c>
      <c r="N390" s="302">
        <v>2.1309539338084774E-2</v>
      </c>
      <c r="O390" s="302">
        <f t="shared" si="170"/>
        <v>0.2125900694402823</v>
      </c>
    </row>
    <row r="391" spans="1:15" s="236" customFormat="1" x14ac:dyDescent="0.2">
      <c r="A391" s="237" t="str">
        <f>name!E$12</f>
        <v>Elementary occupations</v>
      </c>
      <c r="B391" s="302">
        <v>0.49777441565727193</v>
      </c>
      <c r="C391" s="302">
        <v>0.84464130369294066</v>
      </c>
      <c r="D391" s="302">
        <v>0.44850367452925055</v>
      </c>
      <c r="E391" s="302">
        <f t="shared" si="168"/>
        <v>1.7909193938794632</v>
      </c>
      <c r="F391" s="303"/>
      <c r="G391" s="302">
        <v>0.47637667396957201</v>
      </c>
      <c r="H391" s="302">
        <v>0.62053460324922805</v>
      </c>
      <c r="I391" s="302">
        <v>0.21032621208642252</v>
      </c>
      <c r="J391" s="302">
        <f t="shared" si="171"/>
        <v>1.3072374893052225</v>
      </c>
      <c r="K391" s="303"/>
      <c r="L391" s="302">
        <v>0.39672162985441101</v>
      </c>
      <c r="M391" s="302">
        <v>0.40658553387989549</v>
      </c>
      <c r="N391" s="302">
        <v>0.17316418530492339</v>
      </c>
      <c r="O391" s="302">
        <f t="shared" si="170"/>
        <v>0.97647134903922994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6.6292400970698555</v>
      </c>
      <c r="C393" s="311">
        <f t="shared" ref="C393:E393" si="172">SUM(C383:C391)</f>
        <v>3.8864624918684103</v>
      </c>
      <c r="D393" s="311">
        <f t="shared" si="172"/>
        <v>6.6752974110617416</v>
      </c>
      <c r="E393" s="311">
        <f t="shared" si="172"/>
        <v>17.19100000000001</v>
      </c>
      <c r="F393" s="311"/>
      <c r="G393" s="311">
        <f t="shared" ref="G393:J393" si="173">SUM(G383:G391)</f>
        <v>5.2332531566821352</v>
      </c>
      <c r="H393" s="311">
        <f t="shared" si="173"/>
        <v>3.2135612662497004</v>
      </c>
      <c r="I393" s="311">
        <f t="shared" si="173"/>
        <v>4.9481855770681733</v>
      </c>
      <c r="J393" s="311">
        <f t="shared" si="173"/>
        <v>13.39500000000001</v>
      </c>
      <c r="K393" s="311"/>
      <c r="L393" s="311">
        <f t="shared" ref="L393:O393" si="174">SUM(L383:L391)</f>
        <v>4.7155290077399687</v>
      </c>
      <c r="M393" s="311">
        <f t="shared" si="174"/>
        <v>2.7547778751830068</v>
      </c>
      <c r="N393" s="311">
        <f t="shared" si="174"/>
        <v>4.3096931170770221</v>
      </c>
      <c r="O393" s="311">
        <f t="shared" si="174"/>
        <v>11.779999999999996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of Tyne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of Tyne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of Tyne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30.745709137772351</v>
      </c>
      <c r="C8" s="11">
        <f t="array" ref="C8:C16">MMULT(aggregation!$B$13:$AA$21,'Occ T2'!C8:C33)</f>
        <v>36.156272802076856</v>
      </c>
      <c r="D8" s="11">
        <f t="array" ref="D8:D16">MMULT(aggregation!$B$13:$AA$21,'Occ T2'!D8:D33)</f>
        <v>35.600817061504827</v>
      </c>
      <c r="E8" s="11">
        <f t="array" ref="E8:E16">MMULT(aggregation!$B$13:$AA$21,'Occ T2'!E8:E33)</f>
        <v>36.981432493389065</v>
      </c>
      <c r="F8" s="11">
        <f t="array" ref="F8:F16">MMULT(aggregation!$B$13:$AA$21,'Occ T2'!F8:F33)</f>
        <v>43.08425853348578</v>
      </c>
      <c r="G8" s="11"/>
      <c r="H8" s="11">
        <f>F8-D8</f>
        <v>7.483441471980953</v>
      </c>
      <c r="I8" s="11">
        <f t="array" ref="I8:I16">MMULT(aggregation!$B$13:$AA$21,'Occ T2'!I8:I33)</f>
        <v>21.13568699595378</v>
      </c>
      <c r="J8" s="11">
        <f>SUM(H8:I8)</f>
        <v>28.619128467934733</v>
      </c>
      <c r="L8" s="10" t="str">
        <f>name!E4</f>
        <v>Managers, directors and senior officials</v>
      </c>
      <c r="M8" s="11">
        <f t="array" ref="M8:M16">MMULT(aggregation!$B$13:$AA$21,'Occ T2'!M8:M33)</f>
        <v>19.605733266430128</v>
      </c>
      <c r="N8" s="11">
        <f t="array" ref="N8:N16">MMULT(aggregation!$B$13:$AA$21,'Occ T2'!N8:N33)</f>
        <v>22.854965343634348</v>
      </c>
      <c r="O8" s="11">
        <f t="array" ref="O8:O16">MMULT(aggregation!$B$13:$AA$21,'Occ T2'!O8:O33)</f>
        <v>21.444887643967171</v>
      </c>
      <c r="P8" s="11">
        <f t="array" ref="P8:P16">MMULT(aggregation!$B$13:$AA$21,'Occ T2'!P8:P33)</f>
        <v>21.906320630568892</v>
      </c>
      <c r="Q8" s="11">
        <f t="array" ref="Q8:Q16">MMULT(aggregation!$B$13:$AA$21,'Occ T2'!Q8:Q33)</f>
        <v>24.997997168120676</v>
      </c>
      <c r="R8" s="11"/>
      <c r="S8" s="11">
        <f>Q8-O8</f>
        <v>3.5531095241535056</v>
      </c>
      <c r="T8" s="11">
        <f t="array" ref="T8:T16">MMULT(aggregation!$B$13:$AA$21,'Occ T2'!T8:T33)</f>
        <v>11.158292295895034</v>
      </c>
      <c r="U8" s="11">
        <f>SUM(S8:T8)</f>
        <v>14.71140182004854</v>
      </c>
      <c r="W8" s="10" t="str">
        <f>name!E4</f>
        <v>Managers, directors and senior officials</v>
      </c>
      <c r="X8" s="11">
        <f t="array" ref="X8:X16">MMULT(aggregation!$B$13:$AA$21,'Occ T2'!X8:X33)</f>
        <v>11.139975871342184</v>
      </c>
      <c r="Y8" s="11">
        <f t="array" ref="Y8:Y16">MMULT(aggregation!$B$13:$AA$21,'Occ T2'!Y8:Y33)</f>
        <v>13.301307458442519</v>
      </c>
      <c r="Z8" s="11">
        <f t="array" ref="Z8:Z16">MMULT(aggregation!$B$13:$AA$21,'Occ T2'!Z8:Z33)</f>
        <v>14.155929417537596</v>
      </c>
      <c r="AA8" s="11">
        <f t="array" ref="AA8:AA16">MMULT(aggregation!$B$13:$AA$21,'Occ T2'!AA8:AA33)</f>
        <v>15.075111862820153</v>
      </c>
      <c r="AB8" s="11">
        <f t="array" ref="AB8:AB16">MMULT(aggregation!$B$13:$AA$21,'Occ T2'!AB8:AB33)</f>
        <v>18.086261365365104</v>
      </c>
      <c r="AC8" s="11"/>
      <c r="AD8" s="11">
        <f>AB8-Z8</f>
        <v>3.9303319478275078</v>
      </c>
      <c r="AE8" s="11">
        <f t="array" ref="AE8:AE16">MMULT(aggregation!$B$13:$AA$21,'Occ T2'!AE8:AE33)</f>
        <v>9.977394700058742</v>
      </c>
      <c r="AF8" s="11">
        <f>SUM(AD8:AE8)</f>
        <v>13.90772664788625</v>
      </c>
    </row>
    <row r="9" spans="1:32" x14ac:dyDescent="0.2">
      <c r="A9" t="str">
        <f>name!E5</f>
        <v>Professional occupations</v>
      </c>
      <c r="B9" s="11">
        <v>81.439772092648766</v>
      </c>
      <c r="C9" s="11">
        <v>86.648738078618834</v>
      </c>
      <c r="D9" s="11">
        <v>92.765318439409626</v>
      </c>
      <c r="E9" s="11">
        <v>101.41761254364452</v>
      </c>
      <c r="F9" s="11">
        <v>113.90329149056313</v>
      </c>
      <c r="G9" s="11"/>
      <c r="H9" s="11">
        <f t="shared" ref="H9:H16" si="0">F9-D9</f>
        <v>21.137973051153509</v>
      </c>
      <c r="I9" s="11">
        <v>50.910598959744661</v>
      </c>
      <c r="J9" s="11">
        <f t="shared" ref="J9:J15" si="1">SUM(H9:I9)</f>
        <v>72.04857201089817</v>
      </c>
      <c r="L9" s="10" t="str">
        <f>name!E5</f>
        <v>Professional occupations</v>
      </c>
      <c r="M9" s="11">
        <v>39.048298731249034</v>
      </c>
      <c r="N9" s="11">
        <v>40.429705155846115</v>
      </c>
      <c r="O9" s="11">
        <v>41.748440005758567</v>
      </c>
      <c r="P9" s="11">
        <v>44.773974572629825</v>
      </c>
      <c r="Q9" s="11">
        <v>48.993665997026426</v>
      </c>
      <c r="R9" s="11"/>
      <c r="S9" s="11">
        <f t="shared" ref="S9:S16" si="2">Q9-O9</f>
        <v>7.2452259912678585</v>
      </c>
      <c r="T9" s="11">
        <v>17.540253608768346</v>
      </c>
      <c r="U9" s="11">
        <f t="shared" ref="U9:U12" si="3">SUM(S9:T9)</f>
        <v>24.785479600036204</v>
      </c>
      <c r="W9" s="10" t="str">
        <f>name!E5</f>
        <v>Professional occupations</v>
      </c>
      <c r="X9" s="11">
        <v>42.391473361399754</v>
      </c>
      <c r="Y9" s="11">
        <v>46.219032922772826</v>
      </c>
      <c r="Z9" s="11">
        <v>51.016878433651065</v>
      </c>
      <c r="AA9" s="11">
        <v>56.643637971014741</v>
      </c>
      <c r="AB9" s="11">
        <v>64.909625493536623</v>
      </c>
      <c r="AC9" s="11"/>
      <c r="AD9" s="11">
        <f t="shared" ref="AD9:AD16" si="4">AB9-Z9</f>
        <v>13.892747059885558</v>
      </c>
      <c r="AE9" s="11">
        <v>33.370345350976315</v>
      </c>
      <c r="AF9" s="11">
        <f t="shared" ref="AF9:AF12" si="5">SUM(AD9:AE9)</f>
        <v>47.263092410861873</v>
      </c>
    </row>
    <row r="10" spans="1:32" x14ac:dyDescent="0.2">
      <c r="A10" t="str">
        <f>name!E6</f>
        <v>Associate professional occupations</v>
      </c>
      <c r="B10" s="11">
        <v>45.636474997268913</v>
      </c>
      <c r="C10" s="11">
        <v>47.825194050067751</v>
      </c>
      <c r="D10" s="11">
        <v>50.224222687068028</v>
      </c>
      <c r="E10" s="11">
        <v>49.325424138091137</v>
      </c>
      <c r="F10" s="11">
        <v>54.024983171025347</v>
      </c>
      <c r="G10" s="11"/>
      <c r="H10" s="11">
        <f t="shared" si="0"/>
        <v>3.800760483957319</v>
      </c>
      <c r="I10" s="11">
        <v>24.095344170390529</v>
      </c>
      <c r="J10" s="11">
        <f t="shared" si="1"/>
        <v>27.896104654347848</v>
      </c>
      <c r="L10" s="10" t="str">
        <f>name!E6</f>
        <v>Associate professional occupations</v>
      </c>
      <c r="M10" s="11">
        <v>23.13159110168009</v>
      </c>
      <c r="N10" s="11">
        <v>24.693159620899536</v>
      </c>
      <c r="O10" s="11">
        <v>25.053181187193374</v>
      </c>
      <c r="P10" s="11">
        <v>23.331900069195669</v>
      </c>
      <c r="Q10" s="11">
        <v>24.288254900522219</v>
      </c>
      <c r="R10" s="11"/>
      <c r="S10" s="11">
        <f t="shared" si="2"/>
        <v>-0.76492628667115525</v>
      </c>
      <c r="T10" s="11">
        <v>8.7645383917333</v>
      </c>
      <c r="U10" s="11">
        <f t="shared" si="3"/>
        <v>7.9996121050621447</v>
      </c>
      <c r="W10" s="10" t="str">
        <f>name!E6</f>
        <v>Associate professional occupations</v>
      </c>
      <c r="X10" s="11">
        <v>22.504883895588797</v>
      </c>
      <c r="Y10" s="11">
        <v>23.132034429168193</v>
      </c>
      <c r="Z10" s="11">
        <v>25.171041499874633</v>
      </c>
      <c r="AA10" s="11">
        <v>25.993524068895475</v>
      </c>
      <c r="AB10" s="11">
        <v>29.736728270503136</v>
      </c>
      <c r="AC10" s="11"/>
      <c r="AD10" s="11">
        <f t="shared" si="4"/>
        <v>4.5656867706285027</v>
      </c>
      <c r="AE10" s="11">
        <v>15.330805778657227</v>
      </c>
      <c r="AF10" s="11">
        <f t="shared" si="5"/>
        <v>19.896492549285732</v>
      </c>
    </row>
    <row r="11" spans="1:32" x14ac:dyDescent="0.2">
      <c r="A11" t="str">
        <f>name!E7</f>
        <v>Administrative and secretarial occupations</v>
      </c>
      <c r="B11" s="11">
        <v>49.759946487493281</v>
      </c>
      <c r="C11" s="11">
        <v>45.65447434785878</v>
      </c>
      <c r="D11" s="11">
        <v>47.494795328313195</v>
      </c>
      <c r="E11" s="11">
        <v>45.412318577691039</v>
      </c>
      <c r="F11" s="11">
        <v>42.773598561206313</v>
      </c>
      <c r="G11" s="11"/>
      <c r="H11" s="11">
        <f t="shared" si="0"/>
        <v>-4.721196767106882</v>
      </c>
      <c r="I11" s="11">
        <v>22.872183147220376</v>
      </c>
      <c r="J11" s="11">
        <f t="shared" si="1"/>
        <v>18.150986380113494</v>
      </c>
      <c r="L11" s="10" t="str">
        <f>name!E7</f>
        <v>Administrative and secretarial occupations</v>
      </c>
      <c r="M11" s="11">
        <v>12.991797200896299</v>
      </c>
      <c r="N11" s="11">
        <v>11.695911942838094</v>
      </c>
      <c r="O11" s="11">
        <v>13.810881595598607</v>
      </c>
      <c r="P11" s="11">
        <v>13.539004496439105</v>
      </c>
      <c r="Q11" s="11">
        <v>15.088592736341505</v>
      </c>
      <c r="R11" s="11"/>
      <c r="S11" s="11">
        <f t="shared" si="2"/>
        <v>1.2777111407428983</v>
      </c>
      <c r="T11" s="11">
        <v>5.2672959081312909</v>
      </c>
      <c r="U11" s="11">
        <f t="shared" si="3"/>
        <v>6.5450070488741892</v>
      </c>
      <c r="W11" s="10" t="str">
        <f>name!E7</f>
        <v>Administrative and secretarial occupations</v>
      </c>
      <c r="X11" s="11">
        <v>36.76814928659698</v>
      </c>
      <c r="Y11" s="11">
        <v>33.958562405020629</v>
      </c>
      <c r="Z11" s="11">
        <v>33.683913732714522</v>
      </c>
      <c r="AA11" s="11">
        <v>31.873314081251941</v>
      </c>
      <c r="AB11" s="11">
        <v>27.685005824864806</v>
      </c>
      <c r="AC11" s="11"/>
      <c r="AD11" s="11">
        <f t="shared" si="4"/>
        <v>-5.9989079078497163</v>
      </c>
      <c r="AE11" s="11">
        <v>17.604887239089088</v>
      </c>
      <c r="AF11" s="11">
        <f t="shared" si="5"/>
        <v>11.605979331239372</v>
      </c>
    </row>
    <row r="12" spans="1:32" x14ac:dyDescent="0.2">
      <c r="A12" t="str">
        <f>name!E8</f>
        <v>Skilled trades occupations</v>
      </c>
      <c r="B12" s="11">
        <v>42.149852585469752</v>
      </c>
      <c r="C12" s="11">
        <v>41.270591165410096</v>
      </c>
      <c r="D12" s="11">
        <v>35.8758797212245</v>
      </c>
      <c r="E12" s="11">
        <v>35.265399686702196</v>
      </c>
      <c r="F12" s="11">
        <v>33.676436197316001</v>
      </c>
      <c r="G12" s="11"/>
      <c r="H12" s="11">
        <f t="shared" si="0"/>
        <v>-2.1994435239084993</v>
      </c>
      <c r="I12" s="11">
        <v>14.93943909561845</v>
      </c>
      <c r="J12" s="11">
        <f t="shared" si="1"/>
        <v>12.739995571709951</v>
      </c>
      <c r="L12" s="10" t="str">
        <f>name!E8</f>
        <v>Skilled trades occupations</v>
      </c>
      <c r="M12" s="11">
        <v>37.374097423205036</v>
      </c>
      <c r="N12" s="11">
        <v>36.758326496411897</v>
      </c>
      <c r="O12" s="11">
        <v>30.522049103121844</v>
      </c>
      <c r="P12" s="11">
        <v>29.543373677618945</v>
      </c>
      <c r="Q12" s="11">
        <v>27.53677403379686</v>
      </c>
      <c r="R12" s="11"/>
      <c r="S12" s="11">
        <f t="shared" si="2"/>
        <v>-2.9852750693249845</v>
      </c>
      <c r="T12" s="11">
        <v>11.380039266987609</v>
      </c>
      <c r="U12" s="11">
        <f t="shared" si="3"/>
        <v>8.3947641976626244</v>
      </c>
      <c r="W12" s="10" t="str">
        <f>name!E8</f>
        <v>Skilled trades occupations</v>
      </c>
      <c r="X12" s="11">
        <v>4.7757551622647139</v>
      </c>
      <c r="Y12" s="11">
        <v>4.5122646689982089</v>
      </c>
      <c r="Z12" s="11">
        <v>5.353830618102652</v>
      </c>
      <c r="AA12" s="11">
        <v>5.7220260090832262</v>
      </c>
      <c r="AB12" s="11">
        <v>6.1396621635191675</v>
      </c>
      <c r="AC12" s="11"/>
      <c r="AD12" s="11">
        <f t="shared" si="4"/>
        <v>0.78583154541651545</v>
      </c>
      <c r="AE12" s="11">
        <v>3.5593998286308404</v>
      </c>
      <c r="AF12" s="11">
        <f t="shared" si="5"/>
        <v>4.3452313740473558</v>
      </c>
    </row>
    <row r="13" spans="1:32" x14ac:dyDescent="0.2">
      <c r="A13" t="str">
        <f>name!E9</f>
        <v>Caring, leisure and other service occupations</v>
      </c>
      <c r="B13" s="11">
        <v>41.816373099858581</v>
      </c>
      <c r="C13" s="11">
        <v>41.200467609606513</v>
      </c>
      <c r="D13" s="11">
        <v>41.797768343458365</v>
      </c>
      <c r="E13" s="11">
        <v>44.227712167519329</v>
      </c>
      <c r="F13" s="11">
        <v>46.767837805159438</v>
      </c>
      <c r="G13" s="11"/>
      <c r="H13" s="11">
        <f t="shared" si="0"/>
        <v>4.9700694617010726</v>
      </c>
      <c r="I13" s="11">
        <v>24.804561116913053</v>
      </c>
      <c r="J13" s="11">
        <f>SUM(H13:I13)</f>
        <v>29.774630578614126</v>
      </c>
      <c r="L13" s="10" t="str">
        <f>name!E9</f>
        <v>Caring, leisure and other service occupations</v>
      </c>
      <c r="M13" s="11">
        <v>7.2674229471532232</v>
      </c>
      <c r="N13" s="11">
        <v>7.4797265110841371</v>
      </c>
      <c r="O13" s="11">
        <v>7.507944117590986</v>
      </c>
      <c r="P13" s="11">
        <v>8.2667170928898823</v>
      </c>
      <c r="Q13" s="11">
        <v>9.3140683997179199</v>
      </c>
      <c r="R13" s="11"/>
      <c r="S13" s="11">
        <f t="shared" si="2"/>
        <v>1.8061242821269339</v>
      </c>
      <c r="T13" s="11">
        <v>3.6666715662643763</v>
      </c>
      <c r="U13" s="11">
        <f>SUM(S13:T13)</f>
        <v>5.4727958483913106</v>
      </c>
      <c r="W13" s="10" t="str">
        <f>name!E9</f>
        <v>Caring, leisure and other service occupations</v>
      </c>
      <c r="X13" s="11">
        <v>34.548950152705359</v>
      </c>
      <c r="Y13" s="11">
        <v>33.720741098522367</v>
      </c>
      <c r="Z13" s="11">
        <v>34.289824225867392</v>
      </c>
      <c r="AA13" s="11">
        <v>35.96099507462948</v>
      </c>
      <c r="AB13" s="11">
        <v>37.453769405441562</v>
      </c>
      <c r="AC13" s="11"/>
      <c r="AD13" s="11">
        <f t="shared" si="4"/>
        <v>3.1639451795741707</v>
      </c>
      <c r="AE13" s="11">
        <v>21.13788955064868</v>
      </c>
      <c r="AF13" s="11">
        <f>SUM(AD13:AE13)</f>
        <v>24.301834730222851</v>
      </c>
    </row>
    <row r="14" spans="1:32" x14ac:dyDescent="0.2">
      <c r="A14" t="str">
        <f>name!E10</f>
        <v>Sales and customer service occupations</v>
      </c>
      <c r="B14" s="11">
        <v>45.565201277261323</v>
      </c>
      <c r="C14" s="11">
        <v>43.351016822871067</v>
      </c>
      <c r="D14" s="11">
        <v>43.341143655392173</v>
      </c>
      <c r="E14" s="11">
        <v>43.874521979575874</v>
      </c>
      <c r="F14" s="11">
        <v>45.278728587126629</v>
      </c>
      <c r="G14" s="11"/>
      <c r="H14" s="11">
        <f t="shared" si="0"/>
        <v>1.937584931734456</v>
      </c>
      <c r="I14" s="11">
        <v>21.875373608203951</v>
      </c>
      <c r="J14" s="11">
        <f t="shared" si="1"/>
        <v>23.812958539938407</v>
      </c>
      <c r="L14" s="10" t="str">
        <f>name!E10</f>
        <v>Sales and customer service occupations</v>
      </c>
      <c r="M14" s="11">
        <v>14.729107219315758</v>
      </c>
      <c r="N14" s="11">
        <v>14.593403506442417</v>
      </c>
      <c r="O14" s="11">
        <v>14.691610697190843</v>
      </c>
      <c r="P14" s="11">
        <v>15.331932714726204</v>
      </c>
      <c r="Q14" s="11">
        <v>16.593158577223477</v>
      </c>
      <c r="R14" s="11"/>
      <c r="S14" s="11">
        <f t="shared" si="2"/>
        <v>1.9015478800326342</v>
      </c>
      <c r="T14" s="11">
        <v>5.343940667738897</v>
      </c>
      <c r="U14" s="11">
        <f t="shared" ref="U14:U15" si="6">SUM(S14:T14)</f>
        <v>7.2454885477715312</v>
      </c>
      <c r="W14" s="10" t="str">
        <f>name!E10</f>
        <v>Sales and customer service occupations</v>
      </c>
      <c r="X14" s="11">
        <v>30.836094057945633</v>
      </c>
      <c r="Y14" s="11">
        <v>28.757613316428728</v>
      </c>
      <c r="Z14" s="11">
        <v>28.649532958201359</v>
      </c>
      <c r="AA14" s="11">
        <v>28.542589264849703</v>
      </c>
      <c r="AB14" s="11">
        <v>28.685570009903138</v>
      </c>
      <c r="AC14" s="11"/>
      <c r="AD14" s="11">
        <f t="shared" si="4"/>
        <v>3.6037051701779177E-2</v>
      </c>
      <c r="AE14" s="11">
        <v>16.531432940465049</v>
      </c>
      <c r="AF14" s="11">
        <f t="shared" ref="AF14:AF15" si="7">SUM(AD14:AE14)</f>
        <v>16.567469992166828</v>
      </c>
    </row>
    <row r="15" spans="1:32" x14ac:dyDescent="0.2">
      <c r="A15" t="str">
        <f>name!E11</f>
        <v>Process, plant and machine operatives</v>
      </c>
      <c r="B15" s="11">
        <v>25.133515065220202</v>
      </c>
      <c r="C15" s="11">
        <v>26.268510990387668</v>
      </c>
      <c r="D15" s="11">
        <v>23.124812931765053</v>
      </c>
      <c r="E15" s="11">
        <v>25.312976299037004</v>
      </c>
      <c r="F15" s="11">
        <v>24.503410664602669</v>
      </c>
      <c r="G15" s="11"/>
      <c r="H15" s="11">
        <f t="shared" si="0"/>
        <v>1.3785977328376156</v>
      </c>
      <c r="I15" s="11">
        <v>11.239315482742105</v>
      </c>
      <c r="J15" s="11">
        <f t="shared" si="1"/>
        <v>12.617913215579721</v>
      </c>
      <c r="L15" s="10" t="str">
        <f>name!E11</f>
        <v>Process, plant and machine operatives</v>
      </c>
      <c r="M15" s="11">
        <v>22.34611543126789</v>
      </c>
      <c r="N15" s="11">
        <v>23.570335019041956</v>
      </c>
      <c r="O15" s="11">
        <v>20.86252563647745</v>
      </c>
      <c r="P15" s="11">
        <v>22.516879418964187</v>
      </c>
      <c r="Q15" s="11">
        <v>21.754980513584886</v>
      </c>
      <c r="R15" s="11"/>
      <c r="S15" s="11">
        <f t="shared" si="2"/>
        <v>0.89245487710743632</v>
      </c>
      <c r="T15" s="11">
        <v>9.8296212252594568</v>
      </c>
      <c r="U15" s="11">
        <f t="shared" si="6"/>
        <v>10.722076102366893</v>
      </c>
      <c r="W15" s="10" t="str">
        <f>name!E11</f>
        <v>Process, plant and machine operatives</v>
      </c>
      <c r="X15" s="11">
        <v>2.7873996339523046</v>
      </c>
      <c r="Y15" s="11">
        <v>2.6981759713457101</v>
      </c>
      <c r="Z15" s="11">
        <v>2.2622872952876438</v>
      </c>
      <c r="AA15" s="11">
        <v>2.7960968800728025</v>
      </c>
      <c r="AB15" s="11">
        <v>2.7484301510177689</v>
      </c>
      <c r="AC15" s="11"/>
      <c r="AD15" s="11">
        <f t="shared" si="4"/>
        <v>0.48614285573012506</v>
      </c>
      <c r="AE15" s="11">
        <v>1.4096942574826501</v>
      </c>
      <c r="AF15" s="11">
        <f t="shared" si="7"/>
        <v>1.8958371132127751</v>
      </c>
    </row>
    <row r="16" spans="1:32" x14ac:dyDescent="0.2">
      <c r="A16" t="str">
        <f>name!E12</f>
        <v>Elementary occupations</v>
      </c>
      <c r="B16" s="11">
        <v>53.163155257007077</v>
      </c>
      <c r="C16" s="11">
        <v>53.052734133102192</v>
      </c>
      <c r="D16" s="11">
        <v>49.293241831864435</v>
      </c>
      <c r="E16" s="11">
        <v>49.011602114349614</v>
      </c>
      <c r="F16" s="11">
        <v>50.36145498951457</v>
      </c>
      <c r="G16" s="11"/>
      <c r="H16" s="11">
        <f t="shared" si="0"/>
        <v>1.0682131576501348</v>
      </c>
      <c r="I16" s="11">
        <v>23.692935418732503</v>
      </c>
      <c r="J16" s="11">
        <f>SUM(H16:I16)</f>
        <v>24.761148576382638</v>
      </c>
      <c r="L16" s="10" t="str">
        <f>name!E12</f>
        <v>Elementary occupations</v>
      </c>
      <c r="M16" s="11">
        <v>26.89551245641011</v>
      </c>
      <c r="N16" s="11">
        <v>28.45677481709739</v>
      </c>
      <c r="O16" s="11">
        <v>26.223535601514811</v>
      </c>
      <c r="P16" s="11">
        <v>26.752839152267715</v>
      </c>
      <c r="Q16" s="11">
        <v>26.298846609218831</v>
      </c>
      <c r="R16" s="11"/>
      <c r="S16" s="11">
        <f t="shared" si="2"/>
        <v>7.5311007704019772E-2</v>
      </c>
      <c r="T16" s="11">
        <v>10.195392829876717</v>
      </c>
      <c r="U16" s="11">
        <f>SUM(S16:T16)</f>
        <v>10.270703837580736</v>
      </c>
      <c r="W16" s="10" t="str">
        <f>name!E12</f>
        <v>Elementary occupations</v>
      </c>
      <c r="X16" s="11">
        <v>26.267642800596995</v>
      </c>
      <c r="Y16" s="11">
        <v>24.595959316004759</v>
      </c>
      <c r="Z16" s="11">
        <v>23.069706230349649</v>
      </c>
      <c r="AA16" s="11">
        <v>22.258762962081882</v>
      </c>
      <c r="AB16" s="11">
        <v>24.062608380295774</v>
      </c>
      <c r="AC16" s="11"/>
      <c r="AD16" s="11">
        <f t="shared" si="4"/>
        <v>0.99290214994612569</v>
      </c>
      <c r="AE16" s="11">
        <v>13.497542588855788</v>
      </c>
      <c r="AF16" s="11">
        <f>SUM(AD16:AE16)</f>
        <v>14.490444738801914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415.41000000000025</v>
      </c>
      <c r="C18" s="34">
        <f>SUM(C8:C16)</f>
        <v>421.42799999999977</v>
      </c>
      <c r="D18" s="34">
        <f>SUM(D8:D16)</f>
        <v>419.51800000000014</v>
      </c>
      <c r="E18" s="34">
        <f>SUM(E8:E16)</f>
        <v>430.82899999999984</v>
      </c>
      <c r="F18" s="34">
        <f>SUM(F8:F16)</f>
        <v>454.37399999999991</v>
      </c>
      <c r="G18" s="11"/>
      <c r="H18" s="34">
        <f>SUM(H8:H16)</f>
        <v>34.855999999999682</v>
      </c>
      <c r="I18" s="34">
        <f>SUM(I8:I16)</f>
        <v>215.5654379955194</v>
      </c>
      <c r="J18" s="34">
        <f>SUM(H18:I18)</f>
        <v>250.42143799551909</v>
      </c>
      <c r="L18" s="231" t="str">
        <f>name!E3</f>
        <v>All occupations</v>
      </c>
      <c r="M18" s="34">
        <f>SUM(M8:M16)</f>
        <v>203.38967577760755</v>
      </c>
      <c r="N18" s="34">
        <f>SUM(N8:N16)</f>
        <v>210.53230841329588</v>
      </c>
      <c r="O18" s="34">
        <f>SUM(O8:O16)</f>
        <v>201.86505558841364</v>
      </c>
      <c r="P18" s="34">
        <f>SUM(P8:P16)</f>
        <v>205.96294182530042</v>
      </c>
      <c r="Q18" s="34">
        <f>SUM(Q8:Q16)</f>
        <v>214.86633893555279</v>
      </c>
      <c r="R18" s="11"/>
      <c r="S18" s="34">
        <f>SUM(S8:S16)</f>
        <v>13.001283347139147</v>
      </c>
      <c r="T18" s="34">
        <f>SUM(T8:T16)</f>
        <v>83.146045760655028</v>
      </c>
      <c r="U18" s="34">
        <f>SUM(S18:T18)</f>
        <v>96.147329107794178</v>
      </c>
      <c r="W18" s="231" t="str">
        <f>name!E3</f>
        <v>All occupations</v>
      </c>
      <c r="X18" s="34">
        <f>SUM(X8:X16)</f>
        <v>212.02032422239276</v>
      </c>
      <c r="Y18" s="34">
        <f>SUM(Y8:Y16)</f>
        <v>210.89569158670395</v>
      </c>
      <c r="Z18" s="34">
        <f>SUM(Z8:Z16)</f>
        <v>217.6529444115865</v>
      </c>
      <c r="AA18" s="34">
        <f>SUM(AA8:AA16)</f>
        <v>224.86605817469942</v>
      </c>
      <c r="AB18" s="34">
        <f>SUM(AB8:AB16)</f>
        <v>239.50766106444709</v>
      </c>
      <c r="AC18" s="11"/>
      <c r="AD18" s="34">
        <f>SUM(AD8:AD16)</f>
        <v>21.854716652860567</v>
      </c>
      <c r="AE18" s="34">
        <f>SUM(AE8:AE16)</f>
        <v>132.4193922348644</v>
      </c>
      <c r="AF18" s="34">
        <f>SUM(AD18:AE18)</f>
        <v>154.27410888772496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7.401292491218876</v>
      </c>
      <c r="C26" s="18">
        <f t="shared" si="8"/>
        <v>8.5794661963791867</v>
      </c>
      <c r="D26" s="18">
        <f t="shared" si="8"/>
        <v>8.4861238520170321</v>
      </c>
      <c r="E26" s="18">
        <f t="shared" si="8"/>
        <v>8.5837844001655128</v>
      </c>
      <c r="F26" s="18">
        <f t="shared" si="8"/>
        <v>9.4821135305906115</v>
      </c>
      <c r="G26" s="11"/>
      <c r="H26" s="40">
        <f>IF(D8&gt;0,(H8/D8)*100,0)</f>
        <v>21.020420568023425</v>
      </c>
      <c r="I26" s="40">
        <f>IF(D8&gt;0,(I8/D8)*100,0)</f>
        <v>59.368544714688035</v>
      </c>
      <c r="J26" s="40">
        <f>IF(D8&gt;0,(J8/D8)*100,0)</f>
        <v>80.388965282711453</v>
      </c>
      <c r="L26" t="str">
        <f>$A$8</f>
        <v>Managers, directors and senior officials</v>
      </c>
      <c r="M26" s="18">
        <f t="shared" ref="M26:Q26" si="9">M8/M$18*100</f>
        <v>9.6394928560029935</v>
      </c>
      <c r="N26" s="18">
        <f t="shared" si="9"/>
        <v>10.855799528292721</v>
      </c>
      <c r="O26" s="18">
        <f t="shared" si="9"/>
        <v>10.6233778706561</v>
      </c>
      <c r="P26" s="18">
        <f t="shared" si="9"/>
        <v>10.636049590488966</v>
      </c>
      <c r="Q26" s="18">
        <f t="shared" si="9"/>
        <v>11.634208174235518</v>
      </c>
      <c r="R26" s="11"/>
      <c r="S26" s="40">
        <f>IF(O8&gt;0,(S8/O8)*100,0)</f>
        <v>16.568562088750596</v>
      </c>
      <c r="T26" s="40">
        <f>IF(O8&gt;0,(T8/O8)*100,0)</f>
        <v>52.032412018880692</v>
      </c>
      <c r="U26" s="40">
        <f>IF(O8&gt;0,(U8/O8)*100,0)</f>
        <v>68.600974107631288</v>
      </c>
      <c r="W26" t="str">
        <f>$A$8</f>
        <v>Managers, directors and senior officials</v>
      </c>
      <c r="X26" s="18">
        <f t="shared" ref="X26:AB26" si="10">X8/X$18*100</f>
        <v>5.2542018847481904</v>
      </c>
      <c r="Y26" s="18">
        <f t="shared" si="10"/>
        <v>6.3070550936191374</v>
      </c>
      <c r="Z26" s="18">
        <f t="shared" si="10"/>
        <v>6.5038998005781261</v>
      </c>
      <c r="AA26" s="18">
        <f t="shared" si="10"/>
        <v>6.7040406120821645</v>
      </c>
      <c r="AB26" s="18">
        <f t="shared" si="10"/>
        <v>7.5514333382840828</v>
      </c>
      <c r="AC26" s="11"/>
      <c r="AD26" s="40">
        <f>IF(Z8&gt;0,(AD8/Z8)*100,0)</f>
        <v>27.764563045632812</v>
      </c>
      <c r="AE26" s="40">
        <f>IF(Z8&gt;0,(AE8/Z8)*100,0)</f>
        <v>70.48208849994603</v>
      </c>
      <c r="AF26" s="40">
        <f>IF(Z8&gt;0,(AF8/Z8)*100,0)</f>
        <v>98.246651545578828</v>
      </c>
    </row>
    <row r="27" spans="1:32" x14ac:dyDescent="0.2">
      <c r="A27" t="str">
        <f>$A$9</f>
        <v>Professional occupations</v>
      </c>
      <c r="B27" s="18">
        <f t="shared" si="8"/>
        <v>19.604672995991603</v>
      </c>
      <c r="C27" s="18">
        <f t="shared" si="8"/>
        <v>20.56074538915755</v>
      </c>
      <c r="D27" s="18">
        <f t="shared" si="8"/>
        <v>22.112357143056936</v>
      </c>
      <c r="E27" s="18">
        <f t="shared" si="8"/>
        <v>23.540108150483036</v>
      </c>
      <c r="F27" s="18">
        <f t="shared" si="8"/>
        <v>25.068179845361566</v>
      </c>
      <c r="G27" s="11"/>
      <c r="H27" s="40">
        <f t="shared" ref="H27:H36" si="11">IF(D9&gt;0,(H9/D9)*100,0)</f>
        <v>22.786504058582992</v>
      </c>
      <c r="I27" s="40">
        <f t="shared" ref="I27:I36" si="12">IF(D9&gt;0,(I9/D9)*100,0)</f>
        <v>54.88106958097417</v>
      </c>
      <c r="J27" s="40">
        <f t="shared" ref="J27:J36" si="13">IF(D9&gt;0,(J9/D9)*100,0)</f>
        <v>77.667573639557162</v>
      </c>
      <c r="L27" t="str">
        <f>$A$9</f>
        <v>Professional occupations</v>
      </c>
      <c r="M27" s="18">
        <f t="shared" ref="M27:Q27" si="14">M9/M$18*100</f>
        <v>19.198761481849075</v>
      </c>
      <c r="N27" s="18">
        <f t="shared" si="14"/>
        <v>19.203563320304539</v>
      </c>
      <c r="O27" s="18">
        <f t="shared" si="14"/>
        <v>20.681360567368444</v>
      </c>
      <c r="P27" s="18">
        <f t="shared" si="14"/>
        <v>21.738849802702617</v>
      </c>
      <c r="Q27" s="18">
        <f t="shared" si="14"/>
        <v>22.801927114196157</v>
      </c>
      <c r="R27" s="11"/>
      <c r="S27" s="40">
        <f t="shared" ref="S27:S34" si="15">IF(O9&gt;0,(S9/O9)*100,0)</f>
        <v>17.354483162169625</v>
      </c>
      <c r="T27" s="40">
        <f t="shared" ref="T27:T34" si="16">IF(O9&gt;0,(T9/O9)*100,0)</f>
        <v>42.014153358422334</v>
      </c>
      <c r="U27" s="40">
        <f t="shared" ref="U27:U34" si="17">IF(O9&gt;0,(U9/O9)*100,0)</f>
        <v>59.368636520591956</v>
      </c>
      <c r="W27" t="str">
        <f>$A$9</f>
        <v>Professional occupations</v>
      </c>
      <c r="X27" s="18">
        <f t="shared" ref="X27:AB27" si="18">X9/X$18*100</f>
        <v>19.994061190536812</v>
      </c>
      <c r="Y27" s="18">
        <f t="shared" si="18"/>
        <v>21.915588969616834</v>
      </c>
      <c r="Z27" s="18">
        <f t="shared" si="18"/>
        <v>23.439553538580679</v>
      </c>
      <c r="AA27" s="18">
        <f t="shared" si="18"/>
        <v>25.189945708483958</v>
      </c>
      <c r="AB27" s="18">
        <f t="shared" si="18"/>
        <v>27.101273172247563</v>
      </c>
      <c r="AC27" s="11"/>
      <c r="AD27" s="40">
        <f t="shared" ref="AD27:AD34" si="19">IF(Z9&gt;0,(AD9/Z9)*100,0)</f>
        <v>27.231668197719074</v>
      </c>
      <c r="AE27" s="40">
        <f t="shared" ref="AE27:AE34" si="20">IF(Z9&gt;0,(AE9/Z9)*100,0)</f>
        <v>65.410402156171557</v>
      </c>
      <c r="AF27" s="40">
        <f t="shared" ref="AF27:AF34" si="21">IF(Z9&gt;0,(AF9/Z9)*100,0)</f>
        <v>92.642070353890631</v>
      </c>
    </row>
    <row r="28" spans="1:32" x14ac:dyDescent="0.2">
      <c r="A28" t="str">
        <f>$A$10</f>
        <v>Associate professional occupations</v>
      </c>
      <c r="B28" s="18">
        <f t="shared" si="8"/>
        <v>10.985887435851058</v>
      </c>
      <c r="C28" s="18">
        <f t="shared" si="8"/>
        <v>11.348366518140175</v>
      </c>
      <c r="D28" s="18">
        <f t="shared" si="8"/>
        <v>11.971887424870449</v>
      </c>
      <c r="E28" s="18">
        <f t="shared" si="8"/>
        <v>11.448956346506654</v>
      </c>
      <c r="F28" s="18">
        <f t="shared" si="8"/>
        <v>11.889981198533665</v>
      </c>
      <c r="G28" s="11"/>
      <c r="H28" s="40">
        <f t="shared" si="11"/>
        <v>7.5675844853562202</v>
      </c>
      <c r="I28" s="40">
        <f t="shared" si="12"/>
        <v>47.975544231956249</v>
      </c>
      <c r="J28" s="40">
        <f t="shared" si="13"/>
        <v>55.54312871731247</v>
      </c>
      <c r="L28" t="str">
        <f>$A$10</f>
        <v>Associate professional occupations</v>
      </c>
      <c r="M28" s="18">
        <f t="shared" ref="M28:Q28" si="22">M10/M$18*100</f>
        <v>11.3730409438151</v>
      </c>
      <c r="N28" s="18">
        <f t="shared" si="22"/>
        <v>11.728916956738253</v>
      </c>
      <c r="O28" s="18">
        <f t="shared" si="22"/>
        <v>12.410855912711689</v>
      </c>
      <c r="P28" s="18">
        <f t="shared" si="22"/>
        <v>11.328202958465214</v>
      </c>
      <c r="Q28" s="18">
        <f t="shared" si="22"/>
        <v>11.303890139724148</v>
      </c>
      <c r="R28" s="11"/>
      <c r="S28" s="40">
        <f t="shared" si="15"/>
        <v>-3.0532102129296397</v>
      </c>
      <c r="T28" s="40">
        <f t="shared" si="16"/>
        <v>34.98373450559459</v>
      </c>
      <c r="U28" s="40">
        <f t="shared" si="17"/>
        <v>31.930524292664948</v>
      </c>
      <c r="W28" t="str">
        <f>$A$10</f>
        <v>Associate professional occupations</v>
      </c>
      <c r="X28" s="18">
        <f t="shared" ref="X28:AB28" si="23">X10/X$18*100</f>
        <v>10.614493670891161</v>
      </c>
      <c r="Y28" s="18">
        <f t="shared" si="23"/>
        <v>10.968471785806063</v>
      </c>
      <c r="Z28" s="18">
        <f t="shared" si="23"/>
        <v>11.564760388573307</v>
      </c>
      <c r="AA28" s="18">
        <f t="shared" si="23"/>
        <v>11.559558734605021</v>
      </c>
      <c r="AB28" s="18">
        <f t="shared" si="23"/>
        <v>12.415773315285113</v>
      </c>
      <c r="AC28" s="11"/>
      <c r="AD28" s="40">
        <f t="shared" si="19"/>
        <v>18.138648615915407</v>
      </c>
      <c r="AE28" s="40">
        <f t="shared" si="20"/>
        <v>60.906521403707444</v>
      </c>
      <c r="AF28" s="40">
        <f t="shared" si="21"/>
        <v>79.045170019622859</v>
      </c>
    </row>
    <row r="29" spans="1:32" x14ac:dyDescent="0.2">
      <c r="A29" t="str">
        <f>$A$11</f>
        <v>Administrative and secretarial occupations</v>
      </c>
      <c r="B29" s="18">
        <f t="shared" si="8"/>
        <v>11.978514356296973</v>
      </c>
      <c r="C29" s="18">
        <f t="shared" si="8"/>
        <v>10.833279788684854</v>
      </c>
      <c r="D29" s="18">
        <f t="shared" si="8"/>
        <v>11.321277115240152</v>
      </c>
      <c r="E29" s="18">
        <f t="shared" si="8"/>
        <v>10.540682864359423</v>
      </c>
      <c r="F29" s="18">
        <f t="shared" si="8"/>
        <v>9.4137425471541771</v>
      </c>
      <c r="G29" s="11"/>
      <c r="H29" s="40">
        <f t="shared" si="11"/>
        <v>-9.9404508103910558</v>
      </c>
      <c r="I29" s="40">
        <f t="shared" si="12"/>
        <v>48.157241207407672</v>
      </c>
      <c r="J29" s="40">
        <f t="shared" si="13"/>
        <v>38.216790397016617</v>
      </c>
      <c r="L29" t="str">
        <f>$A$11</f>
        <v>Administrative and secretarial occupations</v>
      </c>
      <c r="M29" s="18">
        <f t="shared" ref="M29:Q29" si="24">M11/M$18*100</f>
        <v>6.3876384832344808</v>
      </c>
      <c r="N29" s="18">
        <f t="shared" si="24"/>
        <v>5.5554000385906823</v>
      </c>
      <c r="O29" s="18">
        <f t="shared" si="24"/>
        <v>6.8416405976465118</v>
      </c>
      <c r="P29" s="18">
        <f t="shared" si="24"/>
        <v>6.5735148160405519</v>
      </c>
      <c r="Q29" s="18">
        <f t="shared" si="24"/>
        <v>7.0223157387473298</v>
      </c>
      <c r="R29" s="11"/>
      <c r="S29" s="40">
        <f t="shared" si="15"/>
        <v>9.2514813909496709</v>
      </c>
      <c r="T29" s="40">
        <f t="shared" si="16"/>
        <v>38.138737716858905</v>
      </c>
      <c r="U29" s="40">
        <f t="shared" si="17"/>
        <v>47.390219107808576</v>
      </c>
      <c r="W29" t="str">
        <f>$A$11</f>
        <v>Administrative and secretarial occupations</v>
      </c>
      <c r="X29" s="18">
        <f t="shared" ref="X29:AB29" si="25">X11/X$18*100</f>
        <v>17.34180410366228</v>
      </c>
      <c r="Y29" s="18">
        <f t="shared" si="25"/>
        <v>16.102065504291964</v>
      </c>
      <c r="Z29" s="18">
        <f t="shared" si="25"/>
        <v>15.475974296500903</v>
      </c>
      <c r="AA29" s="18">
        <f t="shared" si="25"/>
        <v>14.174355320663567</v>
      </c>
      <c r="AB29" s="18">
        <f t="shared" si="25"/>
        <v>11.559131637720466</v>
      </c>
      <c r="AC29" s="11"/>
      <c r="AD29" s="40">
        <f t="shared" si="19"/>
        <v>-17.809414771251632</v>
      </c>
      <c r="AE29" s="40">
        <f t="shared" si="20"/>
        <v>52.264969500829864</v>
      </c>
      <c r="AF29" s="40">
        <f t="shared" si="21"/>
        <v>34.455554729578239</v>
      </c>
    </row>
    <row r="30" spans="1:32" x14ac:dyDescent="0.2">
      <c r="A30" t="str">
        <f>$A$12</f>
        <v>Skilled trades occupations</v>
      </c>
      <c r="B30" s="18">
        <f t="shared" si="8"/>
        <v>10.146566665576112</v>
      </c>
      <c r="C30" s="18">
        <f t="shared" si="8"/>
        <v>9.7930349111616017</v>
      </c>
      <c r="D30" s="18">
        <f t="shared" si="8"/>
        <v>8.5516902066715819</v>
      </c>
      <c r="E30" s="18">
        <f t="shared" si="8"/>
        <v>8.1854749069125354</v>
      </c>
      <c r="F30" s="18">
        <f t="shared" si="8"/>
        <v>7.4116116233138349</v>
      </c>
      <c r="G30" s="11"/>
      <c r="H30" s="40">
        <f t="shared" si="11"/>
        <v>-6.1307026921692129</v>
      </c>
      <c r="I30" s="40">
        <f t="shared" si="12"/>
        <v>41.642014667532017</v>
      </c>
      <c r="J30" s="40">
        <f t="shared" si="13"/>
        <v>35.511311975362801</v>
      </c>
      <c r="L30" t="str">
        <f>$A$12</f>
        <v>Skilled trades occupations</v>
      </c>
      <c r="M30" s="18">
        <f t="shared" ref="M30:Q30" si="26">M12/M$18*100</f>
        <v>18.375611879174738</v>
      </c>
      <c r="N30" s="18">
        <f t="shared" si="26"/>
        <v>17.459708095847997</v>
      </c>
      <c r="O30" s="18">
        <f t="shared" si="26"/>
        <v>15.120026105634555</v>
      </c>
      <c r="P30" s="18">
        <f t="shared" si="26"/>
        <v>14.344023937411951</v>
      </c>
      <c r="Q30" s="18">
        <f t="shared" si="26"/>
        <v>12.815769175485539</v>
      </c>
      <c r="R30" s="11"/>
      <c r="S30" s="40">
        <f t="shared" si="15"/>
        <v>-9.7807164231959973</v>
      </c>
      <c r="T30" s="40">
        <f t="shared" si="16"/>
        <v>37.284650281961703</v>
      </c>
      <c r="U30" s="40">
        <f t="shared" si="17"/>
        <v>27.503933858765713</v>
      </c>
      <c r="W30" t="str">
        <f>$A$12</f>
        <v>Skilled trades occupations</v>
      </c>
      <c r="X30" s="18">
        <f t="shared" ref="X30:AB30" si="27">X12/X$18*100</f>
        <v>2.2524987544379567</v>
      </c>
      <c r="Y30" s="18">
        <f t="shared" si="27"/>
        <v>2.1395717641501064</v>
      </c>
      <c r="Z30" s="18">
        <f t="shared" si="27"/>
        <v>2.4598016041439075</v>
      </c>
      <c r="AA30" s="18">
        <f t="shared" si="27"/>
        <v>2.5446374857684209</v>
      </c>
      <c r="AB30" s="18">
        <f t="shared" si="27"/>
        <v>2.5634512634095232</v>
      </c>
      <c r="AC30" s="11"/>
      <c r="AD30" s="40">
        <f t="shared" si="19"/>
        <v>14.677930653230245</v>
      </c>
      <c r="AE30" s="40">
        <f t="shared" si="20"/>
        <v>66.483235696617143</v>
      </c>
      <c r="AF30" s="40">
        <f t="shared" si="21"/>
        <v>81.161166349847377</v>
      </c>
    </row>
    <row r="31" spans="1:32" x14ac:dyDescent="0.2">
      <c r="A31" t="str">
        <f>$A$13</f>
        <v>Caring, leisure and other service occupations</v>
      </c>
      <c r="B31" s="18">
        <f t="shared" si="8"/>
        <v>10.066289473016672</v>
      </c>
      <c r="C31" s="18">
        <f t="shared" si="8"/>
        <v>9.7763954007817553</v>
      </c>
      <c r="D31" s="18">
        <f t="shared" si="8"/>
        <v>9.9632836596900134</v>
      </c>
      <c r="E31" s="18">
        <f t="shared" si="8"/>
        <v>10.265723098379947</v>
      </c>
      <c r="F31" s="18">
        <f t="shared" si="8"/>
        <v>10.292806763846402</v>
      </c>
      <c r="G31" s="11"/>
      <c r="H31" s="40">
        <f t="shared" si="11"/>
        <v>11.890753163808379</v>
      </c>
      <c r="I31" s="40">
        <f t="shared" si="12"/>
        <v>59.344223627181123</v>
      </c>
      <c r="J31" s="40">
        <f t="shared" si="13"/>
        <v>71.234976790989506</v>
      </c>
      <c r="L31" t="str">
        <f>$A$13</f>
        <v>Caring, leisure and other service occupations</v>
      </c>
      <c r="M31" s="18">
        <f t="shared" ref="M31:Q31" si="28">M13/M$18*100</f>
        <v>3.5731523339953815</v>
      </c>
      <c r="N31" s="18">
        <f t="shared" si="28"/>
        <v>3.5527689633273241</v>
      </c>
      <c r="O31" s="18">
        <f t="shared" si="28"/>
        <v>3.7192886583099707</v>
      </c>
      <c r="P31" s="18">
        <f t="shared" si="28"/>
        <v>4.0136915017953978</v>
      </c>
      <c r="Q31" s="18">
        <f t="shared" si="28"/>
        <v>4.3348197050593349</v>
      </c>
      <c r="R31" s="11"/>
      <c r="S31" s="40">
        <f t="shared" si="15"/>
        <v>24.056176415794241</v>
      </c>
      <c r="T31" s="40">
        <f t="shared" si="16"/>
        <v>48.837225062363302</v>
      </c>
      <c r="U31" s="40">
        <f t="shared" si="17"/>
        <v>72.893401478157543</v>
      </c>
      <c r="W31" t="str">
        <f>$A$13</f>
        <v>Caring, leisure and other service occupations</v>
      </c>
      <c r="X31" s="18">
        <f t="shared" ref="X31:AB31" si="29">X13/X$18*100</f>
        <v>16.29511240463259</v>
      </c>
      <c r="Y31" s="18">
        <f t="shared" si="29"/>
        <v>15.989298237825317</v>
      </c>
      <c r="Z31" s="18">
        <f t="shared" si="29"/>
        <v>15.754358076141889</v>
      </c>
      <c r="AA31" s="18">
        <f t="shared" si="29"/>
        <v>15.992184577136682</v>
      </c>
      <c r="AB31" s="18">
        <f t="shared" si="29"/>
        <v>15.637816861049568</v>
      </c>
      <c r="AC31" s="11"/>
      <c r="AD31" s="40">
        <f t="shared" si="19"/>
        <v>9.2270673618308283</v>
      </c>
      <c r="AE31" s="40">
        <f t="shared" si="20"/>
        <v>61.64478829466492</v>
      </c>
      <c r="AF31" s="40">
        <f t="shared" si="21"/>
        <v>70.871855656495754</v>
      </c>
    </row>
    <row r="32" spans="1:32" x14ac:dyDescent="0.2">
      <c r="A32" t="str">
        <f>$A$14</f>
        <v>Sales and customer service occupations</v>
      </c>
      <c r="B32" s="18">
        <f t="shared" si="8"/>
        <v>10.968729996211284</v>
      </c>
      <c r="C32" s="18">
        <f t="shared" si="8"/>
        <v>10.286695906031657</v>
      </c>
      <c r="D32" s="18">
        <f t="shared" si="8"/>
        <v>10.331176172510395</v>
      </c>
      <c r="E32" s="18">
        <f t="shared" si="8"/>
        <v>10.183743893650588</v>
      </c>
      <c r="F32" s="18">
        <f t="shared" si="8"/>
        <v>9.9650791170107968</v>
      </c>
      <c r="H32" s="40">
        <f t="shared" si="11"/>
        <v>4.4705440796401241</v>
      </c>
      <c r="I32" s="40">
        <f t="shared" si="12"/>
        <v>50.472534324742909</v>
      </c>
      <c r="J32" s="40">
        <f t="shared" si="13"/>
        <v>54.943078404383037</v>
      </c>
      <c r="L32" t="str">
        <f>$A$14</f>
        <v>Sales and customer service occupations</v>
      </c>
      <c r="M32" s="18">
        <f t="shared" ref="M32:Q32" si="30">M14/M$18*100</f>
        <v>7.2418165587819754</v>
      </c>
      <c r="N32" s="18">
        <f t="shared" si="30"/>
        <v>6.9316693558473279</v>
      </c>
      <c r="O32" s="18">
        <f t="shared" si="30"/>
        <v>7.2779365672609719</v>
      </c>
      <c r="P32" s="18">
        <f t="shared" si="30"/>
        <v>7.4440249196532084</v>
      </c>
      <c r="Q32" s="18">
        <f t="shared" si="30"/>
        <v>7.7225491249238649</v>
      </c>
      <c r="S32" s="40">
        <f t="shared" si="15"/>
        <v>12.943086494908457</v>
      </c>
      <c r="T32" s="40">
        <f t="shared" si="16"/>
        <v>36.374096604402283</v>
      </c>
      <c r="U32" s="40">
        <f t="shared" si="17"/>
        <v>49.317183099310739</v>
      </c>
      <c r="W32" t="str">
        <f>$A$14</f>
        <v>Sales and customer service occupations</v>
      </c>
      <c r="X32" s="18">
        <f t="shared" ref="X32:AB32" si="31">X14/X$18*100</f>
        <v>14.543933073888226</v>
      </c>
      <c r="Y32" s="18">
        <f t="shared" si="31"/>
        <v>13.635941588027098</v>
      </c>
      <c r="Z32" s="18">
        <f t="shared" si="31"/>
        <v>13.162942975871008</v>
      </c>
      <c r="AA32" s="18">
        <f t="shared" si="31"/>
        <v>12.693151423802181</v>
      </c>
      <c r="AB32" s="18">
        <f t="shared" si="31"/>
        <v>11.97689037687374</v>
      </c>
      <c r="AD32" s="40">
        <f t="shared" si="19"/>
        <v>0.12578582608783168</v>
      </c>
      <c r="AE32" s="40">
        <f t="shared" si="20"/>
        <v>57.702277257307536</v>
      </c>
      <c r="AF32" s="40">
        <f t="shared" si="21"/>
        <v>57.828063083395364</v>
      </c>
    </row>
    <row r="33" spans="1:32" x14ac:dyDescent="0.2">
      <c r="A33" t="str">
        <f>$A$15</f>
        <v>Process, plant and machine operatives</v>
      </c>
      <c r="B33" s="18">
        <f t="shared" si="8"/>
        <v>6.05029129419614</v>
      </c>
      <c r="C33" s="18">
        <f t="shared" si="8"/>
        <v>6.2332144495353141</v>
      </c>
      <c r="D33" s="18">
        <f t="shared" si="8"/>
        <v>5.5122337853834749</v>
      </c>
      <c r="E33" s="18">
        <f t="shared" si="8"/>
        <v>5.8754114275123106</v>
      </c>
      <c r="F33" s="18">
        <f t="shared" si="8"/>
        <v>5.3927845045276959</v>
      </c>
      <c r="G33" s="11"/>
      <c r="H33" s="40">
        <f t="shared" si="11"/>
        <v>5.9615519351679831</v>
      </c>
      <c r="I33" s="40">
        <f t="shared" si="12"/>
        <v>48.602838500385829</v>
      </c>
      <c r="J33" s="40">
        <f t="shared" si="13"/>
        <v>54.564390435553811</v>
      </c>
      <c r="L33" t="str">
        <f>$A$15</f>
        <v>Process, plant and machine operatives</v>
      </c>
      <c r="M33" s="18">
        <f t="shared" ref="M33:Q33" si="32">M15/M$18*100</f>
        <v>10.986848445395927</v>
      </c>
      <c r="N33" s="18">
        <f t="shared" si="32"/>
        <v>11.19559045197521</v>
      </c>
      <c r="O33" s="18">
        <f t="shared" si="32"/>
        <v>10.334887123313921</v>
      </c>
      <c r="P33" s="18">
        <f t="shared" si="32"/>
        <v>10.932490679834629</v>
      </c>
      <c r="Q33" s="18">
        <f t="shared" si="32"/>
        <v>10.124890022959852</v>
      </c>
      <c r="R33" s="11"/>
      <c r="S33" s="40">
        <f t="shared" si="15"/>
        <v>4.2777892411406215</v>
      </c>
      <c r="T33" s="40">
        <f t="shared" si="16"/>
        <v>47.116161276622627</v>
      </c>
      <c r="U33" s="40">
        <f t="shared" si="17"/>
        <v>51.393950517763251</v>
      </c>
      <c r="W33" t="str">
        <f>$A$15</f>
        <v>Process, plant and machine operatives</v>
      </c>
      <c r="X33" s="18">
        <f t="shared" ref="X33:AB33" si="33">X15/X$18*100</f>
        <v>1.3146851105786161</v>
      </c>
      <c r="Y33" s="18">
        <f t="shared" si="33"/>
        <v>1.2793888538194387</v>
      </c>
      <c r="Z33" s="18">
        <f t="shared" si="33"/>
        <v>1.0394011904610896</v>
      </c>
      <c r="AA33" s="18">
        <f t="shared" si="33"/>
        <v>1.2434499465012647</v>
      </c>
      <c r="AB33" s="18">
        <f t="shared" si="33"/>
        <v>1.1475332934248885</v>
      </c>
      <c r="AC33" s="11"/>
      <c r="AD33" s="40">
        <f t="shared" si="19"/>
        <v>21.488997296796175</v>
      </c>
      <c r="AE33" s="40">
        <f t="shared" si="20"/>
        <v>62.312786727797601</v>
      </c>
      <c r="AF33" s="40">
        <f t="shared" si="21"/>
        <v>83.801784024593772</v>
      </c>
    </row>
    <row r="34" spans="1:32" x14ac:dyDescent="0.2">
      <c r="A34" t="str">
        <f>$A$16</f>
        <v>Elementary occupations</v>
      </c>
      <c r="B34" s="18">
        <f t="shared" si="8"/>
        <v>12.79775529164128</v>
      </c>
      <c r="C34" s="18">
        <f t="shared" si="8"/>
        <v>12.588801440127902</v>
      </c>
      <c r="D34" s="18">
        <f t="shared" si="8"/>
        <v>11.74997064055998</v>
      </c>
      <c r="E34" s="18">
        <f t="shared" si="8"/>
        <v>11.376114912029978</v>
      </c>
      <c r="F34" s="18">
        <f t="shared" si="8"/>
        <v>11.083700869661243</v>
      </c>
      <c r="G34" s="11"/>
      <c r="H34" s="40">
        <f t="shared" si="11"/>
        <v>2.1670580346363302</v>
      </c>
      <c r="I34" s="40">
        <f t="shared" si="12"/>
        <v>48.065281442732726</v>
      </c>
      <c r="J34" s="40">
        <f t="shared" si="13"/>
        <v>50.232339477369059</v>
      </c>
      <c r="L34" t="str">
        <f>$A$16</f>
        <v>Elementary occupations</v>
      </c>
      <c r="M34" s="18">
        <f t="shared" ref="M34:Q34" si="34">M16/M$18*100</f>
        <v>13.22363701775034</v>
      </c>
      <c r="N34" s="18">
        <f t="shared" si="34"/>
        <v>13.516583289075951</v>
      </c>
      <c r="O34" s="18">
        <f t="shared" si="34"/>
        <v>12.990626597097846</v>
      </c>
      <c r="P34" s="18">
        <f t="shared" si="34"/>
        <v>12.989151793607467</v>
      </c>
      <c r="Q34" s="18">
        <f t="shared" si="34"/>
        <v>12.239630804668259</v>
      </c>
      <c r="R34" s="11"/>
      <c r="S34" s="40">
        <f t="shared" si="15"/>
        <v>0.28718861120950223</v>
      </c>
      <c r="T34" s="40">
        <f t="shared" si="16"/>
        <v>38.878788065815876</v>
      </c>
      <c r="U34" s="40">
        <f t="shared" si="17"/>
        <v>39.16597667702537</v>
      </c>
      <c r="W34" t="str">
        <f>$A$16</f>
        <v>Elementary occupations</v>
      </c>
      <c r="X34" s="18">
        <f t="shared" ref="X34:AB34" si="35">X16/X$18*100</f>
        <v>12.389209806624146</v>
      </c>
      <c r="Y34" s="18">
        <f t="shared" si="35"/>
        <v>11.662618202844039</v>
      </c>
      <c r="Z34" s="18">
        <f t="shared" si="35"/>
        <v>10.599308129149094</v>
      </c>
      <c r="AA34" s="18">
        <f t="shared" si="35"/>
        <v>9.8986761909567296</v>
      </c>
      <c r="AB34" s="18">
        <f t="shared" si="35"/>
        <v>10.046696741705047</v>
      </c>
      <c r="AC34" s="11"/>
      <c r="AD34" s="40">
        <f t="shared" si="19"/>
        <v>4.3039219486891449</v>
      </c>
      <c r="AE34" s="40">
        <f t="shared" si="20"/>
        <v>58.507648316296823</v>
      </c>
      <c r="AF34" s="40">
        <f t="shared" si="21"/>
        <v>62.81157026498596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8.3085827068206068</v>
      </c>
      <c r="I36" s="43">
        <f t="shared" si="12"/>
        <v>51.384073626285243</v>
      </c>
      <c r="J36" s="43">
        <f t="shared" si="13"/>
        <v>59.692656333105852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6.4405814613341006</v>
      </c>
      <c r="T36" s="43">
        <f t="shared" ref="T36" si="37">IF(O18&gt;0,(T18/O18)*100,0)</f>
        <v>41.188924709278567</v>
      </c>
      <c r="U36" s="43">
        <f t="shared" ref="U36" si="38">IF(O18&gt;0,(U18/O18)*100,0)</f>
        <v>47.629506170612672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10.041084770042357</v>
      </c>
      <c r="AE36" s="43">
        <f t="shared" ref="AE36" si="40">IF(Z18&gt;0,(AE18/Z18)*100,0)</f>
        <v>60.839697157717474</v>
      </c>
      <c r="AF36" s="43">
        <f t="shared" ref="AF36" si="41">IF(Z18&gt;0,(AF18/Z18)*100,0)</f>
        <v>70.880781927759841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of Tyne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of Tyne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of Tyne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4.1357346113680915</v>
      </c>
      <c r="C46" s="18">
        <f t="shared" si="42"/>
        <v>-1.5362638278913598</v>
      </c>
      <c r="D46" s="18">
        <f t="shared" si="42"/>
        <v>0.76385003139822771</v>
      </c>
      <c r="E46" s="18">
        <f t="shared" si="42"/>
        <v>1.5391420074619022</v>
      </c>
      <c r="F46" s="18">
        <f>IF(F$6-D$6 &lt;&gt; 0,(EXP(LN(F8/D8)/(F$6-D$6))-1)*100,0)</f>
        <v>1.28005080393645</v>
      </c>
      <c r="H46" s="18">
        <f>IF($F$6-$D$6 &lt;&gt; 0,(EXP(LN(1+(H26/100))/($F$6-$D$6))-1)*100,0)</f>
        <v>1.28005080393645</v>
      </c>
      <c r="I46" s="18">
        <f>IF($F$6-$D$6 &lt;&gt; 0,(EXP(LN(1+(I26/100))/($F$6-$D$6))-1)*100,0)</f>
        <v>3.1557657126144445</v>
      </c>
      <c r="J46" s="18">
        <f>IF($F$6-$D$6 &lt;&gt; 0,(EXP(LN(1+(J26/100))/($F$6-$D$6))-1)*100,0)</f>
        <v>4.0113335281045659</v>
      </c>
      <c r="L46" t="str">
        <f>$A$8</f>
        <v>Managers, directors and senior officials</v>
      </c>
      <c r="M46" s="18">
        <f t="shared" ref="M46:M54" si="43">IF(N$6-M$6 &lt;&gt; 0,(EXP(LN(N8/M8)/(N$6-M$6))-1)*100,0)</f>
        <v>3.9080917847311269</v>
      </c>
      <c r="N46" s="18">
        <f t="shared" ref="N46:N54" si="44">IF(O$6-N$6 &lt;&gt; 0,(EXP(LN(O8/N8)/(O$6-N$6))-1)*100,0)</f>
        <v>-6.1696776978920953</v>
      </c>
      <c r="O46" s="18">
        <f t="shared" ref="O46:O54" si="45">IF(P$6-O$6 &lt;&gt; 0,(EXP(LN(P8/O8)/(P$6-O$6))-1)*100,0)</f>
        <v>0.42668632008855401</v>
      </c>
      <c r="P46" s="18">
        <f t="shared" ref="P46:P54" si="46">IF(Q$6-P$6 &lt;&gt; 0,(EXP(LN(Q8/P8)/(Q$6-P$6))-1)*100,0)</f>
        <v>1.3289581831169794</v>
      </c>
      <c r="Q46" s="18">
        <f>IF(Q$6-O$6 &lt;&gt; 0,(EXP(LN(Q8/O8)/(Q$6-O$6))-1)*100,0)</f>
        <v>1.0273037670068819</v>
      </c>
      <c r="S46" s="18">
        <f>IF($F$6-$D$6 &lt;&gt; 0,(EXP(LN(1+(S26/100))/($F$6-$D$6))-1)*100,0)</f>
        <v>1.0273037670068819</v>
      </c>
      <c r="T46" s="18">
        <f>IF($F$6-$D$6 &lt;&gt; 0,(EXP(LN(1+(T26/100))/($F$6-$D$6))-1)*100,0)</f>
        <v>2.83218859049712</v>
      </c>
      <c r="U46" s="18">
        <f>IF($F$6-$D$6 &lt;&gt; 0,(EXP(LN(1+(U26/100))/($F$6-$D$6))-1)*100,0)</f>
        <v>3.5437775870891919</v>
      </c>
      <c r="W46" t="str">
        <f>$A$8</f>
        <v>Managers, directors and senior officials</v>
      </c>
      <c r="X46" s="18">
        <f t="shared" ref="X46:X54" si="47">IF(Y$6-X$6 &lt;&gt; 0,(EXP(LN(Y8/X8)/(Y$6-X$6))-1)*100,0)</f>
        <v>4.5327848408686089</v>
      </c>
      <c r="Y46" s="18">
        <f t="shared" ref="Y46:Y54" si="48">IF(Z$6-Y$6 &lt;&gt; 0,(EXP(LN(Z8/Y8)/(Z$6-Y$6))-1)*100,0)</f>
        <v>6.4250973956145652</v>
      </c>
      <c r="Z46" s="18">
        <f t="shared" ref="Z46:Z54" si="49">IF(AA$6-Z$6 &lt;&gt; 0,(EXP(LN(AA8/Z8)/(AA$6-Z$6))-1)*100,0)</f>
        <v>1.2661807711753514</v>
      </c>
      <c r="AA46" s="18">
        <f t="shared" ref="AA46:AA54" si="50">IF(AB$6-AA$6 &lt;&gt; 0,(EXP(LN(AB8/AA8)/(AB$6-AA$6))-1)*100,0)</f>
        <v>1.8377571397616421</v>
      </c>
      <c r="AB46" s="18">
        <f>IF(AB$6-Z$6 &lt;&gt; 0,(EXP(LN(AB8/Z8)/(AB$6-Z$6))-1)*100,0)</f>
        <v>1.6468741191089986</v>
      </c>
      <c r="AD46" s="18">
        <f>IF($F$6-$D$6 &lt;&gt; 0,(EXP(LN(1+(AD26/100))/($F$6-$D$6))-1)*100,0)</f>
        <v>1.6468741191089986</v>
      </c>
      <c r="AE46" s="18">
        <f>IF($F$6-$D$6 &lt;&gt; 0,(EXP(LN(1+(AE26/100))/($F$6-$D$6))-1)*100,0)</f>
        <v>3.6203966681534361</v>
      </c>
      <c r="AF46" s="18">
        <f>IF($F$6-$D$6 &lt;&gt; 0,(EXP(LN(1+(AF26/100))/($F$6-$D$6))-1)*100,0)</f>
        <v>4.6679513918979065</v>
      </c>
    </row>
    <row r="47" spans="1:32" x14ac:dyDescent="0.2">
      <c r="A47" t="str">
        <f>$A$9</f>
        <v>Professional occupations</v>
      </c>
      <c r="B47" s="18">
        <f t="shared" si="42"/>
        <v>1.5620417548644516</v>
      </c>
      <c r="C47" s="18">
        <f t="shared" si="42"/>
        <v>7.0590530184537092</v>
      </c>
      <c r="D47" s="18">
        <f t="shared" si="42"/>
        <v>1.7994774197948704</v>
      </c>
      <c r="E47" s="18">
        <f t="shared" si="42"/>
        <v>1.1677960963946799</v>
      </c>
      <c r="F47" s="18">
        <f>IF(F$6-D$6 &lt;&gt; 0,(EXP(LN(F9/D9)/(F$6-D$6))-1)*100,0)</f>
        <v>1.3779198121544489</v>
      </c>
      <c r="H47" s="18">
        <f t="shared" ref="H47:J56" si="51">IF($F$6-$D$6 &lt;&gt; 0,(EXP(LN(1+(H27/100))/($F$6-$D$6))-1)*100,0)</f>
        <v>1.3779198121544489</v>
      </c>
      <c r="I47" s="18">
        <f t="shared" si="51"/>
        <v>2.9595310792786655</v>
      </c>
      <c r="J47" s="18">
        <f t="shared" si="51"/>
        <v>3.905980466689507</v>
      </c>
      <c r="L47" t="str">
        <f>$A$9</f>
        <v>Professional occupations</v>
      </c>
      <c r="M47" s="18">
        <f t="shared" si="43"/>
        <v>0.87292501238755982</v>
      </c>
      <c r="N47" s="18">
        <f t="shared" si="44"/>
        <v>3.2617968516690077</v>
      </c>
      <c r="O47" s="18">
        <f t="shared" si="45"/>
        <v>1.4091352249310907</v>
      </c>
      <c r="P47" s="18">
        <f t="shared" si="46"/>
        <v>0.90470774838116164</v>
      </c>
      <c r="Q47" s="18">
        <f>IF(Q$6-O$6 &lt;&gt; 0,(EXP(LN(Q9/O9)/(Q$6-O$6))-1)*100,0)</f>
        <v>1.0725708319924365</v>
      </c>
      <c r="S47" s="18">
        <f t="shared" ref="S47:U47" si="52">IF($F$6-$D$6 &lt;&gt; 0,(EXP(LN(1+(S27/100))/($F$6-$D$6))-1)*100,0)</f>
        <v>1.0725708319924365</v>
      </c>
      <c r="T47" s="18">
        <f t="shared" si="52"/>
        <v>2.3659313103449486</v>
      </c>
      <c r="U47" s="18">
        <f t="shared" si="52"/>
        <v>3.1557696742100072</v>
      </c>
      <c r="W47" t="str">
        <f>$A$9</f>
        <v>Professional occupations</v>
      </c>
      <c r="X47" s="18">
        <f t="shared" si="47"/>
        <v>2.1846321178094374</v>
      </c>
      <c r="Y47" s="18">
        <f t="shared" si="48"/>
        <v>10.380670488919442</v>
      </c>
      <c r="Z47" s="18">
        <f t="shared" si="49"/>
        <v>2.1145084906434075</v>
      </c>
      <c r="AA47" s="18">
        <f t="shared" si="50"/>
        <v>1.3714821852241377</v>
      </c>
      <c r="AB47" s="18">
        <f>IF(AB$6-Z$6 &lt;&gt; 0,(EXP(LN(AB9/Z9)/(AB$6-Z$6))-1)*100,0)</f>
        <v>1.6185549405955069</v>
      </c>
      <c r="AD47" s="18">
        <f t="shared" ref="AD47:AF47" si="53">IF($F$6-$D$6 &lt;&gt; 0,(EXP(LN(1+(AD27/100))/($F$6-$D$6))-1)*100,0)</f>
        <v>1.6185549405955069</v>
      </c>
      <c r="AE47" s="18">
        <f t="shared" si="53"/>
        <v>3.411980233595413</v>
      </c>
      <c r="AF47" s="18">
        <f t="shared" si="53"/>
        <v>4.4680309709469901</v>
      </c>
    </row>
    <row r="48" spans="1:32" x14ac:dyDescent="0.2">
      <c r="A48" t="str">
        <f>$A$10</f>
        <v>Associate professional occupations</v>
      </c>
      <c r="B48" s="18">
        <f t="shared" si="42"/>
        <v>1.1780167459514823</v>
      </c>
      <c r="C48" s="18">
        <f t="shared" si="42"/>
        <v>5.0162444390476679</v>
      </c>
      <c r="D48" s="18">
        <f t="shared" si="42"/>
        <v>-0.36050428232067278</v>
      </c>
      <c r="E48" s="18">
        <f t="shared" si="42"/>
        <v>0.91422312431868047</v>
      </c>
      <c r="F48" s="18">
        <f t="shared" ref="F48:F56" si="54">IF(F$6-D$6 &lt;&gt; 0,(EXP(LN(F10/D10)/(F$6-D$6))-1)*100,0)</f>
        <v>0.48751220542861962</v>
      </c>
      <c r="H48" s="18">
        <f t="shared" si="51"/>
        <v>0.48751220542861962</v>
      </c>
      <c r="I48" s="18">
        <f t="shared" si="51"/>
        <v>2.6469374507272825</v>
      </c>
      <c r="J48" s="18">
        <f t="shared" si="51"/>
        <v>2.9888136308740654</v>
      </c>
      <c r="L48" t="str">
        <f>$A$10</f>
        <v>Associate professional occupations</v>
      </c>
      <c r="M48" s="18">
        <f t="shared" si="43"/>
        <v>1.6465842897769978</v>
      </c>
      <c r="N48" s="18">
        <f t="shared" si="44"/>
        <v>1.4579809624246209</v>
      </c>
      <c r="O48" s="18">
        <f t="shared" si="45"/>
        <v>-1.4135006730315092</v>
      </c>
      <c r="P48" s="18">
        <f>IF(Q$6-P$6 &lt;&gt; 0,(EXP(LN(Q10/P10)/(Q$6-P$6))-1)*100,0)</f>
        <v>0.40252165286760455</v>
      </c>
      <c r="Q48" s="18">
        <f t="shared" ref="Q48:Q54" si="55">IF(Q$6-O$6 &lt;&gt; 0,(EXP(LN(Q10/O10)/(Q$6-O$6))-1)*100,0)</f>
        <v>-0.20650592846849225</v>
      </c>
      <c r="S48" s="18">
        <f t="shared" ref="S48:U48" si="56">IF($F$6-$D$6 &lt;&gt; 0,(EXP(LN(1+(S28/100))/($F$6-$D$6))-1)*100,0)</f>
        <v>-0.20650592846849225</v>
      </c>
      <c r="T48" s="18">
        <f t="shared" si="56"/>
        <v>2.0200258617151245</v>
      </c>
      <c r="U48" s="18">
        <f t="shared" si="56"/>
        <v>1.8645378615099295</v>
      </c>
      <c r="W48" t="str">
        <f>$A$10</f>
        <v>Associate professional occupations</v>
      </c>
      <c r="X48" s="18">
        <f t="shared" si="47"/>
        <v>0.68951833124246686</v>
      </c>
      <c r="Y48" s="18">
        <f t="shared" si="48"/>
        <v>8.814646532495928</v>
      </c>
      <c r="Z48" s="18">
        <f t="shared" si="49"/>
        <v>0.6451370179556104</v>
      </c>
      <c r="AA48" s="18">
        <f t="shared" si="50"/>
        <v>1.354445532253612</v>
      </c>
      <c r="AB48" s="18">
        <f t="shared" ref="AB48:AB54" si="57">IF(AB$6-Z$6 &lt;&gt; 0,(EXP(LN(AB10/Z10)/(AB$6-Z$6))-1)*100,0)</f>
        <v>1.1174556561842186</v>
      </c>
      <c r="AD48" s="18">
        <f t="shared" ref="AD48:AF48" si="58">IF($F$6-$D$6 &lt;&gt; 0,(EXP(LN(1+(AD28/100))/($F$6-$D$6))-1)*100,0)</f>
        <v>1.1174556561842186</v>
      </c>
      <c r="AE48" s="18">
        <f t="shared" si="58"/>
        <v>3.2218352471957035</v>
      </c>
      <c r="AF48" s="18">
        <f t="shared" si="58"/>
        <v>3.9594980665229595</v>
      </c>
    </row>
    <row r="49" spans="1:32" x14ac:dyDescent="0.2">
      <c r="A49" t="str">
        <f>$A$11</f>
        <v>Administrative and secretarial occupations</v>
      </c>
      <c r="B49" s="18">
        <f t="shared" si="42"/>
        <v>-2.1297132988842837</v>
      </c>
      <c r="C49" s="18">
        <f t="shared" si="42"/>
        <v>4.0309761677077116</v>
      </c>
      <c r="D49" s="18">
        <f t="shared" si="42"/>
        <v>-0.89272593551060764</v>
      </c>
      <c r="E49" s="18">
        <f t="shared" si="42"/>
        <v>-0.59683528313969614</v>
      </c>
      <c r="F49" s="18">
        <f t="shared" si="54"/>
        <v>-0.69556352603624694</v>
      </c>
      <c r="H49" s="18">
        <f t="shared" si="51"/>
        <v>-0.69556352603624694</v>
      </c>
      <c r="I49" s="18">
        <f t="shared" si="51"/>
        <v>2.6553352165249899</v>
      </c>
      <c r="J49" s="18">
        <f t="shared" si="51"/>
        <v>2.1811344952620715</v>
      </c>
      <c r="L49" t="str">
        <f>$A$11</f>
        <v>Administrative and secretarial occupations</v>
      </c>
      <c r="M49" s="18">
        <f t="shared" si="43"/>
        <v>-2.5927653037154053</v>
      </c>
      <c r="N49" s="18">
        <f t="shared" si="44"/>
        <v>18.082982011980686</v>
      </c>
      <c r="O49" s="18">
        <f t="shared" si="45"/>
        <v>-0.39685167896045259</v>
      </c>
      <c r="P49" s="18">
        <f t="shared" si="46"/>
        <v>1.0895353611017899</v>
      </c>
      <c r="Q49" s="18">
        <f t="shared" si="55"/>
        <v>0.59162460979178544</v>
      </c>
      <c r="S49" s="18">
        <f t="shared" ref="S49:U49" si="59">IF($F$6-$D$6 &lt;&gt; 0,(EXP(LN(1+(S29/100))/($F$6-$D$6))-1)*100,0)</f>
        <v>0.59162460979178544</v>
      </c>
      <c r="T49" s="18">
        <f t="shared" si="59"/>
        <v>2.1772866202651953</v>
      </c>
      <c r="U49" s="18">
        <f t="shared" si="59"/>
        <v>2.6198189959856899</v>
      </c>
      <c r="W49" t="str">
        <f>$A$11</f>
        <v>Administrative and secretarial occupations</v>
      </c>
      <c r="X49" s="18">
        <f t="shared" si="47"/>
        <v>-1.9676572141190229</v>
      </c>
      <c r="Y49" s="18">
        <f t="shared" si="48"/>
        <v>-0.80877591056534026</v>
      </c>
      <c r="Z49" s="18">
        <f t="shared" si="49"/>
        <v>-1.098942531416669</v>
      </c>
      <c r="AA49" s="18">
        <f t="shared" si="50"/>
        <v>-1.3989046075036482</v>
      </c>
      <c r="AB49" s="18">
        <f t="shared" si="57"/>
        <v>-1.2990184709022801</v>
      </c>
      <c r="AD49" s="18">
        <f t="shared" ref="AD49:AF49" si="60">IF($F$6-$D$6 &lt;&gt; 0,(EXP(LN(1+(AD29/100))/($F$6-$D$6))-1)*100,0)</f>
        <v>-1.2990184709022801</v>
      </c>
      <c r="AE49" s="18">
        <f t="shared" si="60"/>
        <v>2.8426676457113498</v>
      </c>
      <c r="AF49" s="18">
        <f t="shared" si="60"/>
        <v>1.99336410194626</v>
      </c>
    </row>
    <row r="50" spans="1:32" x14ac:dyDescent="0.2">
      <c r="A50" t="str">
        <f>$A$12</f>
        <v>Skilled trades occupations</v>
      </c>
      <c r="B50" s="18">
        <f t="shared" si="42"/>
        <v>-0.5256391338439026</v>
      </c>
      <c r="C50" s="18">
        <f t="shared" si="42"/>
        <v>-13.071563289616838</v>
      </c>
      <c r="D50" s="18">
        <f t="shared" si="42"/>
        <v>-0.34266936827442862</v>
      </c>
      <c r="E50" s="18">
        <f t="shared" si="42"/>
        <v>-0.45997818749331509</v>
      </c>
      <c r="F50" s="18">
        <f t="shared" si="54"/>
        <v>-0.42089059876074808</v>
      </c>
      <c r="H50" s="18">
        <f t="shared" si="51"/>
        <v>-0.42089059876074808</v>
      </c>
      <c r="I50" s="18">
        <f t="shared" si="51"/>
        <v>2.3480265283406077</v>
      </c>
      <c r="J50" s="18">
        <f t="shared" si="51"/>
        <v>2.0465601908883135</v>
      </c>
      <c r="L50" t="str">
        <f>$A$12</f>
        <v>Skilled trades occupations</v>
      </c>
      <c r="M50" s="18">
        <f t="shared" si="43"/>
        <v>-0.41446647904218592</v>
      </c>
      <c r="N50" s="18">
        <f t="shared" si="44"/>
        <v>-16.965618371932134</v>
      </c>
      <c r="O50" s="18">
        <f t="shared" si="45"/>
        <v>-0.64967773223620906</v>
      </c>
      <c r="P50" s="18">
        <f t="shared" si="46"/>
        <v>-0.70090342082915758</v>
      </c>
      <c r="Q50" s="18">
        <f t="shared" si="55"/>
        <v>-0.68383112667161905</v>
      </c>
      <c r="S50" s="18">
        <f t="shared" ref="S50:U50" si="61">IF($F$6-$D$6 &lt;&gt; 0,(EXP(LN(1+(S30/100))/($F$6-$D$6))-1)*100,0)</f>
        <v>-0.68383112667161905</v>
      </c>
      <c r="T50" s="18">
        <f t="shared" si="61"/>
        <v>2.135048339724932</v>
      </c>
      <c r="U50" s="18">
        <f t="shared" si="61"/>
        <v>1.6330375256009111</v>
      </c>
      <c r="W50" t="str">
        <f>$A$12</f>
        <v>Skilled trades occupations</v>
      </c>
      <c r="X50" s="18">
        <f t="shared" si="47"/>
        <v>-1.4088056144667016</v>
      </c>
      <c r="Y50" s="18">
        <f t="shared" si="48"/>
        <v>18.650633569579234</v>
      </c>
      <c r="Z50" s="18">
        <f t="shared" si="49"/>
        <v>1.3390993283145525</v>
      </c>
      <c r="AA50" s="18">
        <f t="shared" si="50"/>
        <v>0.70695499485702307</v>
      </c>
      <c r="AB50" s="18">
        <f t="shared" si="57"/>
        <v>0.9172304134904774</v>
      </c>
      <c r="AD50" s="18">
        <f t="shared" ref="AD50:AF50" si="62">IF($F$6-$D$6 &lt;&gt; 0,(EXP(LN(1+(AD30/100))/($F$6-$D$6))-1)*100,0)</f>
        <v>0.9172304134904774</v>
      </c>
      <c r="AE50" s="18">
        <f t="shared" si="62"/>
        <v>3.4565600332070456</v>
      </c>
      <c r="AF50" s="18">
        <f t="shared" si="62"/>
        <v>4.0409575332472691</v>
      </c>
    </row>
    <row r="51" spans="1:32" x14ac:dyDescent="0.2">
      <c r="A51" t="str">
        <f>$A$13</f>
        <v>Caring, leisure and other service occupations</v>
      </c>
      <c r="B51" s="18">
        <f t="shared" si="42"/>
        <v>-0.37027174108617</v>
      </c>
      <c r="C51" s="18">
        <f t="shared" si="42"/>
        <v>1.4497426085343434</v>
      </c>
      <c r="D51" s="18">
        <f t="shared" si="42"/>
        <v>1.1365828855104176</v>
      </c>
      <c r="E51" s="18">
        <f t="shared" si="42"/>
        <v>0.56000394814903487</v>
      </c>
      <c r="F51" s="18">
        <f t="shared" si="54"/>
        <v>0.75183076850153796</v>
      </c>
      <c r="H51" s="18">
        <f t="shared" si="51"/>
        <v>0.75183076850153796</v>
      </c>
      <c r="I51" s="18">
        <f t="shared" si="51"/>
        <v>3.1547161374084309</v>
      </c>
      <c r="J51" s="18">
        <f t="shared" si="51"/>
        <v>3.650841414301631</v>
      </c>
      <c r="L51" t="str">
        <f>$A$13</f>
        <v>Caring, leisure and other service occupations</v>
      </c>
      <c r="M51" s="18">
        <f t="shared" si="43"/>
        <v>0.72245917501616574</v>
      </c>
      <c r="N51" s="18">
        <f t="shared" si="44"/>
        <v>0.37725452214105726</v>
      </c>
      <c r="O51" s="18">
        <f t="shared" si="45"/>
        <v>1.9441733900339875</v>
      </c>
      <c r="P51" s="18">
        <f t="shared" si="46"/>
        <v>1.2000284898600944</v>
      </c>
      <c r="Q51" s="18">
        <f t="shared" si="55"/>
        <v>1.4474712778764109</v>
      </c>
      <c r="S51" s="18">
        <f t="shared" ref="S51:U51" si="63">IF($F$6-$D$6 &lt;&gt; 0,(EXP(LN(1+(S31/100))/($F$6-$D$6))-1)*100,0)</f>
        <v>1.4474712778764109</v>
      </c>
      <c r="T51" s="18">
        <f t="shared" si="63"/>
        <v>2.6866779995251777</v>
      </c>
      <c r="U51" s="18">
        <f t="shared" si="63"/>
        <v>3.7174652658290341</v>
      </c>
      <c r="W51" t="str">
        <f>$A$13</f>
        <v>Caring, leisure and other service occupations</v>
      </c>
      <c r="X51" s="18">
        <f t="shared" si="47"/>
        <v>-0.60476520200700712</v>
      </c>
      <c r="Y51" s="18">
        <f t="shared" si="48"/>
        <v>1.6876352915326631</v>
      </c>
      <c r="Z51" s="18">
        <f t="shared" si="49"/>
        <v>0.9562681138288287</v>
      </c>
      <c r="AA51" s="18">
        <f t="shared" si="50"/>
        <v>0.4075530041534714</v>
      </c>
      <c r="AB51" s="18">
        <f t="shared" si="57"/>
        <v>0.59012586398428102</v>
      </c>
      <c r="AD51" s="18">
        <f t="shared" ref="AD51:AF51" si="64">IF($F$6-$D$6 &lt;&gt; 0,(EXP(LN(1+(AD31/100))/($F$6-$D$6))-1)*100,0)</f>
        <v>0.59012586398428102</v>
      </c>
      <c r="AE51" s="18">
        <f t="shared" si="64"/>
        <v>3.2533411496596498</v>
      </c>
      <c r="AF51" s="18">
        <f t="shared" si="64"/>
        <v>3.6361734184215289</v>
      </c>
    </row>
    <row r="52" spans="1:32" x14ac:dyDescent="0.2">
      <c r="A52" t="str">
        <f>$A$14</f>
        <v>Sales and customer service occupations</v>
      </c>
      <c r="B52" s="18">
        <f t="shared" si="42"/>
        <v>-1.2376309706883526</v>
      </c>
      <c r="C52" s="18">
        <f t="shared" si="42"/>
        <v>-2.2774938634617659E-2</v>
      </c>
      <c r="D52" s="18">
        <f t="shared" si="42"/>
        <v>0.24492751709985772</v>
      </c>
      <c r="E52" s="18">
        <f t="shared" si="42"/>
        <v>0.31553243811699438</v>
      </c>
      <c r="F52" s="18">
        <f t="shared" si="54"/>
        <v>0.29199194075695267</v>
      </c>
      <c r="H52" s="18">
        <f t="shared" si="51"/>
        <v>0.29199194075695267</v>
      </c>
      <c r="I52" s="18">
        <f t="shared" si="51"/>
        <v>2.7615112103686279</v>
      </c>
      <c r="J52" s="18">
        <f t="shared" si="51"/>
        <v>2.962278652784156</v>
      </c>
      <c r="L52" t="str">
        <f>$A$14</f>
        <v>Sales and customer service occupations</v>
      </c>
      <c r="M52" s="18">
        <f t="shared" si="43"/>
        <v>-0.23113265026164509</v>
      </c>
      <c r="N52" s="18">
        <f t="shared" si="44"/>
        <v>0.67295604281119026</v>
      </c>
      <c r="O52" s="18">
        <f t="shared" si="45"/>
        <v>0.8568728973503692</v>
      </c>
      <c r="P52" s="18">
        <f t="shared" si="46"/>
        <v>0.7936600916801595</v>
      </c>
      <c r="Q52" s="18">
        <f t="shared" si="55"/>
        <v>0.81472662355435155</v>
      </c>
      <c r="S52" s="18">
        <f t="shared" ref="S52:U52" si="65">IF($F$6-$D$6 &lt;&gt; 0,(EXP(LN(1+(S32/100))/($F$6-$D$6))-1)*100,0)</f>
        <v>0.81472662355435155</v>
      </c>
      <c r="T52" s="18">
        <f t="shared" si="65"/>
        <v>2.089746585041441</v>
      </c>
      <c r="U52" s="18">
        <f t="shared" si="65"/>
        <v>2.7087205507138057</v>
      </c>
      <c r="W52" t="str">
        <f>$A$14</f>
        <v>Sales and customer service occupations</v>
      </c>
      <c r="X52" s="18">
        <f t="shared" si="47"/>
        <v>-1.7294538926392988</v>
      </c>
      <c r="Y52" s="18">
        <f t="shared" si="48"/>
        <v>-0.37583215629937161</v>
      </c>
      <c r="Z52" s="18">
        <f t="shared" si="49"/>
        <v>-7.4768222517995753E-2</v>
      </c>
      <c r="AA52" s="18">
        <f t="shared" si="50"/>
        <v>4.9981258617037838E-2</v>
      </c>
      <c r="AB52" s="18">
        <f t="shared" si="57"/>
        <v>8.3808033026988582E-3</v>
      </c>
      <c r="AD52" s="18">
        <f t="shared" ref="AD52:AF52" si="66">IF($F$6-$D$6 &lt;&gt; 0,(EXP(LN(1+(AD32/100))/($F$6-$D$6))-1)*100,0)</f>
        <v>8.3808033026988582E-3</v>
      </c>
      <c r="AE52" s="18">
        <f t="shared" si="66"/>
        <v>3.0835099432058533</v>
      </c>
      <c r="AF52" s="18">
        <f t="shared" si="66"/>
        <v>3.0889893062943319</v>
      </c>
    </row>
    <row r="53" spans="1:32" x14ac:dyDescent="0.2">
      <c r="A53" t="str">
        <f>$A$15</f>
        <v>Process, plant and machine operatives</v>
      </c>
      <c r="B53" s="18">
        <f t="shared" si="42"/>
        <v>1.1103365858572412</v>
      </c>
      <c r="C53" s="18">
        <f t="shared" si="42"/>
        <v>-11.967553318012492</v>
      </c>
      <c r="D53" s="18">
        <f t="shared" si="42"/>
        <v>1.8246666210418594</v>
      </c>
      <c r="E53" s="18">
        <f t="shared" si="42"/>
        <v>-0.32452071732368415</v>
      </c>
      <c r="F53" s="18">
        <f t="shared" si="54"/>
        <v>0.38678692894460465</v>
      </c>
      <c r="H53" s="18">
        <f t="shared" si="51"/>
        <v>0.38678692894460465</v>
      </c>
      <c r="I53" s="18">
        <f t="shared" si="51"/>
        <v>2.6758894425558566</v>
      </c>
      <c r="J53" s="18">
        <f t="shared" si="51"/>
        <v>2.9454831871526865</v>
      </c>
      <c r="L53" t="str">
        <f>$A$15</f>
        <v>Process, plant and machine operatives</v>
      </c>
      <c r="M53" s="18">
        <f t="shared" si="43"/>
        <v>1.3423403388458599</v>
      </c>
      <c r="N53" s="18">
        <f t="shared" si="44"/>
        <v>-11.488209142453531</v>
      </c>
      <c r="O53" s="18">
        <f t="shared" si="45"/>
        <v>1.5379202562452399</v>
      </c>
      <c r="P53" s="18">
        <f t="shared" si="46"/>
        <v>-0.34363326383107795</v>
      </c>
      <c r="Q53" s="18">
        <f t="shared" si="55"/>
        <v>0.27964496332142375</v>
      </c>
      <c r="S53" s="18">
        <f t="shared" ref="S53:U53" si="67">IF($F$6-$D$6 &lt;&gt; 0,(EXP(LN(1+(S33/100))/($F$6-$D$6))-1)*100,0)</f>
        <v>0.27964496332142375</v>
      </c>
      <c r="T53" s="18">
        <f t="shared" si="67"/>
        <v>2.6070871706413312</v>
      </c>
      <c r="U53" s="18">
        <f t="shared" si="67"/>
        <v>2.8033423686141479</v>
      </c>
      <c r="W53" t="str">
        <f>$A$15</f>
        <v>Process, plant and machine operatives</v>
      </c>
      <c r="X53" s="18">
        <f t="shared" si="47"/>
        <v>-0.81003022606142006</v>
      </c>
      <c r="Y53" s="18">
        <f t="shared" si="48"/>
        <v>-16.154938769270398</v>
      </c>
      <c r="Z53" s="18">
        <f t="shared" si="49"/>
        <v>4.3280023457975769</v>
      </c>
      <c r="AA53" s="18">
        <f t="shared" si="50"/>
        <v>-0.17179804584859237</v>
      </c>
      <c r="AB53" s="18">
        <f t="shared" si="57"/>
        <v>1.3061466414062251</v>
      </c>
      <c r="AD53" s="18">
        <f t="shared" ref="AD53:AF53" si="68">IF($F$6-$D$6 &lt;&gt; 0,(EXP(LN(1+(AD33/100))/($F$6-$D$6))-1)*100,0)</f>
        <v>1.3061466414062251</v>
      </c>
      <c r="AE53" s="18">
        <f t="shared" si="68"/>
        <v>3.2817327891995207</v>
      </c>
      <c r="AF53" s="18">
        <f t="shared" si="68"/>
        <v>4.1413767678286195</v>
      </c>
    </row>
    <row r="54" spans="1:32" x14ac:dyDescent="0.2">
      <c r="A54" t="str">
        <f>$A$16</f>
        <v>Elementary occupations</v>
      </c>
      <c r="B54" s="18">
        <f t="shared" si="42"/>
        <v>-5.1966081090459859E-2</v>
      </c>
      <c r="C54" s="18">
        <f t="shared" si="42"/>
        <v>-7.0863309170940969</v>
      </c>
      <c r="D54" s="18">
        <f t="shared" si="42"/>
        <v>-0.11453318476326579</v>
      </c>
      <c r="E54" s="18">
        <f t="shared" si="42"/>
        <v>0.27205993920031979</v>
      </c>
      <c r="F54" s="18">
        <f t="shared" si="54"/>
        <v>0.14302959919711977</v>
      </c>
      <c r="H54" s="18">
        <f t="shared" si="51"/>
        <v>0.14302959919711977</v>
      </c>
      <c r="I54" s="18">
        <f t="shared" si="51"/>
        <v>2.6510861741424252</v>
      </c>
      <c r="J54" s="18">
        <f t="shared" si="51"/>
        <v>2.7505673787022955</v>
      </c>
      <c r="L54" t="str">
        <f>$A$16</f>
        <v>Elementary occupations</v>
      </c>
      <c r="M54" s="18">
        <f t="shared" si="43"/>
        <v>1.4206672406430698</v>
      </c>
      <c r="N54" s="18">
        <f t="shared" si="44"/>
        <v>-7.8478296642415124</v>
      </c>
      <c r="O54" s="18">
        <f t="shared" si="45"/>
        <v>0.40046555511770165</v>
      </c>
      <c r="P54" s="18">
        <f t="shared" si="46"/>
        <v>-0.1710088248358721</v>
      </c>
      <c r="Q54" s="18">
        <f t="shared" si="55"/>
        <v>1.9120295200281134E-2</v>
      </c>
      <c r="S54" s="18">
        <f t="shared" ref="S54:U54" si="69">IF($F$6-$D$6 &lt;&gt; 0,(EXP(LN(1+(S34/100))/($F$6-$D$6))-1)*100,0)</f>
        <v>1.9120295200281134E-2</v>
      </c>
      <c r="T54" s="18">
        <f t="shared" si="69"/>
        <v>2.2136886422147173</v>
      </c>
      <c r="U54" s="18">
        <f t="shared" si="69"/>
        <v>2.2277662982254975</v>
      </c>
      <c r="W54" t="str">
        <f>$A$16</f>
        <v>Elementary occupations</v>
      </c>
      <c r="X54" s="18">
        <f t="shared" si="47"/>
        <v>-1.630454225152167</v>
      </c>
      <c r="Y54" s="18">
        <f t="shared" si="48"/>
        <v>-6.2053000903362516</v>
      </c>
      <c r="Z54" s="18">
        <f t="shared" si="49"/>
        <v>-0.71313635244550921</v>
      </c>
      <c r="AA54" s="18">
        <f t="shared" si="50"/>
        <v>0.78227736591081065</v>
      </c>
      <c r="AB54" s="18">
        <f t="shared" si="57"/>
        <v>0.28132015048409897</v>
      </c>
      <c r="AD54" s="18">
        <f t="shared" ref="AD54:AF54" si="70">IF($F$6-$D$6 &lt;&gt; 0,(EXP(LN(1+(AD34/100))/($F$6-$D$6))-1)*100,0)</f>
        <v>0.28132015048409897</v>
      </c>
      <c r="AE54" s="18">
        <f t="shared" si="70"/>
        <v>3.1185224445557047</v>
      </c>
      <c r="AF54" s="18">
        <f t="shared" si="70"/>
        <v>3.3028613354205483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0.36022124311556603</v>
      </c>
      <c r="C56" s="26">
        <f>IF(D$6-C$6 &lt;&gt; 0,(EXP(LN(D18/C18)/(D$6-C$6))-1)*100,0)</f>
        <v>-0.45322095351985059</v>
      </c>
      <c r="D56" s="26">
        <f>IF(E$6-D$6 &lt;&gt; 0,(EXP(LN(E18/D18)/(E$6-D$6))-1)*100,0)</f>
        <v>0.53351467628774962</v>
      </c>
      <c r="E56" s="26">
        <f>IF(F$6-E$6 &lt;&gt; 0,(EXP(LN(F18/E18)/(F$6-E$6))-1)*100,0)</f>
        <v>0.533512011860382</v>
      </c>
      <c r="F56" s="26">
        <f t="shared" si="54"/>
        <v>0.53351290000283047</v>
      </c>
      <c r="H56" s="26">
        <f t="shared" si="51"/>
        <v>0.53351290000283047</v>
      </c>
      <c r="I56" s="26">
        <f t="shared" ref="I56" si="71">IF($F$6-$D$6 &lt;&gt; 0,(EXP(LN(1+(I36/100))/($F$6-$D$6))-1)*100,0)</f>
        <v>2.8028952312539213</v>
      </c>
      <c r="J56" s="26">
        <f t="shared" ref="J56" si="72">IF($F$6-$D$6 &lt;&gt; 0,(EXP(LN(1+(J36/100))/($F$6-$D$6))-1)*100,0)</f>
        <v>3.1697384793364813</v>
      </c>
      <c r="L56" s="24" t="str">
        <f>$A$18</f>
        <v>All occupations</v>
      </c>
      <c r="M56" s="26">
        <f>IF(N$6-M$6 &lt;&gt; 0,(EXP(LN(N18/M18)/(N$6-M$6))-1)*100,0)</f>
        <v>0.86661861877519453</v>
      </c>
      <c r="N56" s="26">
        <f>IF(O$6-N$6 &lt;&gt; 0,(EXP(LN(O18/N18)/(O$6-N$6))-1)*100,0)</f>
        <v>-4.1168279064643931</v>
      </c>
      <c r="O56" s="26">
        <f>IF(P$6-O$6 &lt;&gt; 0,(EXP(LN(P18/O18)/(P$6-O$6))-1)*100,0)</f>
        <v>0.40274536884206125</v>
      </c>
      <c r="P56" s="26">
        <f>IF(Q$6-P$6 &lt;&gt; 0,(EXP(LN(Q18/P18)/(Q$6-P$6))-1)*100,0)</f>
        <v>0.42409572021024911</v>
      </c>
      <c r="Q56" s="26">
        <f t="shared" ref="Q56" si="73">IF(Q$6-O$6 &lt;&gt; 0,(EXP(LN(Q18/O18)/(Q$6-O$6))-1)*100,0)</f>
        <v>0.41697843201409235</v>
      </c>
      <c r="S56" s="26">
        <f t="shared" ref="S56:U56" si="74">IF($F$6-$D$6 &lt;&gt; 0,(EXP(LN(1+(S36/100))/($F$6-$D$6))-1)*100,0)</f>
        <v>0.41697843201409235</v>
      </c>
      <c r="T56" s="26">
        <f t="shared" si="74"/>
        <v>2.3261675569856699</v>
      </c>
      <c r="U56" s="26">
        <f t="shared" si="74"/>
        <v>2.6309174305132466</v>
      </c>
      <c r="W56" s="24" t="str">
        <f>$A$18</f>
        <v>All occupations</v>
      </c>
      <c r="X56" s="26">
        <f>IF(Y$6-X$6 &lt;&gt; 0,(EXP(LN(Y18/X18)/(Y$6-X$6))-1)*100,0)</f>
        <v>-0.13287365659535588</v>
      </c>
      <c r="Y56" s="26">
        <f>IF(Z$6-Y$6 &lt;&gt; 0,(EXP(LN(Z18/Y18)/(Z$6-Y$6))-1)*100,0)</f>
        <v>3.2040734327208886</v>
      </c>
      <c r="Z56" s="26">
        <f>IF(AA$6-Z$6 &lt;&gt; 0,(EXP(LN(AA18/Z18)/(AA$6-Z$6))-1)*100,0)</f>
        <v>0.65419319358770434</v>
      </c>
      <c r="AA56" s="26">
        <f>IF(AB$6-AA$6 &lt;&gt; 0,(EXP(LN(AB18/AA18)/(AB$6-AA$6))-1)*100,0)</f>
        <v>0.63279852467046371</v>
      </c>
      <c r="AB56" s="26">
        <f t="shared" ref="AB56" si="75">IF(AB$6-Z$6 &lt;&gt; 0,(EXP(LN(AB18/Z18)/(AB$6-Z$6))-1)*100,0)</f>
        <v>0.63992957564307229</v>
      </c>
      <c r="AD56" s="26">
        <f t="shared" ref="AD56:AF56" si="76">IF($F$6-$D$6 &lt;&gt; 0,(EXP(LN(1+(AD36/100))/($F$6-$D$6))-1)*100,0)</f>
        <v>0.63992957564307229</v>
      </c>
      <c r="AE56" s="26">
        <f t="shared" si="76"/>
        <v>3.2189768345689096</v>
      </c>
      <c r="AF56" s="26">
        <f t="shared" si="76"/>
        <v>3.6365343368582437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5.4105636643045045</v>
      </c>
      <c r="C64" s="27">
        <f t="shared" si="77"/>
        <v>-0.55545574057202884</v>
      </c>
      <c r="D64" s="27">
        <f t="shared" si="77"/>
        <v>1.3806154318842374</v>
      </c>
      <c r="E64" s="27">
        <f t="shared" si="77"/>
        <v>6.1028260400967156</v>
      </c>
      <c r="F64" s="27">
        <f>F8-D8</f>
        <v>7.483441471980953</v>
      </c>
      <c r="L64" t="str">
        <f>$A$8</f>
        <v>Managers, directors and senior officials</v>
      </c>
      <c r="M64" s="27">
        <f t="shared" ref="M64:M72" si="78">N8-M8</f>
        <v>3.2492320772042191</v>
      </c>
      <c r="N64" s="27">
        <f t="shared" ref="N64:N72" si="79">O8-N8</f>
        <v>-1.4100776996671769</v>
      </c>
      <c r="O64" s="27">
        <f t="shared" ref="O64:O72" si="80">P8-O8</f>
        <v>0.4614329866017215</v>
      </c>
      <c r="P64" s="27">
        <f t="shared" ref="P64:P72" si="81">Q8-P8</f>
        <v>3.0916765375517841</v>
      </c>
      <c r="Q64" s="27">
        <f>Q8-O8</f>
        <v>3.5531095241535056</v>
      </c>
      <c r="W64" t="str">
        <f>$A$8</f>
        <v>Managers, directors and senior officials</v>
      </c>
      <c r="X64" s="27">
        <f t="shared" ref="X64:X72" si="82">Y8-X8</f>
        <v>2.1613315871003351</v>
      </c>
      <c r="Y64" s="27">
        <f t="shared" ref="Y64:Y72" si="83">Z8-Y8</f>
        <v>0.85462195909507699</v>
      </c>
      <c r="Z64" s="27">
        <f t="shared" ref="Z64:Z72" si="84">AA8-Z8</f>
        <v>0.91918244528255677</v>
      </c>
      <c r="AA64" s="27">
        <f t="shared" ref="AA64:AA72" si="85">AB8-AA8</f>
        <v>3.0111495025449511</v>
      </c>
      <c r="AB64" s="27">
        <f>AB8-Z8</f>
        <v>3.9303319478275078</v>
      </c>
    </row>
    <row r="65" spans="1:31" x14ac:dyDescent="0.2">
      <c r="A65" t="str">
        <f>$A$9</f>
        <v>Professional occupations</v>
      </c>
      <c r="B65" s="27">
        <f t="shared" si="77"/>
        <v>5.2089659859700674</v>
      </c>
      <c r="C65" s="27">
        <f t="shared" si="77"/>
        <v>6.1165803607907918</v>
      </c>
      <c r="D65" s="27">
        <f t="shared" si="77"/>
        <v>8.6522941042348975</v>
      </c>
      <c r="E65" s="27">
        <f t="shared" si="77"/>
        <v>12.485678946918611</v>
      </c>
      <c r="F65" s="27">
        <f t="shared" ref="F65:F72" si="86">F9-D9</f>
        <v>21.137973051153509</v>
      </c>
      <c r="L65" t="str">
        <f>$A$9</f>
        <v>Professional occupations</v>
      </c>
      <c r="M65" s="27">
        <f t="shared" si="78"/>
        <v>1.3814064245970812</v>
      </c>
      <c r="N65" s="27">
        <f t="shared" si="79"/>
        <v>1.3187348499124525</v>
      </c>
      <c r="O65" s="27">
        <f t="shared" si="80"/>
        <v>3.0255345668712579</v>
      </c>
      <c r="P65" s="27">
        <f t="shared" si="81"/>
        <v>4.2196914243966006</v>
      </c>
      <c r="Q65" s="27">
        <f t="shared" ref="Q65:Q72" si="87">Q9-O9</f>
        <v>7.2452259912678585</v>
      </c>
      <c r="W65" t="str">
        <f>$A$9</f>
        <v>Professional occupations</v>
      </c>
      <c r="X65" s="27">
        <f t="shared" si="82"/>
        <v>3.8275595613730715</v>
      </c>
      <c r="Y65" s="27">
        <f t="shared" si="83"/>
        <v>4.7978455108782398</v>
      </c>
      <c r="Z65" s="27">
        <f t="shared" si="84"/>
        <v>5.6267595373636752</v>
      </c>
      <c r="AA65" s="27">
        <f t="shared" si="85"/>
        <v>8.2659875225218826</v>
      </c>
      <c r="AB65" s="27">
        <f t="shared" ref="AB65:AB72" si="88">AB9-Z9</f>
        <v>13.892747059885558</v>
      </c>
    </row>
    <row r="66" spans="1:31" x14ac:dyDescent="0.2">
      <c r="A66" t="str">
        <f>$A$10</f>
        <v>Associate professional occupations</v>
      </c>
      <c r="B66" s="27">
        <f t="shared" si="77"/>
        <v>2.188719052798838</v>
      </c>
      <c r="C66" s="27">
        <f t="shared" si="77"/>
        <v>2.3990286370002778</v>
      </c>
      <c r="D66" s="27">
        <f t="shared" si="77"/>
        <v>-0.89879854897689171</v>
      </c>
      <c r="E66" s="27">
        <f t="shared" si="77"/>
        <v>4.6995590329342107</v>
      </c>
      <c r="F66" s="27">
        <f t="shared" si="86"/>
        <v>3.800760483957319</v>
      </c>
      <c r="L66" t="str">
        <f>$A$10</f>
        <v>Associate professional occupations</v>
      </c>
      <c r="M66" s="27">
        <f t="shared" si="78"/>
        <v>1.5615685192194455</v>
      </c>
      <c r="N66" s="27">
        <f t="shared" si="79"/>
        <v>0.36002156629383819</v>
      </c>
      <c r="O66" s="27">
        <f t="shared" si="80"/>
        <v>-1.7212811179977052</v>
      </c>
      <c r="P66" s="27">
        <f t="shared" si="81"/>
        <v>0.95635483132654997</v>
      </c>
      <c r="Q66" s="27">
        <f t="shared" si="87"/>
        <v>-0.76492628667115525</v>
      </c>
      <c r="W66" t="str">
        <f>$A$10</f>
        <v>Associate professional occupations</v>
      </c>
      <c r="X66" s="27">
        <f t="shared" si="82"/>
        <v>0.6271505335793961</v>
      </c>
      <c r="Y66" s="27">
        <f t="shared" si="83"/>
        <v>2.0390070707064396</v>
      </c>
      <c r="Z66" s="27">
        <f t="shared" si="84"/>
        <v>0.82248256902084194</v>
      </c>
      <c r="AA66" s="27">
        <f t="shared" si="85"/>
        <v>3.7432042016076608</v>
      </c>
      <c r="AB66" s="27">
        <f t="shared" si="88"/>
        <v>4.5656867706285027</v>
      </c>
    </row>
    <row r="67" spans="1:31" x14ac:dyDescent="0.2">
      <c r="A67" t="str">
        <f>$A$11</f>
        <v>Administrative and secretarial occupations</v>
      </c>
      <c r="B67" s="27">
        <f t="shared" si="77"/>
        <v>-4.1054721396345002</v>
      </c>
      <c r="C67" s="27">
        <f t="shared" si="77"/>
        <v>1.8403209804544147</v>
      </c>
      <c r="D67" s="27">
        <f t="shared" si="77"/>
        <v>-2.0824767506221562</v>
      </c>
      <c r="E67" s="27">
        <f t="shared" si="77"/>
        <v>-2.6387200164847258</v>
      </c>
      <c r="F67" s="27">
        <f t="shared" si="86"/>
        <v>-4.721196767106882</v>
      </c>
      <c r="L67" t="str">
        <f>$A$11</f>
        <v>Administrative and secretarial occupations</v>
      </c>
      <c r="M67" s="27">
        <f t="shared" si="78"/>
        <v>-1.2958852580582043</v>
      </c>
      <c r="N67" s="27">
        <f t="shared" si="79"/>
        <v>2.1149696527605126</v>
      </c>
      <c r="O67" s="27">
        <f t="shared" si="80"/>
        <v>-0.27187709915950187</v>
      </c>
      <c r="P67" s="27">
        <f t="shared" si="81"/>
        <v>1.5495882399024001</v>
      </c>
      <c r="Q67" s="27">
        <f t="shared" si="87"/>
        <v>1.2777111407428983</v>
      </c>
      <c r="W67" t="str">
        <f>$A$11</f>
        <v>Administrative and secretarial occupations</v>
      </c>
      <c r="X67" s="27">
        <f t="shared" si="82"/>
        <v>-2.8095868815763509</v>
      </c>
      <c r="Y67" s="27">
        <f t="shared" si="83"/>
        <v>-0.27464867230610679</v>
      </c>
      <c r="Z67" s="27">
        <f t="shared" si="84"/>
        <v>-1.8105996514625815</v>
      </c>
      <c r="AA67" s="27">
        <f t="shared" si="85"/>
        <v>-4.1883082563871348</v>
      </c>
      <c r="AB67" s="27">
        <f t="shared" si="88"/>
        <v>-5.9989079078497163</v>
      </c>
    </row>
    <row r="68" spans="1:31" x14ac:dyDescent="0.2">
      <c r="A68" t="str">
        <f>$A$12</f>
        <v>Skilled trades occupations</v>
      </c>
      <c r="B68" s="27">
        <f t="shared" si="77"/>
        <v>-0.87926142005965602</v>
      </c>
      <c r="C68" s="27">
        <f t="shared" si="77"/>
        <v>-5.3947114441855959</v>
      </c>
      <c r="D68" s="27">
        <f t="shared" si="77"/>
        <v>-0.61048003452230404</v>
      </c>
      <c r="E68" s="27">
        <f t="shared" si="77"/>
        <v>-1.5889634893861952</v>
      </c>
      <c r="F68" s="27">
        <f t="shared" si="86"/>
        <v>-2.1994435239084993</v>
      </c>
      <c r="L68" t="str">
        <f>$A$12</f>
        <v>Skilled trades occupations</v>
      </c>
      <c r="M68" s="27">
        <f t="shared" si="78"/>
        <v>-0.61577092679313949</v>
      </c>
      <c r="N68" s="27">
        <f t="shared" si="79"/>
        <v>-6.2362773932900524</v>
      </c>
      <c r="O68" s="27">
        <f t="shared" si="80"/>
        <v>-0.97867542550289954</v>
      </c>
      <c r="P68" s="27">
        <f t="shared" si="81"/>
        <v>-2.006599643822085</v>
      </c>
      <c r="Q68" s="27">
        <f t="shared" si="87"/>
        <v>-2.9852750693249845</v>
      </c>
      <c r="W68" t="str">
        <f>$A$12</f>
        <v>Skilled trades occupations</v>
      </c>
      <c r="X68" s="27">
        <f t="shared" si="82"/>
        <v>-0.26349049326650498</v>
      </c>
      <c r="Y68" s="27">
        <f t="shared" si="83"/>
        <v>0.84156594910444316</v>
      </c>
      <c r="Z68" s="27">
        <f t="shared" si="84"/>
        <v>0.36819539098057419</v>
      </c>
      <c r="AA68" s="27">
        <f t="shared" si="85"/>
        <v>0.41763615443594126</v>
      </c>
      <c r="AB68" s="27">
        <f t="shared" si="88"/>
        <v>0.78583154541651545</v>
      </c>
    </row>
    <row r="69" spans="1:31" x14ac:dyDescent="0.2">
      <c r="A69" t="str">
        <f>$A$13</f>
        <v>Caring, leisure and other service occupations</v>
      </c>
      <c r="B69" s="27">
        <f t="shared" si="77"/>
        <v>-0.61590549025206798</v>
      </c>
      <c r="C69" s="27">
        <f t="shared" si="77"/>
        <v>0.59730073385185278</v>
      </c>
      <c r="D69" s="27">
        <f t="shared" si="77"/>
        <v>2.4299438240609632</v>
      </c>
      <c r="E69" s="27">
        <f t="shared" si="77"/>
        <v>2.5401256376401093</v>
      </c>
      <c r="F69" s="27">
        <f t="shared" si="86"/>
        <v>4.9700694617010726</v>
      </c>
      <c r="L69" t="str">
        <f>$A$13</f>
        <v>Caring, leisure and other service occupations</v>
      </c>
      <c r="M69" s="27">
        <f t="shared" si="78"/>
        <v>0.21230356393091387</v>
      </c>
      <c r="N69" s="27">
        <f t="shared" si="79"/>
        <v>2.8217606506848902E-2</v>
      </c>
      <c r="O69" s="27">
        <f t="shared" si="80"/>
        <v>0.75877297529889631</v>
      </c>
      <c r="P69" s="27">
        <f t="shared" si="81"/>
        <v>1.0473513068280376</v>
      </c>
      <c r="Q69" s="27">
        <f t="shared" si="87"/>
        <v>1.8061242821269339</v>
      </c>
      <c r="W69" t="str">
        <f>$A$13</f>
        <v>Caring, leisure and other service occupations</v>
      </c>
      <c r="X69" s="27">
        <f t="shared" si="82"/>
        <v>-0.82820905418299162</v>
      </c>
      <c r="Y69" s="27">
        <f t="shared" si="83"/>
        <v>0.56908312734502431</v>
      </c>
      <c r="Z69" s="27">
        <f t="shared" si="84"/>
        <v>1.6711708487620882</v>
      </c>
      <c r="AA69" s="27">
        <f t="shared" si="85"/>
        <v>1.4927743308120824</v>
      </c>
      <c r="AB69" s="27">
        <f t="shared" si="88"/>
        <v>3.1639451795741707</v>
      </c>
    </row>
    <row r="70" spans="1:31" x14ac:dyDescent="0.2">
      <c r="A70" t="str">
        <f>$A$14</f>
        <v>Sales and customer service occupations</v>
      </c>
      <c r="B70" s="27">
        <f t="shared" si="77"/>
        <v>-2.2141844543902565</v>
      </c>
      <c r="C70" s="27">
        <f t="shared" si="77"/>
        <v>-9.873167478893663E-3</v>
      </c>
      <c r="D70" s="27">
        <f t="shared" si="77"/>
        <v>0.53337832418370112</v>
      </c>
      <c r="E70" s="27">
        <f t="shared" si="77"/>
        <v>1.4042066075507549</v>
      </c>
      <c r="F70" s="27">
        <f t="shared" si="86"/>
        <v>1.937584931734456</v>
      </c>
      <c r="L70" t="str">
        <f>$A$14</f>
        <v>Sales and customer service occupations</v>
      </c>
      <c r="M70" s="27">
        <f t="shared" si="78"/>
        <v>-0.13570371287334027</v>
      </c>
      <c r="N70" s="27">
        <f t="shared" si="79"/>
        <v>9.8207190748425433E-2</v>
      </c>
      <c r="O70" s="27">
        <f t="shared" si="80"/>
        <v>0.640322017535361</v>
      </c>
      <c r="P70" s="27">
        <f t="shared" si="81"/>
        <v>1.2612258624972732</v>
      </c>
      <c r="Q70" s="27">
        <f t="shared" si="87"/>
        <v>1.9015478800326342</v>
      </c>
      <c r="W70" t="str">
        <f>$A$14</f>
        <v>Sales and customer service occupations</v>
      </c>
      <c r="X70" s="27">
        <f t="shared" si="82"/>
        <v>-2.0784807415169055</v>
      </c>
      <c r="Y70" s="27">
        <f t="shared" si="83"/>
        <v>-0.10808035822736883</v>
      </c>
      <c r="Z70" s="27">
        <f t="shared" si="84"/>
        <v>-0.10694369335165632</v>
      </c>
      <c r="AA70" s="27">
        <f t="shared" si="85"/>
        <v>0.1429807450534355</v>
      </c>
      <c r="AB70" s="27">
        <f t="shared" si="88"/>
        <v>3.6037051701779177E-2</v>
      </c>
    </row>
    <row r="71" spans="1:31" x14ac:dyDescent="0.2">
      <c r="A71" t="str">
        <f>$A$15</f>
        <v>Process, plant and machine operatives</v>
      </c>
      <c r="B71" s="27">
        <f t="shared" si="77"/>
        <v>1.1349959251674662</v>
      </c>
      <c r="C71" s="27">
        <f t="shared" si="77"/>
        <v>-3.1436980586226149</v>
      </c>
      <c r="D71" s="27">
        <f t="shared" si="77"/>
        <v>2.1881633672719509</v>
      </c>
      <c r="E71" s="27">
        <f t="shared" si="77"/>
        <v>-0.80956563443433538</v>
      </c>
      <c r="F71" s="27">
        <f t="shared" si="86"/>
        <v>1.3785977328376156</v>
      </c>
      <c r="L71" t="str">
        <f>$A$15</f>
        <v>Process, plant and machine operatives</v>
      </c>
      <c r="M71" s="27">
        <f t="shared" si="78"/>
        <v>1.2242195877740656</v>
      </c>
      <c r="N71" s="27">
        <f t="shared" si="79"/>
        <v>-2.7078093825645055</v>
      </c>
      <c r="O71" s="27">
        <f t="shared" si="80"/>
        <v>1.6543537824867371</v>
      </c>
      <c r="P71" s="27">
        <f t="shared" si="81"/>
        <v>-0.76189890537930083</v>
      </c>
      <c r="Q71" s="27">
        <f t="shared" si="87"/>
        <v>0.89245487710743632</v>
      </c>
      <c r="W71" t="str">
        <f>$A$15</f>
        <v>Process, plant and machine operatives</v>
      </c>
      <c r="X71" s="27">
        <f t="shared" si="82"/>
        <v>-8.9223662606594534E-2</v>
      </c>
      <c r="Y71" s="27">
        <f t="shared" si="83"/>
        <v>-0.43588867605806625</v>
      </c>
      <c r="Z71" s="27">
        <f t="shared" si="84"/>
        <v>0.53380958478515872</v>
      </c>
      <c r="AA71" s="27">
        <f t="shared" si="85"/>
        <v>-4.7666729055033663E-2</v>
      </c>
      <c r="AB71" s="27">
        <f t="shared" si="88"/>
        <v>0.48614285573012506</v>
      </c>
    </row>
    <row r="72" spans="1:31" x14ac:dyDescent="0.2">
      <c r="A72" t="str">
        <f>$A$16</f>
        <v>Elementary occupations</v>
      </c>
      <c r="B72" s="27">
        <f t="shared" si="77"/>
        <v>-0.11042112390488512</v>
      </c>
      <c r="C72" s="27">
        <f t="shared" si="77"/>
        <v>-3.7594923012377564</v>
      </c>
      <c r="D72" s="27">
        <f t="shared" si="77"/>
        <v>-0.28163971751482109</v>
      </c>
      <c r="E72" s="27">
        <f t="shared" si="77"/>
        <v>1.3498528751649559</v>
      </c>
      <c r="F72" s="27">
        <f t="shared" si="86"/>
        <v>1.0682131576501348</v>
      </c>
      <c r="L72" t="str">
        <f>$A$16</f>
        <v>Elementary occupations</v>
      </c>
      <c r="M72" s="27">
        <f t="shared" si="78"/>
        <v>1.5612623606872802</v>
      </c>
      <c r="N72" s="27">
        <f t="shared" si="79"/>
        <v>-2.2332392155825787</v>
      </c>
      <c r="O72" s="27">
        <f t="shared" si="80"/>
        <v>0.52930355075290336</v>
      </c>
      <c r="P72" s="27">
        <f t="shared" si="81"/>
        <v>-0.45399254304888359</v>
      </c>
      <c r="Q72" s="27">
        <f t="shared" si="87"/>
        <v>7.5311007704019772E-2</v>
      </c>
      <c r="W72" t="str">
        <f>$A$16</f>
        <v>Elementary occupations</v>
      </c>
      <c r="X72" s="27">
        <f t="shared" si="82"/>
        <v>-1.6716834845922364</v>
      </c>
      <c r="Y72" s="27">
        <f t="shared" si="83"/>
        <v>-1.5262530856551102</v>
      </c>
      <c r="Z72" s="27">
        <f t="shared" si="84"/>
        <v>-0.81094326826776708</v>
      </c>
      <c r="AA72" s="27">
        <f t="shared" si="85"/>
        <v>1.8038454182138928</v>
      </c>
      <c r="AB72" s="27">
        <f t="shared" si="88"/>
        <v>0.99290214994612569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6.0179999999995175</v>
      </c>
      <c r="C74" s="29">
        <f t="shared" ref="C74" si="89">D18-C18</f>
        <v>-1.9099999999996271</v>
      </c>
      <c r="D74" s="29">
        <f>E18-D18</f>
        <v>11.310999999999694</v>
      </c>
      <c r="E74" s="29">
        <f>F18-E18</f>
        <v>23.545000000000073</v>
      </c>
      <c r="F74" s="29">
        <f>F18-D18</f>
        <v>34.855999999999767</v>
      </c>
      <c r="L74" s="24" t="str">
        <f>$A$18</f>
        <v>All occupations</v>
      </c>
      <c r="M74" s="29">
        <f>N18-M18</f>
        <v>7.1426326356883294</v>
      </c>
      <c r="N74" s="29">
        <f t="shared" ref="N74" si="90">O18-N18</f>
        <v>-8.6672528248822402</v>
      </c>
      <c r="O74" s="29">
        <f>P18-O18</f>
        <v>4.0978862368867794</v>
      </c>
      <c r="P74" s="29">
        <f>Q18-P18</f>
        <v>8.9033971102523708</v>
      </c>
      <c r="Q74" s="29">
        <f>Q18-O18</f>
        <v>13.00128334713915</v>
      </c>
      <c r="W74" s="24" t="str">
        <f>$A$18</f>
        <v>All occupations</v>
      </c>
      <c r="X74" s="29">
        <f>Y18-X18</f>
        <v>-1.1246326356888119</v>
      </c>
      <c r="Y74" s="29">
        <f t="shared" ref="Y74" si="91">Z18-Y18</f>
        <v>6.7572528248825563</v>
      </c>
      <c r="Z74" s="29">
        <f>AA18-Z18</f>
        <v>7.213113763112915</v>
      </c>
      <c r="AA74" s="29">
        <f>AB18-AA18</f>
        <v>14.641602889747674</v>
      </c>
      <c r="AB74" s="29">
        <f>AB18-Z18</f>
        <v>21.854716652860589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30.745709137772351</v>
      </c>
      <c r="C80" s="11">
        <f t="shared" si="92"/>
        <v>36.156272802076856</v>
      </c>
      <c r="D80" s="11">
        <f t="shared" si="92"/>
        <v>35.600817061504827</v>
      </c>
      <c r="E80" s="11">
        <f t="shared" si="92"/>
        <v>36.981432493389065</v>
      </c>
      <c r="F80" s="11">
        <f t="shared" si="92"/>
        <v>43.08425853348578</v>
      </c>
      <c r="H80" s="40">
        <f>IF(D$6-B$6 &lt;&gt; 0,(EXP(LN(D8/B8)/(D$6-B$6))-1)*100,0)</f>
        <v>2.9757799934631235</v>
      </c>
      <c r="I80" s="40">
        <f t="shared" ref="I80:I88" si="93">F46</f>
        <v>1.28005080393645</v>
      </c>
      <c r="L80" t="str">
        <f t="shared" ref="L80:Q88" si="94">L8</f>
        <v>Managers, directors and senior officials</v>
      </c>
      <c r="M80" s="11">
        <f t="shared" si="94"/>
        <v>19.605733266430128</v>
      </c>
      <c r="N80" s="11">
        <f t="shared" si="94"/>
        <v>22.854965343634348</v>
      </c>
      <c r="O80" s="11">
        <f t="shared" si="94"/>
        <v>21.444887643967171</v>
      </c>
      <c r="P80" s="11">
        <f t="shared" si="94"/>
        <v>21.906320630568892</v>
      </c>
      <c r="Q80" s="11">
        <f t="shared" si="94"/>
        <v>24.997997168120676</v>
      </c>
      <c r="S80" s="40">
        <f t="shared" ref="S80:S88" si="95">IF(O$6-M$6 &lt;&gt; 0,(EXP(LN(O8/M8)/(O$6-M$6))-1)*100,0)</f>
        <v>1.8094607337967972</v>
      </c>
      <c r="T80" s="40">
        <f t="shared" ref="T80:T88" si="96">Q46</f>
        <v>1.0273037670068819</v>
      </c>
      <c r="W80" t="str">
        <f t="shared" ref="W80:AB88" si="97">W8</f>
        <v>Managers, directors and senior officials</v>
      </c>
      <c r="X80" s="11">
        <f t="shared" si="97"/>
        <v>11.139975871342184</v>
      </c>
      <c r="Y80" s="11">
        <f t="shared" si="97"/>
        <v>13.301307458442519</v>
      </c>
      <c r="Z80" s="11">
        <f t="shared" si="97"/>
        <v>14.155929417537596</v>
      </c>
      <c r="AA80" s="11">
        <f t="shared" si="97"/>
        <v>15.075111862820153</v>
      </c>
      <c r="AB80" s="11">
        <f t="shared" si="97"/>
        <v>18.086261365365104</v>
      </c>
      <c r="AD80" s="40">
        <f t="shared" ref="AD80:AD88" si="98">IF(Z$6-X$6 &lt;&gt; 0,(EXP(LN(Z8/X8)/(Z$6-X$6))-1)*100,0)</f>
        <v>4.9085362869979221</v>
      </c>
      <c r="AE80" s="40">
        <f t="shared" ref="AE80:AE88" si="99">AB46</f>
        <v>1.6468741191089986</v>
      </c>
    </row>
    <row r="81" spans="1:31" x14ac:dyDescent="0.2">
      <c r="A81" t="str">
        <f t="shared" si="92"/>
        <v>Professional occupations</v>
      </c>
      <c r="B81" s="11">
        <f t="shared" si="92"/>
        <v>81.439772092648766</v>
      </c>
      <c r="C81" s="11">
        <f t="shared" si="92"/>
        <v>86.648738078618834</v>
      </c>
      <c r="D81" s="11">
        <f t="shared" si="92"/>
        <v>92.765318439409626</v>
      </c>
      <c r="E81" s="11">
        <f t="shared" si="92"/>
        <v>101.41761254364452</v>
      </c>
      <c r="F81" s="11">
        <f t="shared" si="92"/>
        <v>113.90329149056313</v>
      </c>
      <c r="H81" s="40">
        <f t="shared" ref="H81:H88" si="100">IF(D$6-B$6 &lt;&gt; 0,(EXP(LN(D9/B9)/(D$6-B$6))-1)*100,0)</f>
        <v>2.6383869286243034</v>
      </c>
      <c r="I81" s="40">
        <f t="shared" si="93"/>
        <v>1.3779198121544489</v>
      </c>
      <c r="L81" t="str">
        <f t="shared" si="94"/>
        <v>Professional occupations</v>
      </c>
      <c r="M81" s="11">
        <f t="shared" si="94"/>
        <v>39.048298731249034</v>
      </c>
      <c r="N81" s="11">
        <f t="shared" si="94"/>
        <v>40.429705155846115</v>
      </c>
      <c r="O81" s="11">
        <f t="shared" si="94"/>
        <v>41.748440005758567</v>
      </c>
      <c r="P81" s="11">
        <f t="shared" si="94"/>
        <v>44.773974572629825</v>
      </c>
      <c r="Q81" s="11">
        <f t="shared" si="94"/>
        <v>48.993665997026426</v>
      </c>
      <c r="S81" s="40">
        <f t="shared" si="95"/>
        <v>1.3462367822537846</v>
      </c>
      <c r="T81" s="40">
        <f t="shared" si="96"/>
        <v>1.0725708319924365</v>
      </c>
      <c r="W81" t="str">
        <f t="shared" si="97"/>
        <v>Professional occupations</v>
      </c>
      <c r="X81" s="11">
        <f t="shared" si="97"/>
        <v>42.391473361399754</v>
      </c>
      <c r="Y81" s="11">
        <f t="shared" si="97"/>
        <v>46.219032922772826</v>
      </c>
      <c r="Z81" s="11">
        <f t="shared" si="97"/>
        <v>51.016878433651065</v>
      </c>
      <c r="AA81" s="11">
        <f t="shared" si="97"/>
        <v>56.643637971014741</v>
      </c>
      <c r="AB81" s="11">
        <f t="shared" si="97"/>
        <v>64.909625493536623</v>
      </c>
      <c r="AD81" s="40">
        <f t="shared" si="98"/>
        <v>3.7736456589403389</v>
      </c>
      <c r="AE81" s="40">
        <f t="shared" si="99"/>
        <v>1.6185549405955069</v>
      </c>
    </row>
    <row r="82" spans="1:31" x14ac:dyDescent="0.2">
      <c r="A82" t="str">
        <f t="shared" si="92"/>
        <v>Associate professional occupations</v>
      </c>
      <c r="B82" s="11">
        <f t="shared" si="92"/>
        <v>45.636474997268913</v>
      </c>
      <c r="C82" s="11">
        <f t="shared" si="92"/>
        <v>47.825194050067751</v>
      </c>
      <c r="D82" s="11">
        <f t="shared" si="92"/>
        <v>50.224222687068028</v>
      </c>
      <c r="E82" s="11">
        <f t="shared" si="92"/>
        <v>49.325424138091137</v>
      </c>
      <c r="F82" s="11">
        <f t="shared" si="92"/>
        <v>54.024983171025347</v>
      </c>
      <c r="H82" s="40">
        <f t="shared" si="100"/>
        <v>1.9342721987820388</v>
      </c>
      <c r="I82" s="40">
        <f t="shared" si="93"/>
        <v>0.48751220542861962</v>
      </c>
      <c r="L82" t="str">
        <f t="shared" si="94"/>
        <v>Associate professional occupations</v>
      </c>
      <c r="M82" s="11">
        <f t="shared" si="94"/>
        <v>23.13159110168009</v>
      </c>
      <c r="N82" s="11">
        <f t="shared" si="94"/>
        <v>24.693159620899536</v>
      </c>
      <c r="O82" s="11">
        <f t="shared" si="94"/>
        <v>25.053181187193374</v>
      </c>
      <c r="P82" s="11">
        <f t="shared" si="94"/>
        <v>23.331900069195669</v>
      </c>
      <c r="Q82" s="11">
        <f t="shared" si="94"/>
        <v>24.288254900522219</v>
      </c>
      <c r="S82" s="40">
        <f t="shared" si="95"/>
        <v>1.6088355971039192</v>
      </c>
      <c r="T82" s="40">
        <f t="shared" si="96"/>
        <v>-0.20650592846849225</v>
      </c>
      <c r="W82" t="str">
        <f t="shared" si="97"/>
        <v>Associate professional occupations</v>
      </c>
      <c r="X82" s="11">
        <f t="shared" si="97"/>
        <v>22.504883895588797</v>
      </c>
      <c r="Y82" s="11">
        <f t="shared" si="97"/>
        <v>23.132034429168193</v>
      </c>
      <c r="Z82" s="11">
        <f t="shared" si="97"/>
        <v>25.171041499874633</v>
      </c>
      <c r="AA82" s="11">
        <f t="shared" si="97"/>
        <v>25.993524068895475</v>
      </c>
      <c r="AB82" s="11">
        <f t="shared" si="97"/>
        <v>29.736728270503136</v>
      </c>
      <c r="AD82" s="40">
        <f t="shared" si="98"/>
        <v>2.264495876094097</v>
      </c>
      <c r="AE82" s="40">
        <f t="shared" si="99"/>
        <v>1.1174556561842186</v>
      </c>
    </row>
    <row r="83" spans="1:31" x14ac:dyDescent="0.2">
      <c r="A83" t="str">
        <f t="shared" si="92"/>
        <v>Administrative and secretarial occupations</v>
      </c>
      <c r="B83" s="11">
        <f t="shared" si="92"/>
        <v>49.759946487493281</v>
      </c>
      <c r="C83" s="11">
        <f t="shared" si="92"/>
        <v>45.65447434785878</v>
      </c>
      <c r="D83" s="11">
        <f t="shared" si="92"/>
        <v>47.494795328313195</v>
      </c>
      <c r="E83" s="11">
        <f t="shared" si="92"/>
        <v>45.412318577691039</v>
      </c>
      <c r="F83" s="11">
        <f t="shared" si="92"/>
        <v>42.773598561206313</v>
      </c>
      <c r="H83" s="40">
        <f t="shared" si="100"/>
        <v>-0.92747695219956849</v>
      </c>
      <c r="I83" s="40">
        <f t="shared" si="93"/>
        <v>-0.69556352603624694</v>
      </c>
      <c r="L83" t="str">
        <f t="shared" si="94"/>
        <v>Administrative and secretarial occupations</v>
      </c>
      <c r="M83" s="11">
        <f t="shared" si="94"/>
        <v>12.991797200896299</v>
      </c>
      <c r="N83" s="11">
        <f t="shared" si="94"/>
        <v>11.695911942838094</v>
      </c>
      <c r="O83" s="11">
        <f t="shared" si="94"/>
        <v>13.810881595598607</v>
      </c>
      <c r="P83" s="11">
        <f t="shared" si="94"/>
        <v>13.539004496439105</v>
      </c>
      <c r="Q83" s="11">
        <f t="shared" si="94"/>
        <v>15.088592736341505</v>
      </c>
      <c r="S83" s="40">
        <f t="shared" si="95"/>
        <v>1.2302790103130512</v>
      </c>
      <c r="T83" s="40">
        <f t="shared" si="96"/>
        <v>0.59162460979178544</v>
      </c>
      <c r="W83" t="str">
        <f t="shared" si="97"/>
        <v>Administrative and secretarial occupations</v>
      </c>
      <c r="X83" s="11">
        <f t="shared" si="97"/>
        <v>36.76814928659698</v>
      </c>
      <c r="Y83" s="11">
        <f t="shared" si="97"/>
        <v>33.958562405020629</v>
      </c>
      <c r="Z83" s="11">
        <f t="shared" si="97"/>
        <v>33.683913732714522</v>
      </c>
      <c r="AA83" s="11">
        <f t="shared" si="97"/>
        <v>31.873314081251941</v>
      </c>
      <c r="AB83" s="11">
        <f t="shared" si="97"/>
        <v>27.685005824864806</v>
      </c>
      <c r="AD83" s="40">
        <f t="shared" si="98"/>
        <v>-1.7369692132387704</v>
      </c>
      <c r="AE83" s="40">
        <f t="shared" si="99"/>
        <v>-1.2990184709022801</v>
      </c>
    </row>
    <row r="84" spans="1:31" x14ac:dyDescent="0.2">
      <c r="A84" t="str">
        <f t="shared" si="92"/>
        <v>Skilled trades occupations</v>
      </c>
      <c r="B84" s="11">
        <f t="shared" si="92"/>
        <v>42.149852585469752</v>
      </c>
      <c r="C84" s="11">
        <f t="shared" si="92"/>
        <v>41.270591165410096</v>
      </c>
      <c r="D84" s="11">
        <f t="shared" si="92"/>
        <v>35.8758797212245</v>
      </c>
      <c r="E84" s="11">
        <f t="shared" si="92"/>
        <v>35.265399686702196</v>
      </c>
      <c r="F84" s="11">
        <f t="shared" si="92"/>
        <v>33.676436197316001</v>
      </c>
      <c r="H84" s="40">
        <f t="shared" si="100"/>
        <v>-3.1719245664833084</v>
      </c>
      <c r="I84" s="40">
        <f t="shared" si="93"/>
        <v>-0.42089059876074808</v>
      </c>
      <c r="L84" t="str">
        <f t="shared" si="94"/>
        <v>Skilled trades occupations</v>
      </c>
      <c r="M84" s="11">
        <f t="shared" si="94"/>
        <v>37.374097423205036</v>
      </c>
      <c r="N84" s="11">
        <f t="shared" si="94"/>
        <v>36.758326496411897</v>
      </c>
      <c r="O84" s="11">
        <f t="shared" si="94"/>
        <v>30.522049103121844</v>
      </c>
      <c r="P84" s="11">
        <f t="shared" si="94"/>
        <v>29.543373677618945</v>
      </c>
      <c r="Q84" s="11">
        <f t="shared" si="94"/>
        <v>27.53677403379686</v>
      </c>
      <c r="S84" s="40">
        <f t="shared" si="95"/>
        <v>-3.9696316603052395</v>
      </c>
      <c r="T84" s="40">
        <f t="shared" si="96"/>
        <v>-0.68383112667161905</v>
      </c>
      <c r="W84" t="str">
        <f t="shared" si="97"/>
        <v>Skilled trades occupations</v>
      </c>
      <c r="X84" s="11">
        <f t="shared" si="97"/>
        <v>4.7757551622647139</v>
      </c>
      <c r="Y84" s="11">
        <f t="shared" si="97"/>
        <v>4.5122646689982089</v>
      </c>
      <c r="Z84" s="11">
        <f t="shared" si="97"/>
        <v>5.353830618102652</v>
      </c>
      <c r="AA84" s="11">
        <f t="shared" si="97"/>
        <v>5.7220260090832262</v>
      </c>
      <c r="AB84" s="11">
        <f t="shared" si="97"/>
        <v>6.1396621635191675</v>
      </c>
      <c r="AD84" s="40">
        <f t="shared" si="98"/>
        <v>2.3115147716554096</v>
      </c>
      <c r="AE84" s="40">
        <f t="shared" si="99"/>
        <v>0.9172304134904774</v>
      </c>
    </row>
    <row r="85" spans="1:31" x14ac:dyDescent="0.2">
      <c r="A85" t="str">
        <f t="shared" si="92"/>
        <v>Caring, leisure and other service occupations</v>
      </c>
      <c r="B85" s="11">
        <f t="shared" si="92"/>
        <v>41.816373099858581</v>
      </c>
      <c r="C85" s="11">
        <f t="shared" si="92"/>
        <v>41.200467609606513</v>
      </c>
      <c r="D85" s="11">
        <f t="shared" si="92"/>
        <v>41.797768343458365</v>
      </c>
      <c r="E85" s="11">
        <f t="shared" si="92"/>
        <v>44.227712167519329</v>
      </c>
      <c r="F85" s="11">
        <f t="shared" si="92"/>
        <v>46.767837805159438</v>
      </c>
      <c r="H85" s="40">
        <f t="shared" si="100"/>
        <v>-8.8998958653885296E-3</v>
      </c>
      <c r="I85" s="40">
        <f t="shared" si="93"/>
        <v>0.75183076850153796</v>
      </c>
      <c r="L85" t="str">
        <f t="shared" si="94"/>
        <v>Caring, leisure and other service occupations</v>
      </c>
      <c r="M85" s="11">
        <f t="shared" si="94"/>
        <v>7.2674229471532232</v>
      </c>
      <c r="N85" s="11">
        <f t="shared" si="94"/>
        <v>7.4797265110841371</v>
      </c>
      <c r="O85" s="11">
        <f t="shared" si="94"/>
        <v>7.507944117590986</v>
      </c>
      <c r="P85" s="11">
        <f t="shared" si="94"/>
        <v>8.2667170928898823</v>
      </c>
      <c r="Q85" s="11">
        <f t="shared" si="94"/>
        <v>9.3140683997179199</v>
      </c>
      <c r="S85" s="40">
        <f t="shared" si="95"/>
        <v>0.65332340013899426</v>
      </c>
      <c r="T85" s="40">
        <f t="shared" si="96"/>
        <v>1.4474712778764109</v>
      </c>
      <c r="W85" t="str">
        <f t="shared" si="97"/>
        <v>Caring, leisure and other service occupations</v>
      </c>
      <c r="X85" s="11">
        <f t="shared" si="97"/>
        <v>34.548950152705359</v>
      </c>
      <c r="Y85" s="11">
        <f t="shared" si="97"/>
        <v>33.720741098522367</v>
      </c>
      <c r="Z85" s="11">
        <f t="shared" si="97"/>
        <v>34.289824225867392</v>
      </c>
      <c r="AA85" s="11">
        <f t="shared" si="97"/>
        <v>35.96099507462948</v>
      </c>
      <c r="AB85" s="11">
        <f t="shared" si="97"/>
        <v>37.453769405441562</v>
      </c>
      <c r="AD85" s="40">
        <f>IF(Z$6-X$6 &lt;&gt; 0,(EXP(LN(Z13/X13)/(Z$6-X$6))-1)*100,0)</f>
        <v>-0.15045716109061136</v>
      </c>
      <c r="AE85" s="40">
        <f t="shared" si="99"/>
        <v>0.59012586398428102</v>
      </c>
    </row>
    <row r="86" spans="1:31" x14ac:dyDescent="0.2">
      <c r="A86" t="str">
        <f t="shared" si="92"/>
        <v>Sales and customer service occupations</v>
      </c>
      <c r="B86" s="11">
        <f t="shared" si="92"/>
        <v>45.565201277261323</v>
      </c>
      <c r="C86" s="11">
        <f t="shared" si="92"/>
        <v>43.351016822871067</v>
      </c>
      <c r="D86" s="11">
        <f t="shared" si="92"/>
        <v>43.341143655392173</v>
      </c>
      <c r="E86" s="11">
        <f t="shared" si="92"/>
        <v>43.874521979575874</v>
      </c>
      <c r="F86" s="11">
        <f t="shared" si="92"/>
        <v>45.278728587126629</v>
      </c>
      <c r="H86" s="40">
        <f t="shared" si="100"/>
        <v>-0.99584651218613818</v>
      </c>
      <c r="I86" s="40">
        <f t="shared" si="93"/>
        <v>0.29199194075695267</v>
      </c>
      <c r="L86" t="str">
        <f t="shared" si="94"/>
        <v>Sales and customer service occupations</v>
      </c>
      <c r="M86" s="11">
        <f t="shared" si="94"/>
        <v>14.729107219315758</v>
      </c>
      <c r="N86" s="11">
        <f t="shared" si="94"/>
        <v>14.593403506442417</v>
      </c>
      <c r="O86" s="11">
        <f t="shared" si="94"/>
        <v>14.691610697190843</v>
      </c>
      <c r="P86" s="11">
        <f t="shared" si="94"/>
        <v>15.331932714726204</v>
      </c>
      <c r="Q86" s="11">
        <f t="shared" si="94"/>
        <v>16.593158577223477</v>
      </c>
      <c r="S86" s="40">
        <f t="shared" si="95"/>
        <v>-5.0966786507888884E-2</v>
      </c>
      <c r="T86" s="40">
        <f t="shared" si="96"/>
        <v>0.81472662355435155</v>
      </c>
      <c r="W86" t="str">
        <f t="shared" si="97"/>
        <v>Sales and customer service occupations</v>
      </c>
      <c r="X86" s="11">
        <f t="shared" si="97"/>
        <v>30.836094057945633</v>
      </c>
      <c r="Y86" s="11">
        <f t="shared" si="97"/>
        <v>28.757613316428728</v>
      </c>
      <c r="Z86" s="11">
        <f t="shared" si="97"/>
        <v>28.649532958201359</v>
      </c>
      <c r="AA86" s="11">
        <f t="shared" si="97"/>
        <v>28.542589264849703</v>
      </c>
      <c r="AB86" s="11">
        <f t="shared" si="97"/>
        <v>28.685570009903138</v>
      </c>
      <c r="AD86" s="40">
        <f t="shared" si="98"/>
        <v>-1.4602089656877482</v>
      </c>
      <c r="AE86" s="40">
        <f t="shared" si="99"/>
        <v>8.3808033026988582E-3</v>
      </c>
    </row>
    <row r="87" spans="1:31" x14ac:dyDescent="0.2">
      <c r="A87" t="str">
        <f t="shared" si="92"/>
        <v>Process, plant and machine operatives</v>
      </c>
      <c r="B87" s="11">
        <f t="shared" si="92"/>
        <v>25.133515065220202</v>
      </c>
      <c r="C87" s="11">
        <f t="shared" si="92"/>
        <v>26.268510990387668</v>
      </c>
      <c r="D87" s="11">
        <f t="shared" si="92"/>
        <v>23.124812931765053</v>
      </c>
      <c r="E87" s="11">
        <f t="shared" si="92"/>
        <v>25.312976299037004</v>
      </c>
      <c r="F87" s="11">
        <f t="shared" si="92"/>
        <v>24.503410664602669</v>
      </c>
      <c r="H87" s="40">
        <f t="shared" si="100"/>
        <v>-1.6521207441659858</v>
      </c>
      <c r="I87" s="40">
        <f t="shared" si="93"/>
        <v>0.38678692894460465</v>
      </c>
      <c r="L87" t="str">
        <f t="shared" si="94"/>
        <v>Process, plant and machine operatives</v>
      </c>
      <c r="M87" s="11">
        <f t="shared" si="94"/>
        <v>22.34611543126789</v>
      </c>
      <c r="N87" s="11">
        <f t="shared" si="94"/>
        <v>23.570335019041956</v>
      </c>
      <c r="O87" s="11">
        <f t="shared" si="94"/>
        <v>20.86252563647745</v>
      </c>
      <c r="P87" s="11">
        <f t="shared" si="94"/>
        <v>22.516879418964187</v>
      </c>
      <c r="Q87" s="11">
        <f t="shared" si="94"/>
        <v>21.754980513584886</v>
      </c>
      <c r="S87" s="40">
        <f t="shared" si="95"/>
        <v>-1.3645638936003679</v>
      </c>
      <c r="T87" s="40">
        <f t="shared" si="96"/>
        <v>0.27964496332142375</v>
      </c>
      <c r="W87" t="str">
        <f t="shared" si="97"/>
        <v>Process, plant and machine operatives</v>
      </c>
      <c r="X87" s="11">
        <f t="shared" si="97"/>
        <v>2.7873996339523046</v>
      </c>
      <c r="Y87" s="11">
        <f t="shared" si="97"/>
        <v>2.6981759713457101</v>
      </c>
      <c r="Z87" s="11">
        <f t="shared" si="97"/>
        <v>2.2622872952876438</v>
      </c>
      <c r="AA87" s="11">
        <f t="shared" si="97"/>
        <v>2.7960968800728025</v>
      </c>
      <c r="AB87" s="11">
        <f t="shared" si="97"/>
        <v>2.7484301510177689</v>
      </c>
      <c r="AD87" s="40">
        <f t="shared" si="98"/>
        <v>-4.0887163338867101</v>
      </c>
      <c r="AE87" s="40">
        <f t="shared" si="99"/>
        <v>1.3061466414062251</v>
      </c>
    </row>
    <row r="88" spans="1:31" x14ac:dyDescent="0.2">
      <c r="A88" t="str">
        <f t="shared" si="92"/>
        <v>Elementary occupations</v>
      </c>
      <c r="B88" s="11">
        <f t="shared" si="92"/>
        <v>53.163155257007077</v>
      </c>
      <c r="C88" s="11">
        <f t="shared" si="92"/>
        <v>53.052734133102192</v>
      </c>
      <c r="D88" s="11">
        <f t="shared" si="92"/>
        <v>49.293241831864435</v>
      </c>
      <c r="E88" s="11">
        <f t="shared" si="92"/>
        <v>49.011602114349614</v>
      </c>
      <c r="F88" s="11">
        <f t="shared" si="92"/>
        <v>50.36145498951457</v>
      </c>
      <c r="H88" s="40">
        <f t="shared" si="100"/>
        <v>-1.5002050347998952</v>
      </c>
      <c r="I88" s="40">
        <f t="shared" si="93"/>
        <v>0.14302959919711977</v>
      </c>
      <c r="L88" t="str">
        <f t="shared" si="94"/>
        <v>Elementary occupations</v>
      </c>
      <c r="M88" s="11">
        <f t="shared" si="94"/>
        <v>26.89551245641011</v>
      </c>
      <c r="N88" s="11">
        <f t="shared" si="94"/>
        <v>28.45677481709739</v>
      </c>
      <c r="O88" s="11">
        <f t="shared" si="94"/>
        <v>26.223535601514811</v>
      </c>
      <c r="P88" s="11">
        <f t="shared" si="94"/>
        <v>26.752839152267715</v>
      </c>
      <c r="Q88" s="11">
        <f t="shared" si="94"/>
        <v>26.298846609218831</v>
      </c>
      <c r="S88" s="40">
        <f t="shared" si="95"/>
        <v>-0.50476449234237997</v>
      </c>
      <c r="T88" s="40">
        <f t="shared" si="96"/>
        <v>1.9120295200281134E-2</v>
      </c>
      <c r="W88" t="str">
        <f t="shared" si="97"/>
        <v>Elementary occupations</v>
      </c>
      <c r="X88" s="11">
        <f t="shared" si="97"/>
        <v>26.267642800596995</v>
      </c>
      <c r="Y88" s="11">
        <f t="shared" si="97"/>
        <v>24.595959316004759</v>
      </c>
      <c r="Z88" s="11">
        <f t="shared" si="97"/>
        <v>23.069706230349649</v>
      </c>
      <c r="AA88" s="11">
        <f t="shared" si="97"/>
        <v>22.258762962081882</v>
      </c>
      <c r="AB88" s="11">
        <f t="shared" si="97"/>
        <v>24.062608380295774</v>
      </c>
      <c r="AD88" s="40">
        <f t="shared" si="98"/>
        <v>-2.5629352688610108</v>
      </c>
      <c r="AE88" s="40">
        <f t="shared" si="99"/>
        <v>0.28132015048409897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415.41000000000025</v>
      </c>
      <c r="C90" s="34">
        <f t="shared" si="101"/>
        <v>421.42799999999977</v>
      </c>
      <c r="D90" s="34">
        <f t="shared" si="101"/>
        <v>419.51800000000014</v>
      </c>
      <c r="E90" s="34">
        <f t="shared" si="101"/>
        <v>430.82899999999984</v>
      </c>
      <c r="F90" s="34">
        <f t="shared" si="101"/>
        <v>454.37399999999991</v>
      </c>
      <c r="H90" s="43">
        <f>IF(D$6-B$6 &lt;&gt; 0,(EXP(LN(D18/B18)/(D$6-B$6))-1)*100,0)</f>
        <v>0.19700277350473971</v>
      </c>
      <c r="I90" s="43">
        <f>F56</f>
        <v>0.53351290000283047</v>
      </c>
      <c r="L90" s="24" t="str">
        <f t="shared" ref="L90:Q90" si="102">L18</f>
        <v>All occupations</v>
      </c>
      <c r="M90" s="34">
        <f t="shared" si="102"/>
        <v>203.38967577760755</v>
      </c>
      <c r="N90" s="34">
        <f t="shared" si="102"/>
        <v>210.53230841329588</v>
      </c>
      <c r="O90" s="34">
        <f t="shared" si="102"/>
        <v>201.86505558841364</v>
      </c>
      <c r="P90" s="34">
        <f t="shared" si="102"/>
        <v>205.96294182530042</v>
      </c>
      <c r="Q90" s="34">
        <f t="shared" si="102"/>
        <v>214.86633893555279</v>
      </c>
      <c r="S90" s="43">
        <f>IF(O$6-M$6 &lt;&gt; 0,(EXP(LN(O18/M18)/(O$6-M$6))-1)*100,0)</f>
        <v>-0.15037265852108073</v>
      </c>
      <c r="T90" s="43">
        <f>Q56</f>
        <v>0.41697843201409235</v>
      </c>
      <c r="W90" s="24" t="str">
        <f t="shared" ref="W90:AB90" si="103">W18</f>
        <v>All occupations</v>
      </c>
      <c r="X90" s="34">
        <f t="shared" si="103"/>
        <v>212.02032422239276</v>
      </c>
      <c r="Y90" s="34">
        <f t="shared" si="103"/>
        <v>210.89569158670395</v>
      </c>
      <c r="Z90" s="34">
        <f t="shared" si="103"/>
        <v>217.6529444115865</v>
      </c>
      <c r="AA90" s="34">
        <f t="shared" si="103"/>
        <v>224.86605817469942</v>
      </c>
      <c r="AB90" s="34">
        <f t="shared" si="103"/>
        <v>239.50766106444709</v>
      </c>
      <c r="AD90" s="43">
        <f>IF(Z$6-X$6 &lt;&gt; 0,(EXP(LN(Z18/X18)/(Z$6-X$6))-1)*100,0)</f>
        <v>0.52577048837338936</v>
      </c>
      <c r="AE90" s="43">
        <f>AB56</f>
        <v>0.63992957564307229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of Tyne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of Tyne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of Tyne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17.867606514747898</v>
      </c>
      <c r="C8" s="11">
        <v>21.049506096668917</v>
      </c>
      <c r="D8" s="11">
        <v>21.270195678527561</v>
      </c>
      <c r="E8" s="11">
        <v>19.784581923822678</v>
      </c>
      <c r="F8" s="11">
        <v>22.099029821267351</v>
      </c>
      <c r="G8" s="10"/>
      <c r="H8" s="11">
        <f>F8-D8</f>
        <v>0.82883414273979028</v>
      </c>
      <c r="I8" s="11">
        <f>'RD T1'!E7</f>
        <v>10.747137739972446</v>
      </c>
      <c r="J8" s="11">
        <f>SUM(H8:I8)</f>
        <v>11.575971882712237</v>
      </c>
      <c r="L8" s="10" t="str">
        <f>name!D4</f>
        <v>11 Corporate managers and directors</v>
      </c>
      <c r="M8" s="11">
        <v>11.709262637931735</v>
      </c>
      <c r="N8" s="11">
        <v>13.632618863661822</v>
      </c>
      <c r="O8" s="11">
        <v>13.389082085745631</v>
      </c>
      <c r="P8" s="11">
        <v>11.956716657429856</v>
      </c>
      <c r="Q8" s="11">
        <v>12.668562835132105</v>
      </c>
      <c r="R8" s="10"/>
      <c r="S8" s="11">
        <f>Q8-O8</f>
        <v>-0.72051925061352584</v>
      </c>
      <c r="T8" s="11">
        <f>'RD T1'!T7</f>
        <v>5.7155548545401507</v>
      </c>
      <c r="U8" s="11">
        <f>SUM(S8:T8)</f>
        <v>4.9950356039266248</v>
      </c>
      <c r="W8" s="10" t="str">
        <f>name!D4</f>
        <v>11 Corporate managers and directors</v>
      </c>
      <c r="X8" s="11">
        <v>6.1583438768161267</v>
      </c>
      <c r="Y8" s="11">
        <v>7.4168872330071016</v>
      </c>
      <c r="Z8" s="11">
        <v>7.8811135927818894</v>
      </c>
      <c r="AA8" s="11">
        <v>7.8278652663927994</v>
      </c>
      <c r="AB8" s="11">
        <v>9.4304669861352544</v>
      </c>
      <c r="AC8" s="10"/>
      <c r="AD8" s="11">
        <f>AB8-Z8</f>
        <v>1.549353393353365</v>
      </c>
      <c r="AE8" s="11">
        <f>'RD T1'!T36</f>
        <v>5.031582885432293</v>
      </c>
      <c r="AF8" s="11">
        <f>SUM(AD8:AE8)</f>
        <v>6.580936278785658</v>
      </c>
    </row>
    <row r="9" spans="1:32" x14ac:dyDescent="0.2">
      <c r="A9" s="10" t="str">
        <f>name!D5</f>
        <v>12 Other managers and proprietors</v>
      </c>
      <c r="B9" s="11">
        <v>12.878102623024452</v>
      </c>
      <c r="C9" s="11">
        <v>15.106766705407939</v>
      </c>
      <c r="D9" s="11">
        <v>14.330621382977267</v>
      </c>
      <c r="E9" s="11">
        <v>17.19685056956639</v>
      </c>
      <c r="F9" s="11">
        <v>20.985228712218433</v>
      </c>
      <c r="H9" s="11">
        <f t="shared" ref="H9:H32" si="2">F9-D9</f>
        <v>6.6546073292411663</v>
      </c>
      <c r="I9" s="11">
        <f>'RD T1'!E8</f>
        <v>10.388549255981333</v>
      </c>
      <c r="J9" s="11">
        <f>SUM(H9:I9)</f>
        <v>17.043156585222498</v>
      </c>
      <c r="L9" s="10" t="str">
        <f>name!D5</f>
        <v>12 Other managers and proprietors</v>
      </c>
      <c r="M9" s="11">
        <v>7.8964706284983919</v>
      </c>
      <c r="N9" s="11">
        <v>9.2223464799725239</v>
      </c>
      <c r="O9" s="11">
        <v>8.0558055582215413</v>
      </c>
      <c r="P9" s="11">
        <v>9.949603973139034</v>
      </c>
      <c r="Q9" s="11">
        <v>12.329434332988571</v>
      </c>
      <c r="S9" s="11">
        <f t="shared" ref="S9:S32" si="3">Q9-O9</f>
        <v>4.2736287747670296</v>
      </c>
      <c r="T9" s="11">
        <f>'RD T1'!T8</f>
        <v>5.4427374413548826</v>
      </c>
      <c r="U9" s="11">
        <f>SUM(S9:T9)</f>
        <v>9.7163662161219122</v>
      </c>
      <c r="W9" s="10" t="str">
        <f>name!D5</f>
        <v>12 Other managers and proprietors</v>
      </c>
      <c r="X9" s="11">
        <v>4.9816319945260581</v>
      </c>
      <c r="Y9" s="11">
        <v>5.8844202254354183</v>
      </c>
      <c r="Z9" s="11">
        <v>6.2748158247557075</v>
      </c>
      <c r="AA9" s="11">
        <v>7.2472465964273534</v>
      </c>
      <c r="AB9" s="11">
        <v>8.6557943792298513</v>
      </c>
      <c r="AD9" s="11">
        <f t="shared" ref="AD9:AD32" si="4">AB9-Z9</f>
        <v>2.3809785544741437</v>
      </c>
      <c r="AE9" s="11">
        <f>'RD T1'!T37</f>
        <v>4.9458118146264498</v>
      </c>
      <c r="AF9" s="11">
        <f>SUM(AD9:AE9)</f>
        <v>7.3267903691005936</v>
      </c>
    </row>
    <row r="10" spans="1:32" x14ac:dyDescent="0.2">
      <c r="A10" s="10" t="str">
        <f>name!D6</f>
        <v>21 Science, research, engineering and technology professionals</v>
      </c>
      <c r="B10" s="11">
        <v>18.546841998940312</v>
      </c>
      <c r="C10" s="11">
        <v>20.637435193798371</v>
      </c>
      <c r="D10" s="11">
        <v>20.853078326598567</v>
      </c>
      <c r="E10" s="11">
        <v>22.059794138625939</v>
      </c>
      <c r="F10" s="11">
        <v>24.82513672713872</v>
      </c>
      <c r="G10" s="11"/>
      <c r="H10" s="11">
        <f t="shared" si="2"/>
        <v>3.9720584005401527</v>
      </c>
      <c r="I10" s="11">
        <f>'RD T1'!E9</f>
        <v>8.4993838569638136</v>
      </c>
      <c r="J10" s="11">
        <f t="shared" ref="J10:J32" si="5">SUM(H10:I10)</f>
        <v>12.471442257503966</v>
      </c>
      <c r="L10" s="10" t="str">
        <f>name!D6</f>
        <v>21 Science, research, engineering and technology professionals</v>
      </c>
      <c r="M10" s="11">
        <v>15.218013448163827</v>
      </c>
      <c r="N10" s="11">
        <v>17.275938170542886</v>
      </c>
      <c r="O10" s="11">
        <v>16.670815183272694</v>
      </c>
      <c r="P10" s="11">
        <v>17.053313750457388</v>
      </c>
      <c r="Q10" s="11">
        <v>18.608127482177821</v>
      </c>
      <c r="R10" s="11"/>
      <c r="S10" s="11">
        <f t="shared" si="3"/>
        <v>1.9373122989051268</v>
      </c>
      <c r="T10" s="11">
        <f>'RD T1'!T9</f>
        <v>5.7585043219134455</v>
      </c>
      <c r="U10" s="11">
        <f t="shared" ref="U10:U32" si="6">SUM(S10:T10)</f>
        <v>7.6958166208185723</v>
      </c>
      <c r="W10" s="10" t="str">
        <f>name!D6</f>
        <v>21 Science, research, engineering and technology professionals</v>
      </c>
      <c r="X10" s="11">
        <v>3.3288285507765156</v>
      </c>
      <c r="Y10" s="11">
        <v>3.3614970232555024</v>
      </c>
      <c r="Z10" s="11">
        <v>4.1822631433258444</v>
      </c>
      <c r="AA10" s="11">
        <v>5.0064803881685815</v>
      </c>
      <c r="AB10" s="11">
        <v>6.2170092449608978</v>
      </c>
      <c r="AC10" s="11"/>
      <c r="AD10" s="11">
        <f t="shared" si="4"/>
        <v>2.0347461016350534</v>
      </c>
      <c r="AE10" s="11">
        <f>'RD T1'!T38</f>
        <v>2.7408795350503676</v>
      </c>
      <c r="AF10" s="11">
        <f t="shared" ref="AF10:AF32" si="7">SUM(AD10:AE10)</f>
        <v>4.7756256366854206</v>
      </c>
    </row>
    <row r="11" spans="1:32" x14ac:dyDescent="0.2">
      <c r="A11" s="10" t="str">
        <f>name!D7</f>
        <v>22 Health professionals</v>
      </c>
      <c r="B11" s="11">
        <v>26.74366789310934</v>
      </c>
      <c r="C11" s="11">
        <v>27.602682397195064</v>
      </c>
      <c r="D11" s="11">
        <v>30.074077870492509</v>
      </c>
      <c r="E11" s="11">
        <v>33.343339129753808</v>
      </c>
      <c r="F11" s="11">
        <v>37.654158445889337</v>
      </c>
      <c r="G11" s="11"/>
      <c r="H11" s="11">
        <f t="shared" si="2"/>
        <v>7.5800805753968277</v>
      </c>
      <c r="I11" s="11">
        <f>'RD T1'!E10</f>
        <v>18.917380368221654</v>
      </c>
      <c r="J11" s="11">
        <f t="shared" si="5"/>
        <v>26.497460943618481</v>
      </c>
      <c r="L11" s="10" t="str">
        <f>name!D7</f>
        <v>22 Health professionals</v>
      </c>
      <c r="M11" s="11">
        <v>6.4732473766399474</v>
      </c>
      <c r="N11" s="11">
        <v>6.5984518534299212</v>
      </c>
      <c r="O11" s="11">
        <v>7.7834312749501056</v>
      </c>
      <c r="P11" s="11">
        <v>8.5574552607489807</v>
      </c>
      <c r="Q11" s="11">
        <v>9.7350244456546609</v>
      </c>
      <c r="R11" s="11"/>
      <c r="S11" s="11">
        <f t="shared" si="3"/>
        <v>1.9515931707045553</v>
      </c>
      <c r="T11" s="11">
        <f>'RD T1'!T10</f>
        <v>3.466804430933363</v>
      </c>
      <c r="U11" s="11">
        <f t="shared" si="6"/>
        <v>5.4183976016379187</v>
      </c>
      <c r="W11" s="10" t="str">
        <f>name!D7</f>
        <v>22 Health professionals</v>
      </c>
      <c r="X11" s="11">
        <v>20.270420516469404</v>
      </c>
      <c r="Y11" s="11">
        <v>21.004230543765154</v>
      </c>
      <c r="Z11" s="11">
        <v>22.290646595542398</v>
      </c>
      <c r="AA11" s="11">
        <v>24.785883869004842</v>
      </c>
      <c r="AB11" s="11">
        <v>27.91913400023461</v>
      </c>
      <c r="AC11" s="11"/>
      <c r="AD11" s="11">
        <f t="shared" si="4"/>
        <v>5.628487404692212</v>
      </c>
      <c r="AE11" s="11">
        <f>'RD T1'!T39</f>
        <v>15.450575937288296</v>
      </c>
      <c r="AF11" s="11">
        <f t="shared" si="7"/>
        <v>21.079063341980508</v>
      </c>
    </row>
    <row r="12" spans="1:32" x14ac:dyDescent="0.2">
      <c r="A12" s="10" t="str">
        <f>name!D8</f>
        <v>23 Teaching and other educational professionals</v>
      </c>
      <c r="B12" s="11">
        <v>17.300536052192989</v>
      </c>
      <c r="C12" s="11">
        <v>18.137579161801348</v>
      </c>
      <c r="D12" s="11">
        <v>19.021365111683185</v>
      </c>
      <c r="E12" s="11">
        <v>20.778490671490914</v>
      </c>
      <c r="F12" s="11">
        <v>22.393688106395505</v>
      </c>
      <c r="G12" s="11"/>
      <c r="H12" s="11">
        <f t="shared" si="2"/>
        <v>3.3723229947123201</v>
      </c>
      <c r="I12" s="11">
        <f>'RD T1'!E11</f>
        <v>10.545723697586036</v>
      </c>
      <c r="J12" s="11">
        <f t="shared" si="5"/>
        <v>13.918046692298356</v>
      </c>
      <c r="L12" s="10" t="str">
        <f>name!D8</f>
        <v>23 Teaching and other educational professionals</v>
      </c>
      <c r="M12" s="11">
        <v>7.3157976778619958</v>
      </c>
      <c r="N12" s="11">
        <v>6.3893341523559588</v>
      </c>
      <c r="O12" s="11">
        <v>6.2484010449327254</v>
      </c>
      <c r="P12" s="11">
        <v>6.9709935785695638</v>
      </c>
      <c r="Q12" s="11">
        <v>7.3147735383485122</v>
      </c>
      <c r="R12" s="11"/>
      <c r="S12" s="11">
        <f t="shared" si="3"/>
        <v>1.0663724934157868</v>
      </c>
      <c r="T12" s="11">
        <f>'RD T1'!T11</f>
        <v>3.0280605356163712</v>
      </c>
      <c r="U12" s="11">
        <f t="shared" si="6"/>
        <v>4.0944330290321584</v>
      </c>
      <c r="W12" s="10" t="str">
        <f>name!D8</f>
        <v>23 Teaching and other educational professionals</v>
      </c>
      <c r="X12" s="11">
        <v>9.9847383743310001</v>
      </c>
      <c r="Y12" s="11">
        <v>11.748245009445418</v>
      </c>
      <c r="Z12" s="11">
        <v>12.772964066750481</v>
      </c>
      <c r="AA12" s="11">
        <v>13.807497092921347</v>
      </c>
      <c r="AB12" s="11">
        <v>15.078914568046985</v>
      </c>
      <c r="AC12" s="11"/>
      <c r="AD12" s="11">
        <f t="shared" si="4"/>
        <v>2.305950501296504</v>
      </c>
      <c r="AE12" s="11">
        <f>'RD T1'!T40</f>
        <v>7.5176631619696632</v>
      </c>
      <c r="AF12" s="11">
        <f t="shared" si="7"/>
        <v>9.8236136632661673</v>
      </c>
    </row>
    <row r="13" spans="1:32" x14ac:dyDescent="0.2">
      <c r="A13" s="10" t="str">
        <f>name!D9</f>
        <v>24 Business, media and public service professionals</v>
      </c>
      <c r="B13" s="11">
        <v>18.848726148406122</v>
      </c>
      <c r="C13" s="11">
        <v>20.271041325824065</v>
      </c>
      <c r="D13" s="11">
        <v>22.816797130635369</v>
      </c>
      <c r="E13" s="11">
        <v>25.235988603773865</v>
      </c>
      <c r="F13" s="11">
        <v>29.030308211139566</v>
      </c>
      <c r="G13" s="11"/>
      <c r="H13" s="11">
        <f t="shared" si="2"/>
        <v>6.2135110805041975</v>
      </c>
      <c r="I13" s="11">
        <f>'RD T1'!E12</f>
        <v>12.948111036973156</v>
      </c>
      <c r="J13" s="11">
        <f t="shared" si="5"/>
        <v>19.161622117477354</v>
      </c>
      <c r="L13" s="10" t="str">
        <f>name!D9</f>
        <v>24 Business, media and public service professionals</v>
      </c>
      <c r="M13" s="11">
        <v>10.041240228583266</v>
      </c>
      <c r="N13" s="11">
        <v>10.165980979517352</v>
      </c>
      <c r="O13" s="11">
        <v>11.045792502603046</v>
      </c>
      <c r="P13" s="11">
        <v>12.192211982853893</v>
      </c>
      <c r="Q13" s="11">
        <v>13.335740530845433</v>
      </c>
      <c r="R13" s="11"/>
      <c r="S13" s="11">
        <f t="shared" si="3"/>
        <v>2.289948028242387</v>
      </c>
      <c r="T13" s="11">
        <f>'RD T1'!T12</f>
        <v>5.2868843203051679</v>
      </c>
      <c r="U13" s="11">
        <f t="shared" si="6"/>
        <v>7.5768323485475548</v>
      </c>
      <c r="W13" s="10" t="str">
        <f>name!D9</f>
        <v>24 Business, media and public service professionals</v>
      </c>
      <c r="X13" s="11">
        <v>8.8074859198228328</v>
      </c>
      <c r="Y13" s="11">
        <v>10.105060346306749</v>
      </c>
      <c r="Z13" s="11">
        <v>11.771004628032344</v>
      </c>
      <c r="AA13" s="11">
        <v>13.043776620919967</v>
      </c>
      <c r="AB13" s="11">
        <v>15.69456768029413</v>
      </c>
      <c r="AC13" s="11"/>
      <c r="AD13" s="11">
        <f t="shared" si="4"/>
        <v>3.9235630522617857</v>
      </c>
      <c r="AE13" s="11">
        <f>'RD T1'!T41</f>
        <v>7.6612267166679873</v>
      </c>
      <c r="AF13" s="11">
        <f t="shared" si="7"/>
        <v>11.584789768929774</v>
      </c>
    </row>
    <row r="14" spans="1:32" x14ac:dyDescent="0.2">
      <c r="A14" s="10" t="str">
        <f>name!D10</f>
        <v>31 Science, engineering and technology associate professionals</v>
      </c>
      <c r="B14" s="11">
        <v>7.5247040108647605</v>
      </c>
      <c r="C14" s="11">
        <v>8.3553356031242458</v>
      </c>
      <c r="D14" s="11">
        <v>8.8841839523397752</v>
      </c>
      <c r="E14" s="11">
        <v>7.8373771927963656</v>
      </c>
      <c r="F14" s="11">
        <v>8.4048615122084502</v>
      </c>
      <c r="G14" s="11"/>
      <c r="H14" s="11">
        <f t="shared" si="2"/>
        <v>-0.47932244013132497</v>
      </c>
      <c r="I14" s="11">
        <f>'RD T1'!E13</f>
        <v>3.2793977718356269</v>
      </c>
      <c r="J14" s="11">
        <f t="shared" si="5"/>
        <v>2.8000753317043019</v>
      </c>
      <c r="L14" s="10" t="str">
        <f>name!D10</f>
        <v>31 Science, engineering and technology associate professionals</v>
      </c>
      <c r="M14" s="11">
        <v>5.9444148026175148</v>
      </c>
      <c r="N14" s="11">
        <v>6.7843031560219567</v>
      </c>
      <c r="O14" s="11">
        <v>6.9671835069179089</v>
      </c>
      <c r="P14" s="11">
        <v>5.8161150592032289</v>
      </c>
      <c r="Q14" s="11">
        <v>5.9462008858093531</v>
      </c>
      <c r="R14" s="11"/>
      <c r="S14" s="11">
        <f t="shared" si="3"/>
        <v>-1.0209826211085558</v>
      </c>
      <c r="T14" s="11">
        <f>'RD T1'!T13</f>
        <v>2.1775203437974069</v>
      </c>
      <c r="U14" s="11">
        <f t="shared" si="6"/>
        <v>1.1565377226888511</v>
      </c>
      <c r="W14" s="10" t="str">
        <f>name!D10</f>
        <v>31 Science, engineering and technology associate professionals</v>
      </c>
      <c r="X14" s="11">
        <v>1.5802892082472322</v>
      </c>
      <c r="Y14" s="11">
        <v>1.5710324471022974</v>
      </c>
      <c r="Z14" s="11">
        <v>1.9170004454218765</v>
      </c>
      <c r="AA14" s="11">
        <v>2.0212621335931509</v>
      </c>
      <c r="AB14" s="11">
        <v>2.4586606263991091</v>
      </c>
      <c r="AC14" s="11"/>
      <c r="AD14" s="11">
        <f t="shared" si="4"/>
        <v>0.54166018097723256</v>
      </c>
      <c r="AE14" s="11">
        <f>'RD T1'!T42</f>
        <v>1.1018774280382209</v>
      </c>
      <c r="AF14" s="11">
        <f t="shared" si="7"/>
        <v>1.6435376090154534</v>
      </c>
    </row>
    <row r="15" spans="1:32" x14ac:dyDescent="0.2">
      <c r="A15" s="10" t="str">
        <f>name!D11</f>
        <v>32 Health and social care associate professionals</v>
      </c>
      <c r="B15" s="11">
        <v>9.3235582766558149</v>
      </c>
      <c r="C15" s="11">
        <v>9.6177733623693129</v>
      </c>
      <c r="D15" s="11">
        <v>10.712081423669339</v>
      </c>
      <c r="E15" s="11">
        <v>10.960316204532303</v>
      </c>
      <c r="F15" s="11">
        <v>12.132174520948229</v>
      </c>
      <c r="G15" s="11"/>
      <c r="H15" s="11">
        <f t="shared" si="2"/>
        <v>1.4200930972788903</v>
      </c>
      <c r="I15" s="11">
        <f>'RD T1'!E14</f>
        <v>6.640815371498987</v>
      </c>
      <c r="J15" s="11">
        <f t="shared" si="5"/>
        <v>8.0609084687778783</v>
      </c>
      <c r="L15" s="10" t="str">
        <f>name!D11</f>
        <v>32 Health and social care associate professionals</v>
      </c>
      <c r="M15" s="11">
        <v>2.149352710011823</v>
      </c>
      <c r="N15" s="11">
        <v>2.0933355009254839</v>
      </c>
      <c r="O15" s="11">
        <v>2.433915182859248</v>
      </c>
      <c r="P15" s="11">
        <v>2.24479460589159</v>
      </c>
      <c r="Q15" s="11">
        <v>2.4411769958543523</v>
      </c>
      <c r="R15" s="11"/>
      <c r="S15" s="11">
        <f t="shared" si="3"/>
        <v>7.2618129951043109E-3</v>
      </c>
      <c r="T15" s="11">
        <f>'RD T1'!T14</f>
        <v>1.12962455678758</v>
      </c>
      <c r="U15" s="11">
        <f t="shared" si="6"/>
        <v>1.1368863697826843</v>
      </c>
      <c r="W15" s="10" t="str">
        <f>name!D11</f>
        <v>32 Health and social care associate professionals</v>
      </c>
      <c r="X15" s="11">
        <v>7.1742055666439777</v>
      </c>
      <c r="Y15" s="11">
        <v>7.5244378614438299</v>
      </c>
      <c r="Z15" s="11">
        <v>8.2781662408100747</v>
      </c>
      <c r="AA15" s="11">
        <v>8.7155215986407111</v>
      </c>
      <c r="AB15" s="11">
        <v>9.6909975250938736</v>
      </c>
      <c r="AC15" s="11"/>
      <c r="AD15" s="11">
        <f t="shared" si="4"/>
        <v>1.4128312842837989</v>
      </c>
      <c r="AE15" s="11">
        <f>'RD T1'!T43</f>
        <v>5.511190814711405</v>
      </c>
      <c r="AF15" s="11">
        <f t="shared" si="7"/>
        <v>6.9240220989952039</v>
      </c>
    </row>
    <row r="16" spans="1:32" x14ac:dyDescent="0.2">
      <c r="A16" s="10" t="str">
        <f>name!D12</f>
        <v>33 Protective service occupations</v>
      </c>
      <c r="B16" s="11">
        <v>5.2779694294322033</v>
      </c>
      <c r="C16" s="11">
        <v>5.5835699108471912</v>
      </c>
      <c r="D16" s="11">
        <v>5.8835010267586538</v>
      </c>
      <c r="E16" s="11">
        <v>6.8710167009357148</v>
      </c>
      <c r="F16" s="11">
        <v>7.8996589572203213</v>
      </c>
      <c r="G16" s="11"/>
      <c r="H16" s="11">
        <f t="shared" si="2"/>
        <v>2.0161579304616675</v>
      </c>
      <c r="I16" s="11">
        <f>'RD T1'!E15</f>
        <v>2.516559688196522</v>
      </c>
      <c r="J16" s="11">
        <f t="shared" si="5"/>
        <v>4.5327176186581895</v>
      </c>
      <c r="L16" s="10" t="str">
        <f>name!D12</f>
        <v>33 Protective service occupations</v>
      </c>
      <c r="M16" s="11">
        <v>4.0132893894774062</v>
      </c>
      <c r="N16" s="11">
        <v>4.1821924582959147</v>
      </c>
      <c r="O16" s="11">
        <v>4.317714895717053</v>
      </c>
      <c r="P16" s="11">
        <v>4.8230792701467395</v>
      </c>
      <c r="Q16" s="11">
        <v>5.1860052402804788</v>
      </c>
      <c r="R16" s="11"/>
      <c r="S16" s="11">
        <f t="shared" si="3"/>
        <v>0.8682903445634258</v>
      </c>
      <c r="T16" s="11">
        <f>'RD T1'!T15</f>
        <v>1.3642293383448163</v>
      </c>
      <c r="U16" s="11">
        <f t="shared" si="6"/>
        <v>2.2325196829082419</v>
      </c>
      <c r="W16" s="10" t="str">
        <f>name!D12</f>
        <v>33 Protective service occupations</v>
      </c>
      <c r="X16" s="11">
        <v>1.2646800399548035</v>
      </c>
      <c r="Y16" s="11">
        <v>1.4013774525512717</v>
      </c>
      <c r="Z16" s="11">
        <v>1.5657861310415992</v>
      </c>
      <c r="AA16" s="11">
        <v>2.0479374307889646</v>
      </c>
      <c r="AB16" s="11">
        <v>2.7136537169398522</v>
      </c>
      <c r="AC16" s="11"/>
      <c r="AD16" s="11">
        <f t="shared" si="4"/>
        <v>1.147867585898253</v>
      </c>
      <c r="AE16" s="11">
        <f>'RD T1'!T44</f>
        <v>1.1523303498517057</v>
      </c>
      <c r="AF16" s="11">
        <f t="shared" si="7"/>
        <v>2.3001979357499587</v>
      </c>
    </row>
    <row r="17" spans="1:32" x14ac:dyDescent="0.2">
      <c r="A17" s="10" t="str">
        <f>name!D13</f>
        <v>34 Culture, media and sports occupations</v>
      </c>
      <c r="B17" s="11">
        <v>5.9475695039814056</v>
      </c>
      <c r="C17" s="11">
        <v>5.9785991779905583</v>
      </c>
      <c r="D17" s="11">
        <v>5.697366369326831</v>
      </c>
      <c r="E17" s="11">
        <v>5.421244494883207</v>
      </c>
      <c r="F17" s="11">
        <v>6.1217395269078159</v>
      </c>
      <c r="G17" s="11"/>
      <c r="H17" s="11">
        <f t="shared" si="2"/>
        <v>0.42437315758098482</v>
      </c>
      <c r="I17" s="11">
        <f>'RD T1'!E16</f>
        <v>2.824404676729392</v>
      </c>
      <c r="J17" s="11">
        <f t="shared" si="5"/>
        <v>3.2487778343103768</v>
      </c>
      <c r="L17" s="10" t="str">
        <f>name!D13</f>
        <v>34 Culture, media and sports occupations</v>
      </c>
      <c r="M17" s="11">
        <v>2.5509351450568603</v>
      </c>
      <c r="N17" s="11">
        <v>2.8892364279346436</v>
      </c>
      <c r="O17" s="11">
        <v>2.3167978850910451</v>
      </c>
      <c r="P17" s="11">
        <v>2.1952169271452275</v>
      </c>
      <c r="Q17" s="11">
        <v>2.4050624131371996</v>
      </c>
      <c r="R17" s="11"/>
      <c r="S17" s="11">
        <f t="shared" si="3"/>
        <v>8.8264528046154478E-2</v>
      </c>
      <c r="T17" s="11">
        <f>'RD T1'!T16</f>
        <v>0.91857030141309337</v>
      </c>
      <c r="U17" s="11">
        <f t="shared" si="6"/>
        <v>1.006834829459248</v>
      </c>
      <c r="W17" s="10" t="str">
        <f>name!D13</f>
        <v>34 Culture, media and sports occupations</v>
      </c>
      <c r="X17" s="11">
        <v>3.3966343589245387</v>
      </c>
      <c r="Y17" s="11">
        <v>3.0893627500559124</v>
      </c>
      <c r="Z17" s="11">
        <v>3.3805684842357921</v>
      </c>
      <c r="AA17" s="11">
        <v>3.2260275677379826</v>
      </c>
      <c r="AB17" s="11">
        <v>3.7166771137706185</v>
      </c>
      <c r="AC17" s="11"/>
      <c r="AD17" s="11">
        <f t="shared" si="4"/>
        <v>0.33610862953482634</v>
      </c>
      <c r="AE17" s="11">
        <f>'RD T1'!T45</f>
        <v>1.905834375316299</v>
      </c>
      <c r="AF17" s="11">
        <f t="shared" si="7"/>
        <v>2.2419430048511253</v>
      </c>
    </row>
    <row r="18" spans="1:32" x14ac:dyDescent="0.2">
      <c r="A18" s="10" t="str">
        <f>name!D14</f>
        <v>35 Business and public service associate professionals</v>
      </c>
      <c r="B18" s="11">
        <v>17.562673776334726</v>
      </c>
      <c r="C18" s="11">
        <v>18.289915995736443</v>
      </c>
      <c r="D18" s="11">
        <v>19.047089914973427</v>
      </c>
      <c r="E18" s="11">
        <v>18.235469544943545</v>
      </c>
      <c r="F18" s="11">
        <v>19.466548653740531</v>
      </c>
      <c r="G18" s="11"/>
      <c r="H18" s="11">
        <f t="shared" si="2"/>
        <v>0.41945873876710493</v>
      </c>
      <c r="I18" s="11">
        <f>'RD T1'!E17</f>
        <v>8.8341666621300003</v>
      </c>
      <c r="J18" s="11">
        <f t="shared" si="5"/>
        <v>9.2536254008971053</v>
      </c>
      <c r="L18" s="10" t="str">
        <f>name!D14</f>
        <v>35 Business and public service associate professionals</v>
      </c>
      <c r="M18" s="11">
        <v>8.4735990545164857</v>
      </c>
      <c r="N18" s="11">
        <v>8.7440920777215361</v>
      </c>
      <c r="O18" s="11">
        <v>9.0175697166081186</v>
      </c>
      <c r="P18" s="11">
        <v>8.2526942068088829</v>
      </c>
      <c r="Q18" s="11">
        <v>8.3098093654408345</v>
      </c>
      <c r="R18" s="11"/>
      <c r="S18" s="11">
        <f t="shared" si="3"/>
        <v>-0.70776035116728409</v>
      </c>
      <c r="T18" s="11">
        <f>'RD T1'!T17</f>
        <v>3.1745938513904028</v>
      </c>
      <c r="U18" s="11">
        <f t="shared" si="6"/>
        <v>2.4668335002231188</v>
      </c>
      <c r="W18" s="10" t="str">
        <f>name!D14</f>
        <v>35 Business and public service associate professionals</v>
      </c>
      <c r="X18" s="11">
        <v>9.0890747218182462</v>
      </c>
      <c r="Y18" s="11">
        <v>9.5458239180148823</v>
      </c>
      <c r="Z18" s="11">
        <v>10.029520198365292</v>
      </c>
      <c r="AA18" s="11">
        <v>9.9827753381346671</v>
      </c>
      <c r="AB18" s="11">
        <v>11.156739288299683</v>
      </c>
      <c r="AC18" s="11"/>
      <c r="AD18" s="11">
        <f t="shared" si="4"/>
        <v>1.1272190899343908</v>
      </c>
      <c r="AE18" s="11">
        <f>'RD T1'!T46</f>
        <v>5.6595728107395971</v>
      </c>
      <c r="AF18" s="11">
        <f t="shared" si="7"/>
        <v>6.7867919006739879</v>
      </c>
    </row>
    <row r="19" spans="1:32" x14ac:dyDescent="0.2">
      <c r="A19" s="10" t="str">
        <f>name!D15</f>
        <v>41 Administrative occupations</v>
      </c>
      <c r="B19" s="11">
        <v>40.713076117337629</v>
      </c>
      <c r="C19" s="11">
        <v>37.764631736342714</v>
      </c>
      <c r="D19" s="11">
        <v>39.497589248934709</v>
      </c>
      <c r="E19" s="11">
        <v>36.652954801616346</v>
      </c>
      <c r="F19" s="11">
        <v>35.33724741236113</v>
      </c>
      <c r="G19" s="11"/>
      <c r="H19" s="11">
        <f t="shared" si="2"/>
        <v>-4.1603418365735791</v>
      </c>
      <c r="I19" s="11">
        <f>'RD T1'!E18</f>
        <v>18.414350437708428</v>
      </c>
      <c r="J19" s="11">
        <f t="shared" si="5"/>
        <v>14.254008601134849</v>
      </c>
      <c r="L19" s="10" t="str">
        <f>name!D15</f>
        <v>41 Administrative occupations</v>
      </c>
      <c r="M19" s="11">
        <v>12.386562626405174</v>
      </c>
      <c r="N19" s="11">
        <v>11.223483626364619</v>
      </c>
      <c r="O19" s="11">
        <v>13.379465192748141</v>
      </c>
      <c r="P19" s="11">
        <v>12.907811556996855</v>
      </c>
      <c r="Q19" s="11">
        <v>14.314157247006845</v>
      </c>
      <c r="R19" s="11"/>
      <c r="S19" s="11">
        <f t="shared" si="3"/>
        <v>0.93469205425870427</v>
      </c>
      <c r="T19" s="11">
        <f>'RD T1'!T18</f>
        <v>5.0449525065851786</v>
      </c>
      <c r="U19" s="11">
        <f t="shared" si="6"/>
        <v>5.9796445608438829</v>
      </c>
      <c r="W19" s="10" t="str">
        <f>name!D15</f>
        <v>41 Administrative occupations</v>
      </c>
      <c r="X19" s="11">
        <v>28.326513490932452</v>
      </c>
      <c r="Y19" s="11">
        <v>26.541148109978039</v>
      </c>
      <c r="Z19" s="11">
        <v>26.118124056186499</v>
      </c>
      <c r="AA19" s="11">
        <v>23.745143244619484</v>
      </c>
      <c r="AB19" s="11">
        <v>21.023090165354283</v>
      </c>
      <c r="AC19" s="11"/>
      <c r="AD19" s="11">
        <f t="shared" si="4"/>
        <v>-5.0950338908322159</v>
      </c>
      <c r="AE19" s="11">
        <f>'RD T1'!T47</f>
        <v>13.369397931123252</v>
      </c>
      <c r="AF19" s="11">
        <f t="shared" si="7"/>
        <v>8.2743640402910366</v>
      </c>
    </row>
    <row r="20" spans="1:32" x14ac:dyDescent="0.2">
      <c r="A20" s="10" t="str">
        <f>name!D16</f>
        <v>42 Secretarial and related occupations</v>
      </c>
      <c r="B20" s="11">
        <v>9.0468703701556556</v>
      </c>
      <c r="C20" s="11">
        <v>7.889842611516066</v>
      </c>
      <c r="D20" s="11">
        <v>7.9972060793784889</v>
      </c>
      <c r="E20" s="11">
        <v>8.7593637760746965</v>
      </c>
      <c r="F20" s="11">
        <v>7.4363511488451843</v>
      </c>
      <c r="G20" s="11"/>
      <c r="H20" s="11">
        <f t="shared" si="2"/>
        <v>-0.5608549305333046</v>
      </c>
      <c r="I20" s="11">
        <f>'RD T1'!E19</f>
        <v>4.4578327095119494</v>
      </c>
      <c r="J20" s="11">
        <f t="shared" si="5"/>
        <v>3.8969777789786448</v>
      </c>
      <c r="L20" s="10" t="str">
        <f>name!D16</f>
        <v>42 Secretarial and related occupations</v>
      </c>
      <c r="M20" s="11">
        <v>0.60523457449112361</v>
      </c>
      <c r="N20" s="11">
        <v>0.472428316473475</v>
      </c>
      <c r="O20" s="11">
        <v>0.43141640285046629</v>
      </c>
      <c r="P20" s="11">
        <v>0.63119293944225152</v>
      </c>
      <c r="Q20" s="11">
        <v>0.77443548933466066</v>
      </c>
      <c r="R20" s="11"/>
      <c r="S20" s="11">
        <f t="shared" si="3"/>
        <v>0.34301908648419438</v>
      </c>
      <c r="T20" s="11">
        <f>'RD T1'!T19</f>
        <v>0.22234340154611218</v>
      </c>
      <c r="U20" s="11">
        <f t="shared" si="6"/>
        <v>0.56536248803030653</v>
      </c>
      <c r="W20" s="10" t="str">
        <f>name!D16</f>
        <v>42 Secretarial and related occupations</v>
      </c>
      <c r="X20" s="11">
        <v>8.4416357956645243</v>
      </c>
      <c r="Y20" s="11">
        <v>7.4174142950425894</v>
      </c>
      <c r="Z20" s="11">
        <v>7.5657896765280208</v>
      </c>
      <c r="AA20" s="11">
        <v>8.1281708366324548</v>
      </c>
      <c r="AB20" s="11">
        <v>6.661915659510524</v>
      </c>
      <c r="AC20" s="11"/>
      <c r="AD20" s="11">
        <f t="shared" si="4"/>
        <v>-0.90387401701749681</v>
      </c>
      <c r="AE20" s="11">
        <f>'RD T1'!T48</f>
        <v>4.2354893079658353</v>
      </c>
      <c r="AF20" s="11">
        <f t="shared" si="7"/>
        <v>3.3316152909483385</v>
      </c>
    </row>
    <row r="21" spans="1:32" x14ac:dyDescent="0.2">
      <c r="A21" s="10" t="str">
        <f>name!D17</f>
        <v>51 Skilled agricultural and related trades</v>
      </c>
      <c r="B21" s="11">
        <v>5.1880968581767508</v>
      </c>
      <c r="C21" s="11">
        <v>4.211445874141047</v>
      </c>
      <c r="D21" s="11">
        <v>4.2813548840815283</v>
      </c>
      <c r="E21" s="11">
        <v>4.3722235869864292</v>
      </c>
      <c r="F21" s="11">
        <v>4.8057857901346708</v>
      </c>
      <c r="G21" s="11"/>
      <c r="H21" s="11">
        <f t="shared" si="2"/>
        <v>0.52443090605314246</v>
      </c>
      <c r="I21" s="11">
        <f>'RD T1'!E20</f>
        <v>2.5408985942912681</v>
      </c>
      <c r="J21" s="11">
        <f t="shared" si="5"/>
        <v>3.0653295003444105</v>
      </c>
      <c r="L21" s="10" t="str">
        <f>name!D17</f>
        <v>51 Skilled agricultural and related trades</v>
      </c>
      <c r="M21" s="11">
        <v>4.8658427224969021</v>
      </c>
      <c r="N21" s="11">
        <v>3.7169452697057004</v>
      </c>
      <c r="O21" s="11">
        <v>3.3179946761209149</v>
      </c>
      <c r="P21" s="11">
        <v>3.3140478904639088</v>
      </c>
      <c r="Q21" s="11">
        <v>3.5681394997071973</v>
      </c>
      <c r="R21" s="11"/>
      <c r="S21" s="11">
        <f t="shared" si="3"/>
        <v>0.25014482358628243</v>
      </c>
      <c r="T21" s="11">
        <f>'RD T1'!T20</f>
        <v>1.7694074962523278</v>
      </c>
      <c r="U21" s="11">
        <f t="shared" si="6"/>
        <v>2.0195523198386103</v>
      </c>
      <c r="W21" s="10" t="str">
        <f>name!D17</f>
        <v>51 Skilled agricultural and related trades</v>
      </c>
      <c r="X21" s="11">
        <v>0.32225413567983996</v>
      </c>
      <c r="Y21" s="11">
        <v>0.49450060443534971</v>
      </c>
      <c r="Z21" s="11">
        <v>0.9633602079606115</v>
      </c>
      <c r="AA21" s="11">
        <v>1.0581756965225173</v>
      </c>
      <c r="AB21" s="11">
        <v>1.2376462904274759</v>
      </c>
      <c r="AC21" s="11"/>
      <c r="AD21" s="11">
        <f t="shared" si="4"/>
        <v>0.27428608246686437</v>
      </c>
      <c r="AE21" s="11">
        <f>'RD T1'!T49</f>
        <v>0.77149109803893989</v>
      </c>
      <c r="AF21" s="11">
        <f t="shared" si="7"/>
        <v>1.0457771805058043</v>
      </c>
    </row>
    <row r="22" spans="1:32" x14ac:dyDescent="0.2">
      <c r="A22" s="10" t="str">
        <f>name!D18</f>
        <v>52 Skilled metal, electrical and electronic trades</v>
      </c>
      <c r="B22" s="11">
        <v>15.563646965578618</v>
      </c>
      <c r="C22" s="11">
        <v>15.07451026534361</v>
      </c>
      <c r="D22" s="11">
        <v>12.750923546213571</v>
      </c>
      <c r="E22" s="11">
        <v>12.292089049934955</v>
      </c>
      <c r="F22" s="11">
        <v>11.259395316937615</v>
      </c>
      <c r="G22" s="11"/>
      <c r="H22" s="11">
        <f t="shared" si="2"/>
        <v>-1.4915282292759553</v>
      </c>
      <c r="I22" s="11">
        <f>'RD T1'!E21</f>
        <v>4.484427813951938</v>
      </c>
      <c r="J22" s="11">
        <f t="shared" si="5"/>
        <v>2.9928995846759827</v>
      </c>
      <c r="L22" s="10" t="str">
        <f>name!D18</f>
        <v>52 Skilled metal, electrical and electronic trades</v>
      </c>
      <c r="M22" s="11">
        <v>15.408317460436832</v>
      </c>
      <c r="N22" s="11">
        <v>14.837295282201914</v>
      </c>
      <c r="O22" s="11">
        <v>12.557925586468274</v>
      </c>
      <c r="P22" s="11">
        <v>11.82143459070263</v>
      </c>
      <c r="Q22" s="11">
        <v>10.619795739386506</v>
      </c>
      <c r="R22" s="11"/>
      <c r="S22" s="11">
        <f t="shared" si="3"/>
        <v>-1.9381298470817683</v>
      </c>
      <c r="T22" s="11">
        <f>'RD T1'!T21</f>
        <v>4.1953624740056652</v>
      </c>
      <c r="U22" s="11">
        <f t="shared" si="6"/>
        <v>2.2572326269238969</v>
      </c>
      <c r="W22" s="10" t="str">
        <f>name!D18</f>
        <v>52 Skilled metal, electrical and electronic trades</v>
      </c>
      <c r="X22" s="11">
        <v>0.15532950514178967</v>
      </c>
      <c r="Y22" s="11">
        <v>0.23721498314169637</v>
      </c>
      <c r="Z22" s="11">
        <v>0.19299795974530454</v>
      </c>
      <c r="AA22" s="11">
        <v>0.47065445923231358</v>
      </c>
      <c r="AB22" s="11">
        <v>0.63959957755112162</v>
      </c>
      <c r="AC22" s="11"/>
      <c r="AD22" s="11">
        <f t="shared" si="4"/>
        <v>0.44660161780581709</v>
      </c>
      <c r="AE22" s="11">
        <f>'RD T1'!T50</f>
        <v>0.28906533994627304</v>
      </c>
      <c r="AF22" s="11">
        <f t="shared" si="7"/>
        <v>0.73566695775209012</v>
      </c>
    </row>
    <row r="23" spans="1:32" x14ac:dyDescent="0.2">
      <c r="A23" s="10" t="str">
        <f>name!D19</f>
        <v>53 Skilled construction and building trades</v>
      </c>
      <c r="B23" s="11">
        <v>12.683580501653596</v>
      </c>
      <c r="C23" s="11">
        <v>13.738686608649774</v>
      </c>
      <c r="D23" s="11">
        <v>11.071817169328241</v>
      </c>
      <c r="E23" s="11">
        <v>10.97644568795298</v>
      </c>
      <c r="F23" s="11">
        <v>9.9361250218785102</v>
      </c>
      <c r="G23" s="11"/>
      <c r="H23" s="11">
        <f t="shared" si="2"/>
        <v>-1.1356921474497312</v>
      </c>
      <c r="I23" s="11">
        <f>'RD T1'!E22</f>
        <v>4.4339890536415902</v>
      </c>
      <c r="J23" s="11">
        <f t="shared" si="5"/>
        <v>3.298296906191859</v>
      </c>
      <c r="L23" s="10" t="str">
        <f>name!D19</f>
        <v>53 Skilled construction and building trades</v>
      </c>
      <c r="M23" s="11">
        <v>12.211441785023297</v>
      </c>
      <c r="N23" s="11">
        <v>13.476369797510394</v>
      </c>
      <c r="O23" s="11">
        <v>10.745280402021342</v>
      </c>
      <c r="P23" s="11">
        <v>10.628169075784994</v>
      </c>
      <c r="Q23" s="11">
        <v>9.5384541940141503</v>
      </c>
      <c r="R23" s="11"/>
      <c r="S23" s="11">
        <f t="shared" si="3"/>
        <v>-1.2068262080071914</v>
      </c>
      <c r="T23" s="11">
        <f>'RD T1'!T22</f>
        <v>4.2347587559458413</v>
      </c>
      <c r="U23" s="11">
        <f t="shared" si="6"/>
        <v>3.0279325479386499</v>
      </c>
      <c r="W23" s="10" t="str">
        <f>name!D19</f>
        <v>53 Skilled construction and building trades</v>
      </c>
      <c r="X23" s="11">
        <v>0.47213871663029683</v>
      </c>
      <c r="Y23" s="11">
        <v>0.26231681113936878</v>
      </c>
      <c r="Z23" s="11">
        <v>0.32653676730689313</v>
      </c>
      <c r="AA23" s="11">
        <v>0.34827661216797712</v>
      </c>
      <c r="AB23" s="11">
        <v>0.39767082786436875</v>
      </c>
      <c r="AC23" s="11"/>
      <c r="AD23" s="11">
        <f t="shared" si="4"/>
        <v>7.113406055747562E-2</v>
      </c>
      <c r="AE23" s="11">
        <f>'RD T1'!T51</f>
        <v>0.19923029769574832</v>
      </c>
      <c r="AF23" s="11">
        <f t="shared" si="7"/>
        <v>0.27036435825322391</v>
      </c>
    </row>
    <row r="24" spans="1:32" x14ac:dyDescent="0.2">
      <c r="A24" s="10" t="str">
        <f>name!D20</f>
        <v>54 Textiles, printing and other skilled trades</v>
      </c>
      <c r="B24" s="11">
        <v>8.7145282600607867</v>
      </c>
      <c r="C24" s="11">
        <v>8.2459484172756667</v>
      </c>
      <c r="D24" s="11">
        <v>7.7717841216011596</v>
      </c>
      <c r="E24" s="11">
        <v>7.6246413618278304</v>
      </c>
      <c r="F24" s="11">
        <v>7.6751300683652053</v>
      </c>
      <c r="G24" s="11"/>
      <c r="H24" s="11">
        <f t="shared" si="2"/>
        <v>-9.6654053235954329E-2</v>
      </c>
      <c r="I24" s="11">
        <f>'RD T1'!E23</f>
        <v>3.4801236337336547</v>
      </c>
      <c r="J24" s="11">
        <f t="shared" si="5"/>
        <v>3.3834695804977004</v>
      </c>
      <c r="L24" s="10" t="str">
        <f>name!D20</f>
        <v>54 Textiles, printing and other skilled trades</v>
      </c>
      <c r="M24" s="11">
        <v>4.8884954552480044</v>
      </c>
      <c r="N24" s="11">
        <v>4.727716146993882</v>
      </c>
      <c r="O24" s="11">
        <v>3.9008484385113142</v>
      </c>
      <c r="P24" s="11">
        <v>3.7797221206674112</v>
      </c>
      <c r="Q24" s="11">
        <v>3.8103846006890039</v>
      </c>
      <c r="R24" s="11"/>
      <c r="S24" s="11">
        <f t="shared" si="3"/>
        <v>-9.0463837822310378E-2</v>
      </c>
      <c r="T24" s="11">
        <f>'RD T1'!T23</f>
        <v>1.180510540783775</v>
      </c>
      <c r="U24" s="11">
        <f t="shared" si="6"/>
        <v>1.0900467029614647</v>
      </c>
      <c r="W24" s="10" t="str">
        <f>name!D20</f>
        <v>54 Textiles, printing and other skilled trades</v>
      </c>
      <c r="X24" s="11">
        <v>3.8260328048127876</v>
      </c>
      <c r="Y24" s="11">
        <v>3.5182322702817941</v>
      </c>
      <c r="Z24" s="11">
        <v>3.8709356830898427</v>
      </c>
      <c r="AA24" s="11">
        <v>3.8449192411604187</v>
      </c>
      <c r="AB24" s="11">
        <v>3.8647454676762019</v>
      </c>
      <c r="AC24" s="11"/>
      <c r="AD24" s="11">
        <f t="shared" si="4"/>
        <v>-6.1902154136408427E-3</v>
      </c>
      <c r="AE24" s="11">
        <f>'RD T1'!T52</f>
        <v>2.2996130929498788</v>
      </c>
      <c r="AF24" s="11">
        <f t="shared" si="7"/>
        <v>2.293422877536238</v>
      </c>
    </row>
    <row r="25" spans="1:32" x14ac:dyDescent="0.2">
      <c r="A25" s="10" t="str">
        <f>name!D21</f>
        <v>61 Caring personal service occupations</v>
      </c>
      <c r="B25" s="11">
        <v>31.25174896783329</v>
      </c>
      <c r="C25" s="11">
        <v>30.22374953608589</v>
      </c>
      <c r="D25" s="11">
        <v>31.492404055301968</v>
      </c>
      <c r="E25" s="11">
        <v>33.942807102824382</v>
      </c>
      <c r="F25" s="11">
        <v>35.963239880773145</v>
      </c>
      <c r="G25" s="11"/>
      <c r="H25" s="11">
        <f t="shared" si="2"/>
        <v>4.4708358254711769</v>
      </c>
      <c r="I25" s="11">
        <f>'RD T1'!E24</f>
        <v>19.473705320758832</v>
      </c>
      <c r="J25" s="11">
        <f t="shared" si="5"/>
        <v>23.944541146230009</v>
      </c>
      <c r="L25" s="10" t="str">
        <f>name!D21</f>
        <v>61 Caring personal service occupations</v>
      </c>
      <c r="M25" s="11">
        <v>3.9569169963684683</v>
      </c>
      <c r="N25" s="11">
        <v>4.0967087437452072</v>
      </c>
      <c r="O25" s="11">
        <v>4.0461604668831246</v>
      </c>
      <c r="P25" s="11">
        <v>4.9670538660433712</v>
      </c>
      <c r="Q25" s="11">
        <v>5.7226356885637957</v>
      </c>
      <c r="R25" s="11"/>
      <c r="S25" s="11">
        <f t="shared" si="3"/>
        <v>1.6764752216806711</v>
      </c>
      <c r="T25" s="11">
        <f>'RD T1'!T24</f>
        <v>2.2557018296196572</v>
      </c>
      <c r="U25" s="11">
        <f t="shared" si="6"/>
        <v>3.9321770513003282</v>
      </c>
      <c r="W25" s="10" t="str">
        <f>name!D21</f>
        <v>61 Caring personal service occupations</v>
      </c>
      <c r="X25" s="11">
        <v>27.29483197146482</v>
      </c>
      <c r="Y25" s="11">
        <v>26.127040792340676</v>
      </c>
      <c r="Z25" s="11">
        <v>27.446243588418845</v>
      </c>
      <c r="AA25" s="11">
        <v>28.975753236781031</v>
      </c>
      <c r="AB25" s="11">
        <v>30.240604192209382</v>
      </c>
      <c r="AC25" s="11"/>
      <c r="AD25" s="11">
        <f t="shared" si="4"/>
        <v>2.7943606037905369</v>
      </c>
      <c r="AE25" s="11">
        <f>'RD T1'!T53</f>
        <v>17.218003491139175</v>
      </c>
      <c r="AF25" s="11">
        <f t="shared" si="7"/>
        <v>20.012364094929712</v>
      </c>
    </row>
    <row r="26" spans="1:32" x14ac:dyDescent="0.2">
      <c r="A26" s="10" t="str">
        <f>name!D22</f>
        <v>62 Leisure, travel and related personal service occupations</v>
      </c>
      <c r="B26" s="11">
        <v>10.072845267511465</v>
      </c>
      <c r="C26" s="11">
        <v>10.527061024163389</v>
      </c>
      <c r="D26" s="11">
        <v>9.744650237186594</v>
      </c>
      <c r="E26" s="11">
        <v>9.8255288894899628</v>
      </c>
      <c r="F26" s="11">
        <v>10.309452037368454</v>
      </c>
      <c r="G26" s="11"/>
      <c r="H26" s="11">
        <f t="shared" si="2"/>
        <v>0.56480180018185955</v>
      </c>
      <c r="I26" s="11">
        <f>'RD T1'!E25</f>
        <v>5.0970971851769722</v>
      </c>
      <c r="J26" s="11">
        <f t="shared" si="5"/>
        <v>5.6618989853588317</v>
      </c>
      <c r="L26" s="10" t="str">
        <f>name!D22</f>
        <v>62 Leisure, travel and related personal service occupations</v>
      </c>
      <c r="M26" s="11">
        <v>2.9463099809599935</v>
      </c>
      <c r="N26" s="11">
        <v>3.0869801843717188</v>
      </c>
      <c r="O26" s="11">
        <v>3.0319563546967307</v>
      </c>
      <c r="P26" s="11">
        <v>3.0162529690292277</v>
      </c>
      <c r="Q26" s="11">
        <v>3.2701122417450326</v>
      </c>
      <c r="R26" s="11"/>
      <c r="S26" s="11">
        <f t="shared" si="3"/>
        <v>0.23815588704830182</v>
      </c>
      <c r="T26" s="11">
        <f>'RD T1'!T25</f>
        <v>1.2883280799016887</v>
      </c>
      <c r="U26" s="11">
        <f t="shared" si="6"/>
        <v>1.5264839669499906</v>
      </c>
      <c r="W26" s="10" t="str">
        <f>name!D22</f>
        <v>62 Leisure, travel and related personal service occupations</v>
      </c>
      <c r="X26" s="11">
        <v>7.1265352865514719</v>
      </c>
      <c r="Y26" s="11">
        <v>7.4400808397916709</v>
      </c>
      <c r="Z26" s="11">
        <v>6.7126938824898756</v>
      </c>
      <c r="AA26" s="11">
        <v>6.809275920460748</v>
      </c>
      <c r="AB26" s="11">
        <v>7.0393397956234267</v>
      </c>
      <c r="AC26" s="11"/>
      <c r="AD26" s="11">
        <f t="shared" si="4"/>
        <v>0.32664591313355107</v>
      </c>
      <c r="AE26" s="11">
        <f>'RD T1'!T54</f>
        <v>3.8087691052752843</v>
      </c>
      <c r="AF26" s="11">
        <f t="shared" si="7"/>
        <v>4.1354150184088354</v>
      </c>
    </row>
    <row r="27" spans="1:32" x14ac:dyDescent="0.2">
      <c r="A27" s="10" t="str">
        <f>name!D23</f>
        <v>63 Community and civil enforcement occupations</v>
      </c>
      <c r="B27" s="11">
        <v>0.49177886451382863</v>
      </c>
      <c r="C27" s="11">
        <v>0.44965704935723194</v>
      </c>
      <c r="D27" s="11">
        <v>0.56071405096980231</v>
      </c>
      <c r="E27" s="11">
        <v>0.45937617520498031</v>
      </c>
      <c r="F27" s="11">
        <v>0.49514588701784262</v>
      </c>
      <c r="G27" s="11"/>
      <c r="H27" s="11">
        <f t="shared" si="2"/>
        <v>-6.556816395195969E-2</v>
      </c>
      <c r="I27" s="11">
        <f>'RD T1'!E26</f>
        <v>0.23375861097724965</v>
      </c>
      <c r="J27" s="11">
        <f t="shared" si="5"/>
        <v>0.16819044702528996</v>
      </c>
      <c r="L27" s="10" t="str">
        <f>name!D23</f>
        <v>63 Community and civil enforcement occupations</v>
      </c>
      <c r="M27" s="11">
        <v>0.36419596982476149</v>
      </c>
      <c r="N27" s="11">
        <v>0.29603758296721155</v>
      </c>
      <c r="O27" s="11">
        <v>0.42982729601113084</v>
      </c>
      <c r="P27" s="11">
        <v>0.28341025781728374</v>
      </c>
      <c r="Q27" s="11">
        <v>0.32132046940909192</v>
      </c>
      <c r="R27" s="11"/>
      <c r="S27" s="11">
        <f t="shared" si="3"/>
        <v>-0.10850682660203892</v>
      </c>
      <c r="T27" s="11">
        <f>'RD T1'!T26</f>
        <v>0.12264165674303056</v>
      </c>
      <c r="U27" s="11">
        <f t="shared" si="6"/>
        <v>1.4134830140991636E-2</v>
      </c>
      <c r="W27" s="10" t="str">
        <f>name!D23</f>
        <v>63 Community and civil enforcement occupations</v>
      </c>
      <c r="X27" s="11">
        <v>0.12758289468906728</v>
      </c>
      <c r="Y27" s="11">
        <v>0.15361946639002041</v>
      </c>
      <c r="Z27" s="11">
        <v>0.13088675495867136</v>
      </c>
      <c r="AA27" s="11">
        <v>0.17596591738769651</v>
      </c>
      <c r="AB27" s="11">
        <v>0.17382541760875056</v>
      </c>
      <c r="AC27" s="11"/>
      <c r="AD27" s="11">
        <f t="shared" si="4"/>
        <v>4.2938662650079201E-2</v>
      </c>
      <c r="AE27" s="11">
        <f>'RD T1'!T55</f>
        <v>0.11111695423421911</v>
      </c>
      <c r="AF27" s="11">
        <f t="shared" si="7"/>
        <v>0.15405561688429831</v>
      </c>
    </row>
    <row r="28" spans="1:32" x14ac:dyDescent="0.2">
      <c r="A28" s="10" t="str">
        <f>name!D24</f>
        <v>71 Sales occupations</v>
      </c>
      <c r="B28" s="11">
        <v>38.192028666192712</v>
      </c>
      <c r="C28" s="11">
        <v>35.580385663727753</v>
      </c>
      <c r="D28" s="11">
        <v>35.355617065512476</v>
      </c>
      <c r="E28" s="11">
        <v>33.510499903913306</v>
      </c>
      <c r="F28" s="11">
        <v>33.012261376962194</v>
      </c>
      <c r="G28" s="11"/>
      <c r="H28" s="11">
        <f t="shared" si="2"/>
        <v>-2.3433556885502824</v>
      </c>
      <c r="I28" s="11">
        <f>'RD T1'!E27</f>
        <v>16.920609835626955</v>
      </c>
      <c r="J28" s="11">
        <f t="shared" si="5"/>
        <v>14.577254147076673</v>
      </c>
      <c r="L28" s="10" t="str">
        <f>name!D24</f>
        <v>71 Sales occupations</v>
      </c>
      <c r="M28" s="11">
        <v>11.795653157022556</v>
      </c>
      <c r="N28" s="11">
        <v>11.785015168209082</v>
      </c>
      <c r="O28" s="11">
        <v>11.366811068166614</v>
      </c>
      <c r="P28" s="11">
        <v>10.719435597314106</v>
      </c>
      <c r="Q28" s="11">
        <v>10.91049692471432</v>
      </c>
      <c r="R28" s="11"/>
      <c r="S28" s="11">
        <f t="shared" si="3"/>
        <v>-0.45631414345229437</v>
      </c>
      <c r="T28" s="11">
        <f>'RD T1'!T27</f>
        <v>3.6839299698829762</v>
      </c>
      <c r="U28" s="11">
        <f t="shared" si="6"/>
        <v>3.2276158264306818</v>
      </c>
      <c r="W28" s="10" t="str">
        <f>name!D24</f>
        <v>71 Sales occupations</v>
      </c>
      <c r="X28" s="11">
        <v>26.396375509170223</v>
      </c>
      <c r="Y28" s="11">
        <v>23.795370495518757</v>
      </c>
      <c r="Z28" s="11">
        <v>23.988805997345885</v>
      </c>
      <c r="AA28" s="11">
        <v>22.791064306599214</v>
      </c>
      <c r="AB28" s="11">
        <v>22.101764452247863</v>
      </c>
      <c r="AC28" s="11"/>
      <c r="AD28" s="11">
        <f t="shared" si="4"/>
        <v>-1.8870415450980218</v>
      </c>
      <c r="AE28" s="11">
        <f>'RD T1'!T56</f>
        <v>13.236679865743975</v>
      </c>
      <c r="AF28" s="11">
        <f t="shared" si="7"/>
        <v>11.349638320645953</v>
      </c>
    </row>
    <row r="29" spans="1:32" x14ac:dyDescent="0.2">
      <c r="A29" s="10" t="str">
        <f>name!D25</f>
        <v>72 Customer service occupations</v>
      </c>
      <c r="B29" s="11">
        <v>7.3731726110686129</v>
      </c>
      <c r="C29" s="11">
        <v>7.7706311591433108</v>
      </c>
      <c r="D29" s="11">
        <v>7.9855265898797008</v>
      </c>
      <c r="E29" s="11">
        <v>10.364022075662568</v>
      </c>
      <c r="F29" s="11">
        <v>12.266467210164436</v>
      </c>
      <c r="G29" s="11"/>
      <c r="H29" s="11">
        <f t="shared" si="2"/>
        <v>4.2809406202847349</v>
      </c>
      <c r="I29" s="11">
        <f>'RD T1'!E28</f>
        <v>4.9547637725769942</v>
      </c>
      <c r="J29" s="11">
        <f t="shared" si="5"/>
        <v>9.2357043928617291</v>
      </c>
      <c r="L29" s="10" t="str">
        <f>name!D25</f>
        <v>72 Customer service occupations</v>
      </c>
      <c r="M29" s="11">
        <v>2.9334540622932019</v>
      </c>
      <c r="N29" s="11">
        <v>2.8083883382333359</v>
      </c>
      <c r="O29" s="11">
        <v>3.3247996290242283</v>
      </c>
      <c r="P29" s="11">
        <v>4.6124971174120963</v>
      </c>
      <c r="Q29" s="11">
        <v>5.6826616525091582</v>
      </c>
      <c r="R29" s="11"/>
      <c r="S29" s="11">
        <f t="shared" si="3"/>
        <v>2.3578620234849299</v>
      </c>
      <c r="T29" s="11">
        <f>'RD T1'!T28</f>
        <v>1.6600106978559206</v>
      </c>
      <c r="U29" s="11">
        <f t="shared" si="6"/>
        <v>4.0178727213408507</v>
      </c>
      <c r="W29" s="10" t="str">
        <f>name!D25</f>
        <v>72 Customer service occupations</v>
      </c>
      <c r="X29" s="11">
        <v>4.4397185487754092</v>
      </c>
      <c r="Y29" s="11">
        <v>4.96224282090997</v>
      </c>
      <c r="Z29" s="11">
        <v>4.6607269608554738</v>
      </c>
      <c r="AA29" s="11">
        <v>5.7515249582504868</v>
      </c>
      <c r="AB29" s="11">
        <v>6.5838055576552739</v>
      </c>
      <c r="AC29" s="11"/>
      <c r="AD29" s="11">
        <f t="shared" si="4"/>
        <v>1.9230785967998001</v>
      </c>
      <c r="AE29" s="11">
        <f>'RD T1'!T57</f>
        <v>3.2947530747210743</v>
      </c>
      <c r="AF29" s="11">
        <f t="shared" si="7"/>
        <v>5.2178316715208748</v>
      </c>
    </row>
    <row r="30" spans="1:32" x14ac:dyDescent="0.2">
      <c r="A30" s="10" t="str">
        <f>name!D26</f>
        <v>81 Process, plant and machine operatives</v>
      </c>
      <c r="B30" s="11">
        <v>12.650863139275934</v>
      </c>
      <c r="C30" s="11">
        <v>11.318429105248715</v>
      </c>
      <c r="D30" s="11">
        <v>9.9272760599774958</v>
      </c>
      <c r="E30" s="11">
        <v>11.835994292236288</v>
      </c>
      <c r="F30" s="11">
        <v>11.472936953320861</v>
      </c>
      <c r="G30" s="11"/>
      <c r="H30" s="11">
        <f t="shared" si="2"/>
        <v>1.5456608933433653</v>
      </c>
      <c r="I30" s="11">
        <f>'RD T1'!E29</f>
        <v>4.366309802064154</v>
      </c>
      <c r="J30" s="11">
        <f t="shared" si="5"/>
        <v>5.9119706954075193</v>
      </c>
      <c r="L30" s="10" t="str">
        <f>name!D26</f>
        <v>81 Process, plant and machine operatives</v>
      </c>
      <c r="M30" s="11">
        <v>10.351908513239733</v>
      </c>
      <c r="N30" s="11">
        <v>9.1160236719663743</v>
      </c>
      <c r="O30" s="11">
        <v>8.0636430831953447</v>
      </c>
      <c r="P30" s="11">
        <v>9.6035466023428508</v>
      </c>
      <c r="Q30" s="11">
        <v>9.3648292688349581</v>
      </c>
      <c r="R30" s="11"/>
      <c r="S30" s="11">
        <f t="shared" si="3"/>
        <v>1.3011861856396134</v>
      </c>
      <c r="T30" s="11">
        <f>'RD T1'!T29</f>
        <v>3.3149226491495756</v>
      </c>
      <c r="U30" s="11">
        <f t="shared" si="6"/>
        <v>4.6161088347891894</v>
      </c>
      <c r="W30" s="10" t="str">
        <f>name!D26</f>
        <v>81 Process, plant and machine operatives</v>
      </c>
      <c r="X30" s="11">
        <v>2.2989546260362093</v>
      </c>
      <c r="Y30" s="11">
        <v>2.2024054332823457</v>
      </c>
      <c r="Z30" s="11">
        <v>1.8636329767821873</v>
      </c>
      <c r="AA30" s="11">
        <v>2.2324476898934278</v>
      </c>
      <c r="AB30" s="11">
        <v>2.1081076844858915</v>
      </c>
      <c r="AC30" s="11"/>
      <c r="AD30" s="11">
        <f t="shared" si="4"/>
        <v>0.24447470770370416</v>
      </c>
      <c r="AE30" s="11">
        <f>'RD T1'!T58</f>
        <v>1.0513871529145793</v>
      </c>
      <c r="AF30" s="11">
        <f t="shared" si="7"/>
        <v>1.2958618606182835</v>
      </c>
    </row>
    <row r="31" spans="1:32" x14ac:dyDescent="0.2">
      <c r="A31" s="10" t="str">
        <f>name!D27</f>
        <v>82 Transport and mobile machine drivers and operatives</v>
      </c>
      <c r="B31" s="11">
        <v>12.482651925944268</v>
      </c>
      <c r="C31" s="11">
        <v>14.950081885138951</v>
      </c>
      <c r="D31" s="11">
        <v>13.197536871787557</v>
      </c>
      <c r="E31" s="11">
        <v>13.476982006800718</v>
      </c>
      <c r="F31" s="11">
        <v>13.030473711281806</v>
      </c>
      <c r="G31" s="11"/>
      <c r="H31" s="11">
        <f t="shared" si="2"/>
        <v>-0.16706316050575154</v>
      </c>
      <c r="I31" s="11">
        <f>'RD T1'!E30</f>
        <v>6.8730056806779514</v>
      </c>
      <c r="J31" s="11">
        <f t="shared" si="5"/>
        <v>6.7059425201721998</v>
      </c>
      <c r="L31" s="10" t="str">
        <f>name!D27</f>
        <v>82 Transport and mobile machine drivers and operatives</v>
      </c>
      <c r="M31" s="11">
        <v>11.994206918028157</v>
      </c>
      <c r="N31" s="11">
        <v>14.454311347075583</v>
      </c>
      <c r="O31" s="11">
        <v>12.798882553282105</v>
      </c>
      <c r="P31" s="11">
        <v>12.913332816621335</v>
      </c>
      <c r="Q31" s="11">
        <v>12.390151244749928</v>
      </c>
      <c r="R31" s="11"/>
      <c r="S31" s="11">
        <f t="shared" si="3"/>
        <v>-0.4087313085321771</v>
      </c>
      <c r="T31" s="11">
        <f>'RD T1'!T30</f>
        <v>6.5146985761098808</v>
      </c>
      <c r="U31" s="11">
        <f t="shared" si="6"/>
        <v>6.1059672675777037</v>
      </c>
      <c r="W31" s="10" t="str">
        <f>name!D27</f>
        <v>82 Transport and mobile machine drivers and operatives</v>
      </c>
      <c r="X31" s="11">
        <v>0.48844500791609546</v>
      </c>
      <c r="Y31" s="11">
        <v>0.49577053806336452</v>
      </c>
      <c r="Z31" s="11">
        <v>0.39865431850545668</v>
      </c>
      <c r="AA31" s="11">
        <v>0.56364919017937465</v>
      </c>
      <c r="AB31" s="11">
        <v>0.64032246653187752</v>
      </c>
      <c r="AC31" s="11"/>
      <c r="AD31" s="11">
        <f t="shared" si="4"/>
        <v>0.24166814802642084</v>
      </c>
      <c r="AE31" s="11">
        <f>'RD T1'!T59</f>
        <v>0.35830710456807074</v>
      </c>
      <c r="AF31" s="11">
        <f t="shared" si="7"/>
        <v>0.59997525259449158</v>
      </c>
    </row>
    <row r="32" spans="1:32" x14ac:dyDescent="0.2">
      <c r="A32" s="10" t="str">
        <f>name!D28</f>
        <v>91 Elementary trades and related occupations</v>
      </c>
      <c r="B32" s="11">
        <v>6.5728027301422669</v>
      </c>
      <c r="C32" s="11">
        <v>5.8659466094225037</v>
      </c>
      <c r="D32" s="11">
        <v>5.05487729797429</v>
      </c>
      <c r="E32" s="11">
        <v>4.1761499194123823</v>
      </c>
      <c r="F32" s="11">
        <v>4.0002683161984942</v>
      </c>
      <c r="G32" s="11"/>
      <c r="H32" s="11">
        <f t="shared" si="2"/>
        <v>-1.0546089817757958</v>
      </c>
      <c r="I32" s="11">
        <f>'RD T1'!E31</f>
        <v>1.6013369333797316</v>
      </c>
      <c r="J32" s="11">
        <f t="shared" si="5"/>
        <v>0.54672795160393584</v>
      </c>
      <c r="L32" s="10" t="str">
        <f>name!D28</f>
        <v>91 Elementary trades and related occupations</v>
      </c>
      <c r="M32" s="11">
        <v>5.1963239269381827</v>
      </c>
      <c r="N32" s="11">
        <v>4.70894613368585</v>
      </c>
      <c r="O32" s="11">
        <v>4.1890308695627398</v>
      </c>
      <c r="P32" s="11">
        <v>3.4278208452221568</v>
      </c>
      <c r="Q32" s="11">
        <v>3.2877466554766572</v>
      </c>
      <c r="R32" s="11"/>
      <c r="S32" s="11">
        <f t="shared" si="3"/>
        <v>-0.90128421408608261</v>
      </c>
      <c r="T32" s="11">
        <f>'RD T1'!T31</f>
        <v>1.1262690497267083</v>
      </c>
      <c r="U32" s="11">
        <f t="shared" si="6"/>
        <v>0.22498483564062566</v>
      </c>
      <c r="W32" s="10" t="str">
        <f>name!D28</f>
        <v>91 Elementary trades and related occupations</v>
      </c>
      <c r="X32" s="11">
        <v>1.3764788032040884</v>
      </c>
      <c r="Y32" s="11">
        <v>1.1570004757366521</v>
      </c>
      <c r="Z32" s="11">
        <v>0.86584642841154025</v>
      </c>
      <c r="AA32" s="11">
        <v>0.74832907419022221</v>
      </c>
      <c r="AB32" s="11">
        <v>0.71252166072183509</v>
      </c>
      <c r="AC32" s="11"/>
      <c r="AD32" s="11">
        <f t="shared" si="4"/>
        <v>-0.15332476768970515</v>
      </c>
      <c r="AE32" s="11">
        <f>'RD T1'!T60</f>
        <v>0.47506788365302299</v>
      </c>
      <c r="AF32" s="11">
        <f t="shared" si="7"/>
        <v>0.32174311596331784</v>
      </c>
    </row>
    <row r="33" spans="1:32" x14ac:dyDescent="0.2">
      <c r="A33" s="10" t="str">
        <f>name!D29</f>
        <v>92 Elementary administration and service occupations</v>
      </c>
      <c r="B33" s="11">
        <v>46.590352526864812</v>
      </c>
      <c r="C33" s="11">
        <v>47.186787523679691</v>
      </c>
      <c r="D33" s="11">
        <v>44.238364533890149</v>
      </c>
      <c r="E33" s="11">
        <v>44.835452194937233</v>
      </c>
      <c r="F33" s="11">
        <v>46.361186673316077</v>
      </c>
      <c r="G33" s="11"/>
      <c r="H33" s="11">
        <f t="shared" ref="H33" si="8">F33-D33</f>
        <v>2.1228221394259279</v>
      </c>
      <c r="I33" s="11">
        <f>'RD T1'!E32</f>
        <v>22.091598485352772</v>
      </c>
      <c r="J33" s="11">
        <f>SUM(H33:I33)</f>
        <v>24.2144206247787</v>
      </c>
      <c r="L33" s="10" t="str">
        <f>name!D29</f>
        <v>92 Elementary administration and service occupations</v>
      </c>
      <c r="M33" s="11">
        <v>21.699188529471925</v>
      </c>
      <c r="N33" s="11">
        <v>23.747828683411541</v>
      </c>
      <c r="O33" s="11">
        <v>22.034504731952072</v>
      </c>
      <c r="P33" s="11">
        <v>23.325018307045557</v>
      </c>
      <c r="Q33" s="11">
        <v>23.011099953742175</v>
      </c>
      <c r="R33" s="11"/>
      <c r="S33" s="11">
        <f t="shared" ref="S33" si="9">Q33-O33</f>
        <v>0.97659522179010239</v>
      </c>
      <c r="T33" s="11">
        <f>'RD T1'!T32</f>
        <v>9.069123780150008</v>
      </c>
      <c r="U33" s="11">
        <f t="shared" ref="U33" si="10">SUM(S33:T33)</f>
        <v>10.04571900194011</v>
      </c>
      <c r="W33" s="10" t="str">
        <f>name!D29</f>
        <v>92 Elementary administration and service occupations</v>
      </c>
      <c r="X33" s="11">
        <v>24.891163997392908</v>
      </c>
      <c r="Y33" s="11">
        <v>23.438958840268107</v>
      </c>
      <c r="Z33" s="11">
        <v>22.203859801938108</v>
      </c>
      <c r="AA33" s="11">
        <v>21.510433887891658</v>
      </c>
      <c r="AB33" s="11">
        <v>23.350086719573941</v>
      </c>
      <c r="AC33" s="11"/>
      <c r="AD33" s="11">
        <f t="shared" ref="AD33" si="11">AB33-Z33</f>
        <v>1.1462269176358326</v>
      </c>
      <c r="AE33" s="11">
        <f>'RD T1'!T61</f>
        <v>13.022474705202765</v>
      </c>
      <c r="AF33" s="11">
        <f t="shared" ref="AF33" si="12">SUM(AD33:AE33)</f>
        <v>14.168701622838597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415.41000000000025</v>
      </c>
      <c r="C35" s="34">
        <f>SUM(C8:C33)</f>
        <v>421.42799999999977</v>
      </c>
      <c r="D35" s="34">
        <f>SUM(D8:D33)</f>
        <v>419.51800000000031</v>
      </c>
      <c r="E35" s="34">
        <f>SUM(E8:E33)</f>
        <v>430.82899999999984</v>
      </c>
      <c r="F35" s="34">
        <f>SUM(F8:F33)</f>
        <v>454.37399999999985</v>
      </c>
      <c r="G35" s="11"/>
      <c r="H35" s="34">
        <f>F35-D35</f>
        <v>34.85599999999954</v>
      </c>
      <c r="I35" s="34">
        <f>SUM(I8:I33)</f>
        <v>215.5654379955194</v>
      </c>
      <c r="J35" s="34">
        <f>SUM(J8:J33)</f>
        <v>250.42143799551911</v>
      </c>
      <c r="L35" s="231" t="str">
        <f>name!D3</f>
        <v>All occupations</v>
      </c>
      <c r="M35" s="34">
        <f>SUM(M8:M33)</f>
        <v>203.38967577760758</v>
      </c>
      <c r="N35" s="34">
        <f>SUM(N8:N33)</f>
        <v>210.53230841329591</v>
      </c>
      <c r="O35" s="34">
        <f>SUM(O8:O33)</f>
        <v>201.86505558841367</v>
      </c>
      <c r="P35" s="34">
        <f>SUM(P8:P33)</f>
        <v>205.96294182530039</v>
      </c>
      <c r="Q35" s="34">
        <f>SUM(Q8:Q33)</f>
        <v>214.86633893555279</v>
      </c>
      <c r="R35" s="11"/>
      <c r="S35" s="34">
        <f>Q35-O35</f>
        <v>13.001283347139122</v>
      </c>
      <c r="T35" s="34">
        <f>SUM(T8:T33)</f>
        <v>83.146045760655014</v>
      </c>
      <c r="U35" s="34">
        <f>SUM(U8:U33)</f>
        <v>96.147329107794164</v>
      </c>
      <c r="W35" s="231" t="str">
        <f>name!D3</f>
        <v>All occupations</v>
      </c>
      <c r="X35" s="34">
        <f>SUM(X8:X33)</f>
        <v>212.0203242223927</v>
      </c>
      <c r="Y35" s="34">
        <f>SUM(Y8:Y33)</f>
        <v>210.89569158670395</v>
      </c>
      <c r="Z35" s="34">
        <f>SUM(Z8:Z33)</f>
        <v>217.65294441158653</v>
      </c>
      <c r="AA35" s="34">
        <f>SUM(AA8:AA33)</f>
        <v>224.86605817469942</v>
      </c>
      <c r="AB35" s="34">
        <f>SUM(AB8:AB33)</f>
        <v>239.50766106444709</v>
      </c>
      <c r="AC35" s="11"/>
      <c r="AD35" s="34">
        <f t="shared" ref="AD35" si="13">AB35-Z35</f>
        <v>21.85471665286056</v>
      </c>
      <c r="AE35" s="34">
        <f>SUM(AE8:AE33)</f>
        <v>132.4193922348644</v>
      </c>
      <c r="AF35" s="34">
        <f>SUM(AF8:AF33)</f>
        <v>154.27410888772499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of Tyne (Continued)</v>
      </c>
      <c r="L38" s="19" t="str">
        <f>CONCATENATE(L$1," (Continued)")</f>
        <v>Occupation Table 2.1  Males: Employment Change by Occupation (SOC 2020) and Replacement Demand, 2015-2035, North of Tyne (Continued)</v>
      </c>
      <c r="W38" s="19" t="str">
        <f>CONCATENATE(W$1," (Continued)")</f>
        <v>Occupation Table 2.2  Females: Employment Change by Occupation (SOC 2020) and Replacement Demand, 2015-2035, North of Tyne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4.3011979766370301</v>
      </c>
      <c r="C45" s="173">
        <f t="shared" si="20"/>
        <v>4.9948048294534129</v>
      </c>
      <c r="D45" s="173">
        <f t="shared" si="20"/>
        <v>5.070150906165539</v>
      </c>
      <c r="E45" s="173">
        <f t="shared" si="20"/>
        <v>4.5922122057295782</v>
      </c>
      <c r="F45" s="173">
        <f t="shared" si="20"/>
        <v>4.8636211185647413</v>
      </c>
      <c r="H45" s="68">
        <f t="shared" ref="H45:H70" si="21">IF(D8&gt;0,(H8/D8)*100,0)</f>
        <v>3.896692608129154</v>
      </c>
      <c r="I45" s="69">
        <f t="shared" ref="I45:I70" si="22">IF(D8&gt;0,I8/D8*100,0)</f>
        <v>50.526745980159326</v>
      </c>
      <c r="J45" s="69">
        <f t="shared" ref="J45:J70" si="23">IF(D8&gt;0,(J8/D8)*100,0)</f>
        <v>54.423438588288477</v>
      </c>
      <c r="L45" t="str">
        <f t="shared" ref="L45:L70" si="24">L8</f>
        <v>11 Corporate managers and directors</v>
      </c>
      <c r="M45" s="173">
        <f t="shared" ref="M45:Q45" si="25">M8/M$35*100</f>
        <v>5.7570585100568215</v>
      </c>
      <c r="N45" s="173">
        <f t="shared" si="25"/>
        <v>6.4753096407890194</v>
      </c>
      <c r="O45" s="173">
        <f t="shared" si="25"/>
        <v>6.6326893709849788</v>
      </c>
      <c r="P45" s="173">
        <f t="shared" si="25"/>
        <v>5.8052757216740716</v>
      </c>
      <c r="Q45" s="173">
        <f t="shared" si="25"/>
        <v>5.8960202411844165</v>
      </c>
      <c r="S45" s="68">
        <f t="shared" ref="S45:S70" si="26">IF(O8&gt;0,(S8/O8)*100,0)</f>
        <v>-5.3813939297646813</v>
      </c>
      <c r="T45" s="69">
        <f t="shared" ref="T45:T70" si="27">IF(O8&gt;0,T8/O8*100,0)</f>
        <v>42.688175469661807</v>
      </c>
      <c r="U45" s="69">
        <f t="shared" ref="U45:U70" si="28">IF(O8&gt;0,(U8/O8)*100,0)</f>
        <v>37.306781539897131</v>
      </c>
      <c r="W45" t="str">
        <f t="shared" ref="W45:W70" si="29">W8</f>
        <v>11 Corporate managers and directors</v>
      </c>
      <c r="X45" s="173">
        <f t="shared" ref="X45:AB45" si="30">X8/X$35*100</f>
        <v>2.9046007260872342</v>
      </c>
      <c r="Y45" s="173">
        <f t="shared" si="30"/>
        <v>3.5168509973841044</v>
      </c>
      <c r="Z45" s="173">
        <f t="shared" si="30"/>
        <v>3.6209542738271114</v>
      </c>
      <c r="AA45" s="173">
        <f t="shared" si="30"/>
        <v>3.4811235319077358</v>
      </c>
      <c r="AB45" s="173">
        <f t="shared" si="30"/>
        <v>3.9374385538330192</v>
      </c>
      <c r="AD45" s="68">
        <f t="shared" ref="AD45:AD70" si="31">IF(Z8&gt;0,(AD8/Z8)*100,0)</f>
        <v>19.659066895982544</v>
      </c>
      <c r="AE45" s="69">
        <f t="shared" ref="AE45:AE70" si="32">IF(Z8&gt;0,AE8/Z8*100,0)</f>
        <v>63.843552388847577</v>
      </c>
      <c r="AF45" s="69">
        <f t="shared" ref="AF45:AF70" si="33">IF(Z8&gt;0,(AF8/Z8)*100,0)</f>
        <v>83.502619284830132</v>
      </c>
    </row>
    <row r="46" spans="1:32" x14ac:dyDescent="0.2">
      <c r="A46" t="str">
        <f t="shared" si="19"/>
        <v>12 Other managers and proprietors</v>
      </c>
      <c r="B46" s="173">
        <f t="shared" si="20"/>
        <v>3.1000945145818455</v>
      </c>
      <c r="C46" s="173">
        <f t="shared" si="20"/>
        <v>3.584661366925773</v>
      </c>
      <c r="D46" s="173">
        <f t="shared" si="20"/>
        <v>3.4159729458514905</v>
      </c>
      <c r="E46" s="173">
        <f t="shared" si="20"/>
        <v>3.9915721944359355</v>
      </c>
      <c r="F46" s="173">
        <f t="shared" si="20"/>
        <v>4.6184924120258728</v>
      </c>
      <c r="H46" s="68">
        <f t="shared" si="21"/>
        <v>46.4362790098264</v>
      </c>
      <c r="I46" s="69">
        <f t="shared" si="22"/>
        <v>72.491966526458143</v>
      </c>
      <c r="J46" s="69">
        <f t="shared" si="23"/>
        <v>118.92824553628454</v>
      </c>
      <c r="L46" t="str">
        <f t="shared" si="24"/>
        <v>12 Other managers and proprietors</v>
      </c>
      <c r="M46" s="173">
        <f t="shared" ref="M46:Q46" si="34">M9/M$35*100</f>
        <v>3.882434345946169</v>
      </c>
      <c r="N46" s="173">
        <f t="shared" si="34"/>
        <v>4.3804898875036979</v>
      </c>
      <c r="O46" s="173">
        <f t="shared" si="34"/>
        <v>3.9906884996711218</v>
      </c>
      <c r="P46" s="173">
        <f t="shared" si="34"/>
        <v>4.8307738688148945</v>
      </c>
      <c r="Q46" s="173">
        <f t="shared" si="34"/>
        <v>5.7381879330511021</v>
      </c>
      <c r="S46" s="68">
        <f t="shared" si="26"/>
        <v>53.050297004816329</v>
      </c>
      <c r="T46" s="69">
        <f t="shared" si="27"/>
        <v>67.562919710744126</v>
      </c>
      <c r="U46" s="69">
        <f t="shared" si="28"/>
        <v>120.61321671556044</v>
      </c>
      <c r="W46" t="str">
        <f t="shared" si="29"/>
        <v>12 Other managers and proprietors</v>
      </c>
      <c r="X46" s="173">
        <f t="shared" ref="X46:AB46" si="35">X9/X$35*100</f>
        <v>2.349601158660958</v>
      </c>
      <c r="Y46" s="173">
        <f t="shared" si="35"/>
        <v>2.7902040962350343</v>
      </c>
      <c r="Z46" s="173">
        <f t="shared" si="35"/>
        <v>2.8829455267510151</v>
      </c>
      <c r="AA46" s="173">
        <f t="shared" si="35"/>
        <v>3.2229170801744282</v>
      </c>
      <c r="AB46" s="173">
        <f t="shared" si="35"/>
        <v>3.6139947844510649</v>
      </c>
      <c r="AD46" s="68">
        <f t="shared" si="31"/>
        <v>37.944995055959922</v>
      </c>
      <c r="AE46" s="69">
        <f t="shared" si="32"/>
        <v>78.820031579476705</v>
      </c>
      <c r="AF46" s="69">
        <f t="shared" si="33"/>
        <v>116.76502663543661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4.4647076379818253</v>
      </c>
      <c r="C47" s="173">
        <f t="shared" si="20"/>
        <v>4.8970251605964439</v>
      </c>
      <c r="D47" s="173">
        <f t="shared" si="20"/>
        <v>4.970723145752638</v>
      </c>
      <c r="E47" s="173">
        <f t="shared" si="20"/>
        <v>5.1203131958679542</v>
      </c>
      <c r="F47" s="173">
        <f t="shared" si="20"/>
        <v>5.4635909464755308</v>
      </c>
      <c r="H47" s="68">
        <f t="shared" si="21"/>
        <v>19.04782755970232</v>
      </c>
      <c r="I47" s="69">
        <f t="shared" si="22"/>
        <v>40.758413332781949</v>
      </c>
      <c r="J47" s="69">
        <f t="shared" si="23"/>
        <v>59.806240892484261</v>
      </c>
      <c r="L47" t="str">
        <f t="shared" si="24"/>
        <v>21 Science, research, engineering and technology professionals</v>
      </c>
      <c r="M47" s="173">
        <f t="shared" ref="M47:Q47" si="36">M10/M$35*100</f>
        <v>7.4821956375030858</v>
      </c>
      <c r="N47" s="173">
        <f t="shared" si="36"/>
        <v>8.2058370521585218</v>
      </c>
      <c r="O47" s="173">
        <f t="shared" si="36"/>
        <v>8.2583957558573804</v>
      </c>
      <c r="P47" s="173">
        <f t="shared" si="36"/>
        <v>8.2797971321084365</v>
      </c>
      <c r="Q47" s="173">
        <f t="shared" si="36"/>
        <v>8.6603269615717515</v>
      </c>
      <c r="S47" s="68">
        <f t="shared" si="26"/>
        <v>11.620981203420717</v>
      </c>
      <c r="T47" s="69">
        <f t="shared" si="27"/>
        <v>34.542427941325052</v>
      </c>
      <c r="U47" s="69">
        <f t="shared" si="28"/>
        <v>46.163409144745764</v>
      </c>
      <c r="W47" t="str">
        <f t="shared" si="29"/>
        <v>21 Science, research, engineering and technology professionals</v>
      </c>
      <c r="X47" s="173">
        <f t="shared" ref="X47:AB47" si="37">X10/X$35*100</f>
        <v>1.5700516273547602</v>
      </c>
      <c r="Y47" s="173">
        <f t="shared" si="37"/>
        <v>1.5939145071977516</v>
      </c>
      <c r="Z47" s="173">
        <f t="shared" si="37"/>
        <v>1.9215284013879879</v>
      </c>
      <c r="AA47" s="173">
        <f t="shared" si="37"/>
        <v>2.2264277805230281</v>
      </c>
      <c r="AB47" s="173">
        <f t="shared" si="37"/>
        <v>2.595745462725727</v>
      </c>
      <c r="AD47" s="68">
        <f t="shared" si="31"/>
        <v>48.651795257841442</v>
      </c>
      <c r="AE47" s="69">
        <f t="shared" si="32"/>
        <v>65.535798229825133</v>
      </c>
      <c r="AF47" s="69">
        <f t="shared" si="33"/>
        <v>114.18759348766656</v>
      </c>
    </row>
    <row r="48" spans="1:32" x14ac:dyDescent="0.2">
      <c r="A48" t="str">
        <f t="shared" si="19"/>
        <v>22 Health professionals</v>
      </c>
      <c r="B48" s="173">
        <f t="shared" si="20"/>
        <v>6.4378969916731243</v>
      </c>
      <c r="C48" s="173">
        <f t="shared" si="20"/>
        <v>6.5497979244841531</v>
      </c>
      <c r="D48" s="173">
        <f t="shared" si="20"/>
        <v>7.1687216926311832</v>
      </c>
      <c r="E48" s="173">
        <f t="shared" si="20"/>
        <v>7.7393441782595467</v>
      </c>
      <c r="F48" s="173">
        <f t="shared" si="20"/>
        <v>8.2870407298589583</v>
      </c>
      <c r="H48" s="68">
        <f t="shared" si="21"/>
        <v>25.204698238924568</v>
      </c>
      <c r="I48" s="69">
        <f t="shared" si="22"/>
        <v>62.902611510435158</v>
      </c>
      <c r="J48" s="69">
        <f t="shared" si="23"/>
        <v>88.107309749359715</v>
      </c>
      <c r="L48" t="str">
        <f t="shared" si="24"/>
        <v>22 Health professionals</v>
      </c>
      <c r="M48" s="173">
        <f t="shared" ref="M48:Q48" si="38">M11/M$35*100</f>
        <v>3.1826823814390615</v>
      </c>
      <c r="N48" s="173">
        <f t="shared" si="38"/>
        <v>3.1341754161914674</v>
      </c>
      <c r="O48" s="173">
        <f t="shared" si="38"/>
        <v>3.8557596074577094</v>
      </c>
      <c r="P48" s="173">
        <f t="shared" si="38"/>
        <v>4.1548519286578705</v>
      </c>
      <c r="Q48" s="173">
        <f t="shared" si="38"/>
        <v>4.5307350113014175</v>
      </c>
      <c r="S48" s="68">
        <f t="shared" si="26"/>
        <v>25.073686678335395</v>
      </c>
      <c r="T48" s="69">
        <f t="shared" si="27"/>
        <v>44.540824071907622</v>
      </c>
      <c r="U48" s="69">
        <f t="shared" si="28"/>
        <v>69.614510750243014</v>
      </c>
      <c r="W48" t="str">
        <f t="shared" si="29"/>
        <v>22 Health professionals</v>
      </c>
      <c r="X48" s="173">
        <f t="shared" ref="X48:AB48" si="39">X11/X$35*100</f>
        <v>9.560602546389525</v>
      </c>
      <c r="Y48" s="173">
        <f t="shared" si="39"/>
        <v>9.959535154908485</v>
      </c>
      <c r="Z48" s="173">
        <f t="shared" si="39"/>
        <v>10.241371489737485</v>
      </c>
      <c r="AA48" s="173">
        <f t="shared" si="39"/>
        <v>11.022510053406362</v>
      </c>
      <c r="AB48" s="173">
        <f t="shared" si="39"/>
        <v>11.656885577752808</v>
      </c>
      <c r="AD48" s="68">
        <f t="shared" si="31"/>
        <v>25.250444757478576</v>
      </c>
      <c r="AE48" s="69">
        <f t="shared" si="32"/>
        <v>69.314166688991634</v>
      </c>
      <c r="AF48" s="69">
        <f t="shared" si="33"/>
        <v>94.564611446470209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4.1646893556228735</v>
      </c>
      <c r="C49" s="173">
        <f t="shared" si="20"/>
        <v>4.3038381791910743</v>
      </c>
      <c r="D49" s="173">
        <f t="shared" si="20"/>
        <v>4.5340998745424921</v>
      </c>
      <c r="E49" s="173">
        <f t="shared" si="20"/>
        <v>4.8229090129705572</v>
      </c>
      <c r="F49" s="173">
        <f t="shared" si="20"/>
        <v>4.9284704024428141</v>
      </c>
      <c r="H49" s="68">
        <f t="shared" si="21"/>
        <v>17.729132346242558</v>
      </c>
      <c r="I49" s="69">
        <f t="shared" si="22"/>
        <v>55.441466139087503</v>
      </c>
      <c r="J49" s="69">
        <f t="shared" si="23"/>
        <v>73.170598485330046</v>
      </c>
      <c r="L49" t="str">
        <f t="shared" si="24"/>
        <v>23 Teaching and other educational professionals</v>
      </c>
      <c r="M49" s="173">
        <f t="shared" ref="M49:Q49" si="40">M12/M$35*100</f>
        <v>3.5969365946879774</v>
      </c>
      <c r="N49" s="173">
        <f t="shared" si="40"/>
        <v>3.0348473355514916</v>
      </c>
      <c r="O49" s="173">
        <f t="shared" si="40"/>
        <v>3.0953356571395418</v>
      </c>
      <c r="P49" s="173">
        <f t="shared" si="40"/>
        <v>3.384586332274484</v>
      </c>
      <c r="Q49" s="173">
        <f t="shared" si="40"/>
        <v>3.4043366562607611</v>
      </c>
      <c r="S49" s="68">
        <f t="shared" si="26"/>
        <v>17.066326020807907</v>
      </c>
      <c r="T49" s="69">
        <f t="shared" si="27"/>
        <v>48.46136657748692</v>
      </c>
      <c r="U49" s="69">
        <f t="shared" si="28"/>
        <v>65.527692598294834</v>
      </c>
      <c r="W49" t="str">
        <f t="shared" si="29"/>
        <v>23 Teaching and other educational professionals</v>
      </c>
      <c r="X49" s="173">
        <f t="shared" ref="X49:AB49" si="41">X12/X$35*100</f>
        <v>4.7093307733355756</v>
      </c>
      <c r="Y49" s="173">
        <f t="shared" si="41"/>
        <v>5.5706424920565292</v>
      </c>
      <c r="Z49" s="173">
        <f t="shared" si="41"/>
        <v>5.8685004704537889</v>
      </c>
      <c r="AA49" s="173">
        <f t="shared" si="41"/>
        <v>6.1403206891251862</v>
      </c>
      <c r="AB49" s="173">
        <f t="shared" si="41"/>
        <v>6.2957963436457796</v>
      </c>
      <c r="AD49" s="68">
        <f t="shared" si="31"/>
        <v>18.053370300313947</v>
      </c>
      <c r="AE49" s="69">
        <f t="shared" si="32"/>
        <v>58.856058176339978</v>
      </c>
      <c r="AF49" s="69">
        <f t="shared" si="33"/>
        <v>76.909428476653915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4.5373790107137797</v>
      </c>
      <c r="C50" s="173">
        <f t="shared" si="20"/>
        <v>4.8100841248858819</v>
      </c>
      <c r="D50" s="173">
        <f t="shared" si="20"/>
        <v>5.4388124301306142</v>
      </c>
      <c r="E50" s="173">
        <f t="shared" si="20"/>
        <v>5.8575417633849796</v>
      </c>
      <c r="F50" s="173">
        <f t="shared" si="20"/>
        <v>6.3890777665842631</v>
      </c>
      <c r="H50" s="68">
        <f t="shared" si="21"/>
        <v>27.23217919206337</v>
      </c>
      <c r="I50" s="69">
        <f t="shared" si="22"/>
        <v>56.74815340137355</v>
      </c>
      <c r="J50" s="69">
        <f t="shared" si="23"/>
        <v>83.980332593436913</v>
      </c>
      <c r="L50" t="str">
        <f t="shared" si="24"/>
        <v>24 Business, media and public service professionals</v>
      </c>
      <c r="M50" s="173">
        <f t="shared" ref="M50:Q50" si="42">M13/M$35*100</f>
        <v>4.9369468682189463</v>
      </c>
      <c r="N50" s="173">
        <f t="shared" si="42"/>
        <v>4.8287035164030589</v>
      </c>
      <c r="O50" s="173">
        <f t="shared" si="42"/>
        <v>5.4718695469138119</v>
      </c>
      <c r="P50" s="173">
        <f t="shared" si="42"/>
        <v>5.9196144096618299</v>
      </c>
      <c r="Q50" s="173">
        <f t="shared" si="42"/>
        <v>6.2065284850622264</v>
      </c>
      <c r="S50" s="68">
        <f t="shared" si="26"/>
        <v>20.731405444224478</v>
      </c>
      <c r="T50" s="69">
        <f t="shared" si="27"/>
        <v>47.863331843860578</v>
      </c>
      <c r="U50" s="69">
        <f t="shared" si="28"/>
        <v>68.594737288085057</v>
      </c>
      <c r="W50" t="str">
        <f t="shared" si="29"/>
        <v>24 Business, media and public service professionals</v>
      </c>
      <c r="X50" s="173">
        <f t="shared" ref="X50:AB50" si="43">X13/X$35*100</f>
        <v>4.1540762434569576</v>
      </c>
      <c r="Y50" s="173">
        <f t="shared" si="43"/>
        <v>4.7914968154540656</v>
      </c>
      <c r="Z50" s="173">
        <f t="shared" si="43"/>
        <v>5.4081531770014166</v>
      </c>
      <c r="AA50" s="173">
        <f t="shared" si="43"/>
        <v>5.800687185429382</v>
      </c>
      <c r="AB50" s="173">
        <f t="shared" si="43"/>
        <v>6.5528457881232498</v>
      </c>
      <c r="AD50" s="68">
        <f t="shared" si="31"/>
        <v>33.332439976430912</v>
      </c>
      <c r="AE50" s="69">
        <f t="shared" si="32"/>
        <v>65.085580702457406</v>
      </c>
      <c r="AF50" s="69">
        <f t="shared" si="33"/>
        <v>98.418020678888325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1.8113921212452169</v>
      </c>
      <c r="C51" s="173">
        <f t="shared" si="20"/>
        <v>1.982624695825681</v>
      </c>
      <c r="D51" s="173">
        <f t="shared" si="20"/>
        <v>2.1177122202956178</v>
      </c>
      <c r="E51" s="173">
        <f t="shared" si="20"/>
        <v>1.8191387285434286</v>
      </c>
      <c r="F51" s="173">
        <f t="shared" si="20"/>
        <v>1.8497672648981791</v>
      </c>
      <c r="H51" s="68">
        <f t="shared" si="21"/>
        <v>-5.395233177326193</v>
      </c>
      <c r="I51" s="69">
        <f t="shared" si="22"/>
        <v>36.912763056554574</v>
      </c>
      <c r="J51" s="69">
        <f t="shared" si="23"/>
        <v>31.517529879228384</v>
      </c>
      <c r="L51" t="str">
        <f t="shared" si="24"/>
        <v>31 Science, engineering and technology associate professionals</v>
      </c>
      <c r="M51" s="173">
        <f t="shared" ref="M51:Q51" si="44">M14/M$35*100</f>
        <v>2.9226728347398114</v>
      </c>
      <c r="N51" s="173">
        <f t="shared" si="44"/>
        <v>3.2224522721252327</v>
      </c>
      <c r="O51" s="173">
        <f t="shared" si="44"/>
        <v>3.4514064292154782</v>
      </c>
      <c r="P51" s="173">
        <f t="shared" si="44"/>
        <v>2.823864821340778</v>
      </c>
      <c r="Q51" s="173">
        <f t="shared" si="44"/>
        <v>2.7673952631514154</v>
      </c>
      <c r="S51" s="68">
        <f t="shared" si="26"/>
        <v>-14.654165777244046</v>
      </c>
      <c r="T51" s="69">
        <f t="shared" si="27"/>
        <v>31.253954221749531</v>
      </c>
      <c r="U51" s="69">
        <f t="shared" si="28"/>
        <v>16.599788444505485</v>
      </c>
      <c r="W51" t="str">
        <f t="shared" si="29"/>
        <v>31 Science, engineering and technology associate professionals</v>
      </c>
      <c r="X51" s="173">
        <f t="shared" ref="X51:AB51" si="45">X14/X$35*100</f>
        <v>0.74534798210648556</v>
      </c>
      <c r="Y51" s="173">
        <f t="shared" si="45"/>
        <v>0.74493340062208468</v>
      </c>
      <c r="Z51" s="173">
        <f t="shared" si="45"/>
        <v>0.88076017101647208</v>
      </c>
      <c r="AA51" s="173">
        <f t="shared" si="45"/>
        <v>0.89887382293277163</v>
      </c>
      <c r="AB51" s="173">
        <f t="shared" si="45"/>
        <v>1.0265478003801844</v>
      </c>
      <c r="AD51" s="68">
        <f t="shared" si="31"/>
        <v>28.255610595751779</v>
      </c>
      <c r="AE51" s="69">
        <f t="shared" si="32"/>
        <v>57.479247366357775</v>
      </c>
      <c r="AF51" s="69">
        <f t="shared" si="33"/>
        <v>85.734857962109558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2.244423166668065</v>
      </c>
      <c r="C52" s="173">
        <f t="shared" si="20"/>
        <v>2.2821866042050645</v>
      </c>
      <c r="D52" s="173">
        <f t="shared" si="20"/>
        <v>2.5534259373064638</v>
      </c>
      <c r="E52" s="173">
        <f t="shared" si="20"/>
        <v>2.5440061380576298</v>
      </c>
      <c r="F52" s="173">
        <f t="shared" si="20"/>
        <v>2.6700855508784027</v>
      </c>
      <c r="H52" s="68">
        <f t="shared" si="21"/>
        <v>13.256929639659598</v>
      </c>
      <c r="I52" s="69">
        <f t="shared" si="22"/>
        <v>61.99369766575419</v>
      </c>
      <c r="J52" s="69">
        <f t="shared" si="23"/>
        <v>75.250627305413801</v>
      </c>
      <c r="L52" t="str">
        <f t="shared" si="24"/>
        <v>32 Health and social care associate professionals</v>
      </c>
      <c r="M52" s="173">
        <f t="shared" ref="M52:Q52" si="46">M15/M$35*100</f>
        <v>1.0567658863677969</v>
      </c>
      <c r="N52" s="173">
        <f t="shared" si="46"/>
        <v>0.99430606005424005</v>
      </c>
      <c r="O52" s="173">
        <f t="shared" si="46"/>
        <v>1.205713973508026</v>
      </c>
      <c r="P52" s="173">
        <f t="shared" si="46"/>
        <v>1.0899021862853586</v>
      </c>
      <c r="Q52" s="173">
        <f t="shared" si="46"/>
        <v>1.1361374740910726</v>
      </c>
      <c r="S52" s="68">
        <f t="shared" si="26"/>
        <v>0.29835932846983915</v>
      </c>
      <c r="T52" s="69">
        <f t="shared" si="27"/>
        <v>46.411829169024315</v>
      </c>
      <c r="U52" s="69">
        <f t="shared" si="28"/>
        <v>46.710188497494151</v>
      </c>
      <c r="W52" t="str">
        <f t="shared" si="29"/>
        <v>32 Health and social care associate professionals</v>
      </c>
      <c r="X52" s="173">
        <f t="shared" ref="X52:AB52" si="47">X15/X$35*100</f>
        <v>3.3837348343637088</v>
      </c>
      <c r="Y52" s="173">
        <f t="shared" si="47"/>
        <v>3.5678480697413231</v>
      </c>
      <c r="Z52" s="173">
        <f t="shared" si="47"/>
        <v>3.8033789357592518</v>
      </c>
      <c r="AA52" s="173">
        <f t="shared" si="47"/>
        <v>3.8758724501985906</v>
      </c>
      <c r="AB52" s="173">
        <f t="shared" si="47"/>
        <v>4.0462160926393942</v>
      </c>
      <c r="AD52" s="68">
        <f t="shared" si="31"/>
        <v>17.06695955583448</v>
      </c>
      <c r="AE52" s="69">
        <f t="shared" si="32"/>
        <v>66.575019809847376</v>
      </c>
      <c r="AF52" s="69">
        <f t="shared" si="33"/>
        <v>83.641979365681848</v>
      </c>
    </row>
    <row r="53" spans="1:32" x14ac:dyDescent="0.2">
      <c r="A53" t="str">
        <f t="shared" si="19"/>
        <v>33 Protective service occupations</v>
      </c>
      <c r="B53" s="173">
        <f t="shared" si="20"/>
        <v>1.2705446256547026</v>
      </c>
      <c r="C53" s="173">
        <f t="shared" si="20"/>
        <v>1.3249166905965419</v>
      </c>
      <c r="D53" s="173">
        <f t="shared" si="20"/>
        <v>1.4024430481549419</v>
      </c>
      <c r="E53" s="173">
        <f t="shared" si="20"/>
        <v>1.594836164913624</v>
      </c>
      <c r="F53" s="173">
        <f t="shared" si="20"/>
        <v>1.73858076325237</v>
      </c>
      <c r="H53" s="68">
        <f t="shared" si="21"/>
        <v>34.267996577072275</v>
      </c>
      <c r="I53" s="69">
        <f t="shared" si="22"/>
        <v>42.773166465867831</v>
      </c>
      <c r="J53" s="69">
        <f t="shared" si="23"/>
        <v>77.041163042940099</v>
      </c>
      <c r="L53" t="str">
        <f t="shared" si="24"/>
        <v>33 Protective service occupations</v>
      </c>
      <c r="M53" s="173">
        <f t="shared" ref="M53:Q53" si="48">M16/M$35*100</f>
        <v>1.9732021176264909</v>
      </c>
      <c r="N53" s="173">
        <f t="shared" si="48"/>
        <v>1.9864848724718553</v>
      </c>
      <c r="O53" s="173">
        <f t="shared" si="48"/>
        <v>2.1389115035940249</v>
      </c>
      <c r="P53" s="173">
        <f t="shared" si="48"/>
        <v>2.3417218784133111</v>
      </c>
      <c r="Q53" s="173">
        <f t="shared" si="48"/>
        <v>2.4135959433999448</v>
      </c>
      <c r="S53" s="68">
        <f t="shared" si="26"/>
        <v>20.109950877597878</v>
      </c>
      <c r="T53" s="69">
        <f t="shared" si="27"/>
        <v>31.596095881598394</v>
      </c>
      <c r="U53" s="69">
        <f t="shared" si="28"/>
        <v>51.706046759196269</v>
      </c>
      <c r="W53" t="str">
        <f t="shared" si="29"/>
        <v>33 Protective service occupations</v>
      </c>
      <c r="X53" s="173">
        <f t="shared" ref="X53:AB53" si="49">X16/X$35*100</f>
        <v>0.59649000377353123</v>
      </c>
      <c r="Y53" s="173">
        <f t="shared" si="49"/>
        <v>0.66448842174432654</v>
      </c>
      <c r="Z53" s="173">
        <f t="shared" si="49"/>
        <v>0.71939579557474909</v>
      </c>
      <c r="AA53" s="173">
        <f t="shared" si="49"/>
        <v>0.91073657243456152</v>
      </c>
      <c r="AB53" s="173">
        <f t="shared" si="49"/>
        <v>1.1330133261205613</v>
      </c>
      <c r="AD53" s="68">
        <f t="shared" si="31"/>
        <v>73.309346860459385</v>
      </c>
      <c r="AE53" s="69">
        <f t="shared" si="32"/>
        <v>73.594364326445231</v>
      </c>
      <c r="AF53" s="69">
        <f t="shared" si="33"/>
        <v>146.90371118690462</v>
      </c>
    </row>
    <row r="54" spans="1:32" x14ac:dyDescent="0.2">
      <c r="A54" t="str">
        <f t="shared" si="19"/>
        <v>34 Culture, media and sports occupations</v>
      </c>
      <c r="B54" s="173">
        <f t="shared" si="20"/>
        <v>1.4317347930915003</v>
      </c>
      <c r="C54" s="173">
        <f t="shared" si="20"/>
        <v>1.4186525760012532</v>
      </c>
      <c r="D54" s="173">
        <f t="shared" si="20"/>
        <v>1.3580743542176561</v>
      </c>
      <c r="E54" s="173">
        <f t="shared" si="20"/>
        <v>1.2583285932198642</v>
      </c>
      <c r="F54" s="173">
        <f t="shared" si="20"/>
        <v>1.3472908940449537</v>
      </c>
      <c r="H54" s="68">
        <f t="shared" si="21"/>
        <v>7.448584663006784</v>
      </c>
      <c r="I54" s="69">
        <f t="shared" si="22"/>
        <v>49.573864372410156</v>
      </c>
      <c r="J54" s="69">
        <f t="shared" si="23"/>
        <v>57.022449035416948</v>
      </c>
      <c r="L54" t="str">
        <f t="shared" si="24"/>
        <v>34 Culture, media and sports occupations</v>
      </c>
      <c r="M54" s="173">
        <f t="shared" ref="M54:Q54" si="50">M17/M$35*100</f>
        <v>1.2542107338064346</v>
      </c>
      <c r="N54" s="173">
        <f t="shared" si="50"/>
        <v>1.3723482394268838</v>
      </c>
      <c r="O54" s="173">
        <f t="shared" si="50"/>
        <v>1.1476963550416603</v>
      </c>
      <c r="P54" s="173">
        <f t="shared" si="50"/>
        <v>1.0658310216831288</v>
      </c>
      <c r="Q54" s="173">
        <f t="shared" si="50"/>
        <v>1.1193295446145133</v>
      </c>
      <c r="S54" s="68">
        <f t="shared" si="26"/>
        <v>3.8097638388808299</v>
      </c>
      <c r="T54" s="69">
        <f t="shared" si="27"/>
        <v>39.648270888204628</v>
      </c>
      <c r="U54" s="69">
        <f t="shared" si="28"/>
        <v>43.458034727085462</v>
      </c>
      <c r="W54" t="str">
        <f t="shared" si="29"/>
        <v>34 Culture, media and sports occupations</v>
      </c>
      <c r="X54" s="173">
        <f t="shared" ref="X54:AB54" si="51">X17/X$35*100</f>
        <v>1.6020324331556701</v>
      </c>
      <c r="Y54" s="173">
        <f t="shared" si="51"/>
        <v>1.4648771280307573</v>
      </c>
      <c r="Z54" s="173">
        <f t="shared" si="51"/>
        <v>1.5531921671792606</v>
      </c>
      <c r="AA54" s="173">
        <f t="shared" si="51"/>
        <v>1.4346440694182792</v>
      </c>
      <c r="AB54" s="173">
        <f t="shared" si="51"/>
        <v>1.5517988431988108</v>
      </c>
      <c r="AD54" s="68">
        <f t="shared" si="31"/>
        <v>9.9423700807175557</v>
      </c>
      <c r="AE54" s="69">
        <f t="shared" si="32"/>
        <v>56.376150467104949</v>
      </c>
      <c r="AF54" s="69">
        <f t="shared" si="33"/>
        <v>66.318520547822487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4.2277927291915738</v>
      </c>
      <c r="C55" s="173">
        <f t="shared" si="52"/>
        <v>4.3399859515116352</v>
      </c>
      <c r="D55" s="173">
        <f t="shared" si="52"/>
        <v>4.5402318648957642</v>
      </c>
      <c r="E55" s="173">
        <f t="shared" si="52"/>
        <v>4.2326467217721069</v>
      </c>
      <c r="F55" s="173">
        <f t="shared" si="52"/>
        <v>4.2842567254597617</v>
      </c>
      <c r="H55" s="68">
        <f t="shared" si="21"/>
        <v>2.2022195550059185</v>
      </c>
      <c r="I55" s="69">
        <f t="shared" si="22"/>
        <v>46.380663406147022</v>
      </c>
      <c r="J55" s="69">
        <f t="shared" si="23"/>
        <v>48.58288296115294</v>
      </c>
      <c r="L55" t="str">
        <f t="shared" si="24"/>
        <v>35 Business and public service associate professionals</v>
      </c>
      <c r="M55" s="173">
        <f t="shared" ref="M55:Q55" si="53">M18/M$35*100</f>
        <v>4.166189371274565</v>
      </c>
      <c r="N55" s="173">
        <f t="shared" si="53"/>
        <v>4.1533255126600386</v>
      </c>
      <c r="O55" s="173">
        <f t="shared" si="53"/>
        <v>4.4671276513524987</v>
      </c>
      <c r="P55" s="173">
        <f t="shared" si="53"/>
        <v>4.0068830507426396</v>
      </c>
      <c r="Q55" s="173">
        <f t="shared" si="53"/>
        <v>3.8674319144672009</v>
      </c>
      <c r="S55" s="68">
        <f t="shared" si="26"/>
        <v>-7.8486817780157079</v>
      </c>
      <c r="T55" s="69">
        <f t="shared" si="27"/>
        <v>35.204539040530967</v>
      </c>
      <c r="U55" s="69">
        <f t="shared" si="28"/>
        <v>27.355857262515258</v>
      </c>
      <c r="W55" t="str">
        <f t="shared" si="29"/>
        <v>35 Business and public service associate professionals</v>
      </c>
      <c r="X55" s="173">
        <f t="shared" ref="X55:AB55" si="54">X18/X$35*100</f>
        <v>4.2868884174917676</v>
      </c>
      <c r="Y55" s="173">
        <f t="shared" si="54"/>
        <v>4.5263247656675718</v>
      </c>
      <c r="Z55" s="173">
        <f t="shared" si="54"/>
        <v>4.6080333190435727</v>
      </c>
      <c r="AA55" s="173">
        <f t="shared" si="54"/>
        <v>4.4394318196208182</v>
      </c>
      <c r="AB55" s="173">
        <f t="shared" si="54"/>
        <v>4.658197252946163</v>
      </c>
      <c r="AD55" s="68">
        <f t="shared" si="31"/>
        <v>11.239013109701059</v>
      </c>
      <c r="AE55" s="69">
        <f t="shared" si="32"/>
        <v>56.429148142720223</v>
      </c>
      <c r="AF55" s="69">
        <f t="shared" si="33"/>
        <v>67.668161252421271</v>
      </c>
    </row>
    <row r="56" spans="1:32" x14ac:dyDescent="0.2">
      <c r="A56" t="str">
        <f t="shared" si="19"/>
        <v>41 Administrative occupations</v>
      </c>
      <c r="B56" s="173">
        <f t="shared" si="52"/>
        <v>9.8006971708282435</v>
      </c>
      <c r="C56" s="173">
        <f t="shared" si="52"/>
        <v>8.9611112067405898</v>
      </c>
      <c r="D56" s="173">
        <f t="shared" si="52"/>
        <v>9.4149927414162633</v>
      </c>
      <c r="E56" s="173">
        <f t="shared" si="52"/>
        <v>8.5075412290296981</v>
      </c>
      <c r="F56" s="173">
        <f t="shared" si="52"/>
        <v>7.7771279633872412</v>
      </c>
      <c r="H56" s="68">
        <f t="shared" si="21"/>
        <v>-10.533153834662929</v>
      </c>
      <c r="I56" s="69">
        <f t="shared" si="22"/>
        <v>46.621454088378528</v>
      </c>
      <c r="J56" s="69">
        <f t="shared" si="23"/>
        <v>36.088300253715602</v>
      </c>
      <c r="L56" t="str">
        <f t="shared" si="24"/>
        <v>41 Administrative occupations</v>
      </c>
      <c r="M56" s="173">
        <f t="shared" ref="M56:Q56" si="55">M19/M$35*100</f>
        <v>6.0900645910606679</v>
      </c>
      <c r="N56" s="173">
        <f t="shared" si="55"/>
        <v>5.3310029757199073</v>
      </c>
      <c r="O56" s="173">
        <f t="shared" si="55"/>
        <v>6.6279253503032125</v>
      </c>
      <c r="P56" s="173">
        <f t="shared" si="55"/>
        <v>6.2670553462697063</v>
      </c>
      <c r="Q56" s="173">
        <f t="shared" si="55"/>
        <v>6.6618891157726887</v>
      </c>
      <c r="S56" s="68">
        <f t="shared" si="26"/>
        <v>6.9860195515536798</v>
      </c>
      <c r="T56" s="69">
        <f t="shared" si="27"/>
        <v>37.706682844988556</v>
      </c>
      <c r="U56" s="69">
        <f t="shared" si="28"/>
        <v>44.692702396542238</v>
      </c>
      <c r="W56" t="str">
        <f t="shared" si="29"/>
        <v>41 Administrative occupations</v>
      </c>
      <c r="X56" s="173">
        <f t="shared" ref="X56:AB56" si="56">X19/X$35*100</f>
        <v>13.360282130886736</v>
      </c>
      <c r="Y56" s="173">
        <f t="shared" si="56"/>
        <v>12.584964590927347</v>
      </c>
      <c r="Z56" s="173">
        <f t="shared" si="56"/>
        <v>11.999894661106238</v>
      </c>
      <c r="AA56" s="173">
        <f t="shared" si="56"/>
        <v>10.559683145320125</v>
      </c>
      <c r="AB56" s="173">
        <f t="shared" si="56"/>
        <v>8.777627434513402</v>
      </c>
      <c r="AD56" s="68">
        <f t="shared" si="31"/>
        <v>-19.507656368702232</v>
      </c>
      <c r="AE56" s="69">
        <f t="shared" si="32"/>
        <v>51.188201351530438</v>
      </c>
      <c r="AF56" s="69">
        <f t="shared" si="33"/>
        <v>31.680544982828195</v>
      </c>
    </row>
    <row r="57" spans="1:32" x14ac:dyDescent="0.2">
      <c r="A57" t="str">
        <f t="shared" si="19"/>
        <v>42 Secretarial and related occupations</v>
      </c>
      <c r="B57" s="173">
        <f t="shared" si="52"/>
        <v>2.1778171854687294</v>
      </c>
      <c r="C57" s="173">
        <f t="shared" si="52"/>
        <v>1.8721685819442633</v>
      </c>
      <c r="D57" s="173">
        <f t="shared" si="52"/>
        <v>1.9062843738238844</v>
      </c>
      <c r="E57" s="173">
        <f t="shared" si="52"/>
        <v>2.0331416353297249</v>
      </c>
      <c r="F57" s="173">
        <f t="shared" si="52"/>
        <v>1.6366145837669381</v>
      </c>
      <c r="H57" s="68">
        <f t="shared" si="21"/>
        <v>-7.0131358997927942</v>
      </c>
      <c r="I57" s="69">
        <f t="shared" si="22"/>
        <v>55.742376340743171</v>
      </c>
      <c r="J57" s="69">
        <f t="shared" si="23"/>
        <v>48.729240440950377</v>
      </c>
      <c r="L57" t="str">
        <f t="shared" si="24"/>
        <v>42 Secretarial and related occupations</v>
      </c>
      <c r="M57" s="173">
        <f t="shared" ref="M57:Q57" si="57">M20/M$35*100</f>
        <v>0.29757389217381192</v>
      </c>
      <c r="N57" s="173">
        <f t="shared" si="57"/>
        <v>0.22439706287077379</v>
      </c>
      <c r="O57" s="173">
        <f t="shared" si="57"/>
        <v>0.213715247343299</v>
      </c>
      <c r="P57" s="173">
        <f t="shared" si="57"/>
        <v>0.30645946977084593</v>
      </c>
      <c r="Q57" s="173">
        <f t="shared" si="57"/>
        <v>0.36042662297464173</v>
      </c>
      <c r="S57" s="68">
        <f t="shared" si="26"/>
        <v>79.509977881645028</v>
      </c>
      <c r="T57" s="69">
        <f t="shared" si="27"/>
        <v>51.538003672794716</v>
      </c>
      <c r="U57" s="69">
        <f t="shared" si="28"/>
        <v>131.04798155443976</v>
      </c>
      <c r="W57" t="str">
        <f t="shared" si="29"/>
        <v>42 Secretarial and related occupations</v>
      </c>
      <c r="X57" s="173">
        <f t="shared" ref="X57:AB57" si="58">X20/X$35*100</f>
        <v>3.9815219727755489</v>
      </c>
      <c r="Y57" s="173">
        <f t="shared" si="58"/>
        <v>3.5171009133646165</v>
      </c>
      <c r="Z57" s="173">
        <f t="shared" si="58"/>
        <v>3.4760796353946604</v>
      </c>
      <c r="AA57" s="173">
        <f t="shared" si="58"/>
        <v>3.6146721753434412</v>
      </c>
      <c r="AB57" s="173">
        <f t="shared" si="58"/>
        <v>2.781504203207064</v>
      </c>
      <c r="AD57" s="68">
        <f t="shared" si="31"/>
        <v>-11.946856252449898</v>
      </c>
      <c r="AE57" s="69">
        <f t="shared" si="32"/>
        <v>55.982118047848282</v>
      </c>
      <c r="AF57" s="69">
        <f t="shared" si="33"/>
        <v>44.035261795398384</v>
      </c>
    </row>
    <row r="58" spans="1:32" x14ac:dyDescent="0.2">
      <c r="A58" t="str">
        <f t="shared" si="19"/>
        <v>51 Skilled agricultural and related trades</v>
      </c>
      <c r="B58" s="173">
        <f t="shared" si="52"/>
        <v>1.2489099583969445</v>
      </c>
      <c r="C58" s="173">
        <f t="shared" si="52"/>
        <v>0.99932749464702142</v>
      </c>
      <c r="D58" s="173">
        <f t="shared" si="52"/>
        <v>1.0205414032488533</v>
      </c>
      <c r="E58" s="173">
        <f t="shared" si="52"/>
        <v>1.0148396665466881</v>
      </c>
      <c r="F58" s="173">
        <f t="shared" si="52"/>
        <v>1.0576718276430148</v>
      </c>
      <c r="H58" s="68">
        <f t="shared" si="21"/>
        <v>12.24918093108854</v>
      </c>
      <c r="I58" s="69">
        <f t="shared" si="22"/>
        <v>59.348002281674027</v>
      </c>
      <c r="J58" s="69">
        <f t="shared" si="23"/>
        <v>71.597183212762573</v>
      </c>
      <c r="L58" t="str">
        <f t="shared" si="24"/>
        <v>51 Skilled agricultural and related trades</v>
      </c>
      <c r="M58" s="173">
        <f t="shared" ref="M58:Q58" si="59">M21/M$35*100</f>
        <v>2.3923744919173586</v>
      </c>
      <c r="N58" s="173">
        <f t="shared" si="59"/>
        <v>1.7654987482533875</v>
      </c>
      <c r="O58" s="173">
        <f t="shared" si="59"/>
        <v>1.6436696616208972</v>
      </c>
      <c r="P58" s="173">
        <f t="shared" si="59"/>
        <v>1.6090505705025877</v>
      </c>
      <c r="Q58" s="173">
        <f t="shared" si="59"/>
        <v>1.6606321480524822</v>
      </c>
      <c r="S58" s="68">
        <f t="shared" si="26"/>
        <v>7.5390363157160953</v>
      </c>
      <c r="T58" s="69">
        <f t="shared" si="27"/>
        <v>53.327617099161571</v>
      </c>
      <c r="U58" s="69">
        <f t="shared" si="28"/>
        <v>60.866653414877668</v>
      </c>
      <c r="W58" t="str">
        <f t="shared" si="29"/>
        <v>51 Skilled agricultural and related trades</v>
      </c>
      <c r="X58" s="173">
        <f t="shared" ref="X58:AB58" si="60">X21/X$35*100</f>
        <v>0.15199209644723524</v>
      </c>
      <c r="Y58" s="173">
        <f t="shared" si="60"/>
        <v>0.23447639006510926</v>
      </c>
      <c r="Z58" s="173">
        <f t="shared" si="60"/>
        <v>0.44261299132203602</v>
      </c>
      <c r="AA58" s="173">
        <f t="shared" si="60"/>
        <v>0.47058044469317645</v>
      </c>
      <c r="AB58" s="173">
        <f t="shared" si="60"/>
        <v>0.51674601343731053</v>
      </c>
      <c r="AD58" s="68">
        <f t="shared" si="31"/>
        <v>28.471809422927606</v>
      </c>
      <c r="AE58" s="69">
        <f t="shared" si="32"/>
        <v>80.083346983175744</v>
      </c>
      <c r="AF58" s="69">
        <f t="shared" si="33"/>
        <v>108.55515640610334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3.7465749417632241</v>
      </c>
      <c r="C59" s="173">
        <f t="shared" si="52"/>
        <v>3.5770072860236195</v>
      </c>
      <c r="D59" s="173">
        <f t="shared" si="52"/>
        <v>3.039422276568243</v>
      </c>
      <c r="E59" s="173">
        <f t="shared" si="52"/>
        <v>2.853124801240158</v>
      </c>
      <c r="F59" s="173">
        <f t="shared" si="52"/>
        <v>2.478001671956938</v>
      </c>
      <c r="H59" s="68">
        <f t="shared" si="21"/>
        <v>-11.69741331967181</v>
      </c>
      <c r="I59" s="69">
        <f t="shared" si="22"/>
        <v>35.169435356575434</v>
      </c>
      <c r="J59" s="69">
        <f t="shared" si="23"/>
        <v>23.472022036903628</v>
      </c>
      <c r="L59" t="str">
        <f t="shared" si="24"/>
        <v>52 Skilled metal, electrical and electronic trades</v>
      </c>
      <c r="M59" s="173">
        <f t="shared" ref="M59:Q59" si="61">M22/M$35*100</f>
        <v>7.5757618480520872</v>
      </c>
      <c r="N59" s="173">
        <f t="shared" si="61"/>
        <v>7.0475146518010083</v>
      </c>
      <c r="O59" s="173">
        <f t="shared" si="61"/>
        <v>6.2209506989029624</v>
      </c>
      <c r="P59" s="173">
        <f t="shared" si="61"/>
        <v>5.7395929995647839</v>
      </c>
      <c r="Q59" s="173">
        <f t="shared" si="61"/>
        <v>4.9425125368621918</v>
      </c>
      <c r="S59" s="68">
        <f t="shared" si="26"/>
        <v>-15.433519124927686</v>
      </c>
      <c r="T59" s="69">
        <f t="shared" si="27"/>
        <v>33.408085158000581</v>
      </c>
      <c r="U59" s="69">
        <f t="shared" si="28"/>
        <v>17.974566033072897</v>
      </c>
      <c r="W59" t="str">
        <f t="shared" si="29"/>
        <v>52 Skilled metal, electrical and electronic trades</v>
      </c>
      <c r="X59" s="173">
        <f t="shared" ref="X59:AB59" si="62">X22/X$35*100</f>
        <v>7.3261610985398365E-2</v>
      </c>
      <c r="Y59" s="173">
        <f t="shared" si="62"/>
        <v>0.11247976729964251</v>
      </c>
      <c r="Z59" s="173">
        <f t="shared" si="62"/>
        <v>8.8672340393586013E-2</v>
      </c>
      <c r="AA59" s="173">
        <f t="shared" si="62"/>
        <v>0.20930435791543964</v>
      </c>
      <c r="AB59" s="173">
        <f t="shared" si="62"/>
        <v>0.26704764879275289</v>
      </c>
      <c r="AD59" s="68">
        <f t="shared" si="31"/>
        <v>231.40224818707313</v>
      </c>
      <c r="AE59" s="69">
        <f t="shared" si="32"/>
        <v>149.77637086306333</v>
      </c>
      <c r="AF59" s="69">
        <f t="shared" si="33"/>
        <v>381.17861905013643</v>
      </c>
    </row>
    <row r="60" spans="1:32" x14ac:dyDescent="0.2">
      <c r="A60" t="str">
        <f t="shared" si="19"/>
        <v>53 Skilled construction and building trades</v>
      </c>
      <c r="B60" s="173">
        <f t="shared" si="52"/>
        <v>3.0532679766143302</v>
      </c>
      <c r="C60" s="173">
        <f t="shared" si="52"/>
        <v>3.2600317512480852</v>
      </c>
      <c r="D60" s="173">
        <f t="shared" si="52"/>
        <v>2.6391757133968583</v>
      </c>
      <c r="E60" s="173">
        <f t="shared" si="52"/>
        <v>2.5477499629674383</v>
      </c>
      <c r="F60" s="173">
        <f t="shared" si="52"/>
        <v>2.1867723553457097</v>
      </c>
      <c r="H60" s="68">
        <f t="shared" si="21"/>
        <v>-10.257504527765219</v>
      </c>
      <c r="I60" s="69">
        <f t="shared" si="22"/>
        <v>40.047527752940788</v>
      </c>
      <c r="J60" s="69">
        <f t="shared" si="23"/>
        <v>29.790023225175567</v>
      </c>
      <c r="L60" t="str">
        <f t="shared" si="24"/>
        <v>53 Skilled construction and building trades</v>
      </c>
      <c r="M60" s="173">
        <f t="shared" ref="M60:Q60" si="63">M23/M$35*100</f>
        <v>6.0039634452122614</v>
      </c>
      <c r="N60" s="173">
        <f t="shared" si="63"/>
        <v>6.4010934469283143</v>
      </c>
      <c r="O60" s="173">
        <f t="shared" si="63"/>
        <v>5.3230017303886861</v>
      </c>
      <c r="P60" s="173">
        <f t="shared" si="63"/>
        <v>5.1602336719388591</v>
      </c>
      <c r="Q60" s="173">
        <f t="shared" si="63"/>
        <v>4.4392501130086846</v>
      </c>
      <c r="S60" s="68">
        <f t="shared" si="26"/>
        <v>-11.231221176696051</v>
      </c>
      <c r="T60" s="69">
        <f t="shared" si="27"/>
        <v>39.410407150931327</v>
      </c>
      <c r="U60" s="69">
        <f t="shared" si="28"/>
        <v>28.179185974235278</v>
      </c>
      <c r="W60" t="str">
        <f t="shared" si="29"/>
        <v>53 Skilled construction and building trades</v>
      </c>
      <c r="X60" s="173">
        <f t="shared" ref="X60:AB60" si="64">X23/X$35*100</f>
        <v>0.22268559316750233</v>
      </c>
      <c r="Y60" s="173">
        <f t="shared" si="64"/>
        <v>0.12438225227162805</v>
      </c>
      <c r="Z60" s="173">
        <f t="shared" si="64"/>
        <v>0.15002634960426031</v>
      </c>
      <c r="AA60" s="173">
        <f t="shared" si="64"/>
        <v>0.15488180608271238</v>
      </c>
      <c r="AB60" s="173">
        <f t="shared" si="64"/>
        <v>0.16603678817495648</v>
      </c>
      <c r="AD60" s="68">
        <f t="shared" si="31"/>
        <v>21.784395412545017</v>
      </c>
      <c r="AE60" s="69">
        <f t="shared" si="32"/>
        <v>61.013128579331841</v>
      </c>
      <c r="AF60" s="69">
        <f t="shared" si="33"/>
        <v>82.797523991876858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2.0978137888016133</v>
      </c>
      <c r="C61" s="173">
        <f t="shared" si="52"/>
        <v>1.956668379242877</v>
      </c>
      <c r="D61" s="173">
        <f t="shared" si="52"/>
        <v>1.8525508134576238</v>
      </c>
      <c r="E61" s="173">
        <f t="shared" si="52"/>
        <v>1.7697604761582515</v>
      </c>
      <c r="F61" s="173">
        <f t="shared" si="52"/>
        <v>1.689165768368174</v>
      </c>
      <c r="H61" s="68">
        <f t="shared" si="21"/>
        <v>-1.2436533455337595</v>
      </c>
      <c r="I61" s="69">
        <f t="shared" si="22"/>
        <v>44.778953960659834</v>
      </c>
      <c r="J61" s="69">
        <f t="shared" si="23"/>
        <v>43.535300615126076</v>
      </c>
      <c r="L61" t="str">
        <f t="shared" si="24"/>
        <v>54 Textiles, printing and other skilled trades</v>
      </c>
      <c r="M61" s="173">
        <f t="shared" ref="M61:Q61" si="65">M24/M$35*100</f>
        <v>2.4035120939930268</v>
      </c>
      <c r="N61" s="173">
        <f t="shared" si="65"/>
        <v>2.2456012488652828</v>
      </c>
      <c r="O61" s="173">
        <f t="shared" si="65"/>
        <v>1.9324040147220056</v>
      </c>
      <c r="P61" s="173">
        <f t="shared" si="65"/>
        <v>1.8351466954057225</v>
      </c>
      <c r="Q61" s="173">
        <f t="shared" si="65"/>
        <v>1.7733743775621802</v>
      </c>
      <c r="S61" s="68">
        <f t="shared" si="26"/>
        <v>-2.319081072958431</v>
      </c>
      <c r="T61" s="69">
        <f t="shared" si="27"/>
        <v>30.262917398408195</v>
      </c>
      <c r="U61" s="69">
        <f t="shared" si="28"/>
        <v>27.943836325449766</v>
      </c>
      <c r="W61" t="str">
        <f t="shared" si="29"/>
        <v>54 Textiles, printing and other skilled trades</v>
      </c>
      <c r="X61" s="173">
        <f t="shared" ref="X61:AB61" si="66">X24/X$35*100</f>
        <v>1.8045594538378211</v>
      </c>
      <c r="Y61" s="173">
        <f t="shared" si="66"/>
        <v>1.6682333545137267</v>
      </c>
      <c r="Z61" s="173">
        <f t="shared" si="66"/>
        <v>1.7784899228240245</v>
      </c>
      <c r="AA61" s="173">
        <f t="shared" si="66"/>
        <v>1.7098708770770927</v>
      </c>
      <c r="AB61" s="173">
        <f t="shared" si="66"/>
        <v>1.6136208130045036</v>
      </c>
      <c r="AD61" s="68">
        <f t="shared" si="31"/>
        <v>-0.15991522258255952</v>
      </c>
      <c r="AE61" s="69">
        <f t="shared" si="32"/>
        <v>59.407163570185986</v>
      </c>
      <c r="AF61" s="69">
        <f t="shared" si="33"/>
        <v>59.247248347603417</v>
      </c>
    </row>
    <row r="62" spans="1:32" x14ac:dyDescent="0.2">
      <c r="A62" t="str">
        <f t="shared" si="19"/>
        <v>61 Caring personal service occupations</v>
      </c>
      <c r="B62" s="173">
        <f t="shared" si="52"/>
        <v>7.5231094503823384</v>
      </c>
      <c r="C62" s="173">
        <f t="shared" si="52"/>
        <v>7.1717469024568627</v>
      </c>
      <c r="D62" s="173">
        <f t="shared" si="52"/>
        <v>7.5068063957451043</v>
      </c>
      <c r="E62" s="173">
        <f t="shared" si="52"/>
        <v>7.8784870802161402</v>
      </c>
      <c r="F62" s="173">
        <f t="shared" si="52"/>
        <v>7.9148982733988209</v>
      </c>
      <c r="H62" s="68">
        <f t="shared" si="21"/>
        <v>14.196552977093155</v>
      </c>
      <c r="I62" s="69">
        <f t="shared" si="22"/>
        <v>61.83619798146308</v>
      </c>
      <c r="J62" s="69">
        <f t="shared" si="23"/>
        <v>76.032750958556221</v>
      </c>
      <c r="L62" t="str">
        <f t="shared" si="24"/>
        <v>61 Caring personal service occupations</v>
      </c>
      <c r="M62" s="173">
        <f t="shared" ref="M62:Q62" si="67">M25/M$35*100</f>
        <v>1.9454856699290288</v>
      </c>
      <c r="N62" s="173">
        <f t="shared" si="67"/>
        <v>1.9458812638404932</v>
      </c>
      <c r="O62" s="173">
        <f t="shared" si="67"/>
        <v>2.0043887512323653</v>
      </c>
      <c r="P62" s="173">
        <f t="shared" si="67"/>
        <v>2.4116250341075776</v>
      </c>
      <c r="Q62" s="173">
        <f t="shared" si="67"/>
        <v>2.6633467656747523</v>
      </c>
      <c r="S62" s="68">
        <f t="shared" si="26"/>
        <v>41.433730456372849</v>
      </c>
      <c r="T62" s="69">
        <f t="shared" si="27"/>
        <v>55.74919353995098</v>
      </c>
      <c r="U62" s="69">
        <f t="shared" si="28"/>
        <v>97.182923996323822</v>
      </c>
      <c r="W62" t="str">
        <f t="shared" si="29"/>
        <v>61 Caring personal service occupations</v>
      </c>
      <c r="X62" s="173">
        <f t="shared" ref="X62:AB62" si="68">X25/X$35*100</f>
        <v>12.873686554141234</v>
      </c>
      <c r="Y62" s="173">
        <f t="shared" si="68"/>
        <v>12.388608129341165</v>
      </c>
      <c r="Z62" s="173">
        <f t="shared" si="68"/>
        <v>12.610095242505606</v>
      </c>
      <c r="AA62" s="173">
        <f t="shared" si="68"/>
        <v>12.885783417909003</v>
      </c>
      <c r="AB62" s="173">
        <f t="shared" si="68"/>
        <v>12.626153191848086</v>
      </c>
      <c r="AD62" s="68">
        <f t="shared" si="31"/>
        <v>10.181213304430624</v>
      </c>
      <c r="AE62" s="69">
        <f t="shared" si="32"/>
        <v>62.733551991079914</v>
      </c>
      <c r="AF62" s="69">
        <f t="shared" si="33"/>
        <v>72.914765295510549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2.4247960490867957</v>
      </c>
      <c r="C63" s="173">
        <f t="shared" si="52"/>
        <v>2.4979500707507323</v>
      </c>
      <c r="D63" s="173">
        <f t="shared" si="52"/>
        <v>2.3228205314638672</v>
      </c>
      <c r="E63" s="173">
        <f t="shared" si="52"/>
        <v>2.2806099147202179</v>
      </c>
      <c r="F63" s="173">
        <f t="shared" si="52"/>
        <v>2.2689352906126796</v>
      </c>
      <c r="H63" s="68">
        <f t="shared" si="21"/>
        <v>5.7960192149998102</v>
      </c>
      <c r="I63" s="69">
        <f t="shared" si="22"/>
        <v>52.306620156831507</v>
      </c>
      <c r="J63" s="69">
        <f t="shared" si="23"/>
        <v>58.102639371831323</v>
      </c>
      <c r="L63" t="str">
        <f t="shared" si="24"/>
        <v>62 Leisure, travel and related personal service occupations</v>
      </c>
      <c r="M63" s="173">
        <f t="shared" ref="M63:Q63" si="69">M26/M$35*100</f>
        <v>1.4486035093450751</v>
      </c>
      <c r="N63" s="173">
        <f t="shared" si="69"/>
        <v>1.4662738501454462</v>
      </c>
      <c r="O63" s="173">
        <f t="shared" si="69"/>
        <v>1.5019718721791264</v>
      </c>
      <c r="P63" s="173">
        <f t="shared" si="69"/>
        <v>1.4644639187508015</v>
      </c>
      <c r="Q63" s="173">
        <f t="shared" si="69"/>
        <v>1.5219285896270021</v>
      </c>
      <c r="S63" s="68">
        <f t="shared" si="26"/>
        <v>7.8548586848679491</v>
      </c>
      <c r="T63" s="69">
        <f t="shared" si="27"/>
        <v>42.491643321513209</v>
      </c>
      <c r="U63" s="69">
        <f t="shared" si="28"/>
        <v>50.346502006381158</v>
      </c>
      <c r="W63" t="str">
        <f t="shared" si="29"/>
        <v>62 Leisure, travel and related personal service occupations</v>
      </c>
      <c r="X63" s="173">
        <f t="shared" ref="X63:AB63" si="70">X26/X$35*100</f>
        <v>3.3612510086892873</v>
      </c>
      <c r="Y63" s="173">
        <f t="shared" si="70"/>
        <v>3.5278486648139449</v>
      </c>
      <c r="Z63" s="173">
        <f t="shared" si="70"/>
        <v>3.0841273021310585</v>
      </c>
      <c r="AA63" s="173">
        <f t="shared" si="70"/>
        <v>3.028147500664859</v>
      </c>
      <c r="AB63" s="173">
        <f t="shared" si="70"/>
        <v>2.939087528281306</v>
      </c>
      <c r="AD63" s="68">
        <f t="shared" si="31"/>
        <v>4.8660927915335144</v>
      </c>
      <c r="AE63" s="69">
        <f t="shared" si="32"/>
        <v>56.739800323838594</v>
      </c>
      <c r="AF63" s="69">
        <f t="shared" si="33"/>
        <v>61.605893115372112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0.11838397354753817</v>
      </c>
      <c r="C64" s="173">
        <f t="shared" si="52"/>
        <v>0.10669842757416027</v>
      </c>
      <c r="D64" s="173">
        <f t="shared" si="52"/>
        <v>0.13365673248103824</v>
      </c>
      <c r="E64" s="173">
        <f t="shared" si="52"/>
        <v>0.1066261034435891</v>
      </c>
      <c r="F64" s="173">
        <f t="shared" si="52"/>
        <v>0.10897319983490313</v>
      </c>
      <c r="H64" s="68">
        <f t="shared" si="21"/>
        <v>-11.693690186388947</v>
      </c>
      <c r="I64" s="69">
        <f t="shared" si="22"/>
        <v>41.689451258256213</v>
      </c>
      <c r="J64" s="69">
        <f t="shared" si="23"/>
        <v>29.995761071867268</v>
      </c>
      <c r="L64" t="str">
        <f t="shared" si="24"/>
        <v>63 Community and civil enforcement occupations</v>
      </c>
      <c r="M64" s="173">
        <f t="shared" ref="M64:Q64" si="71">M27/M$35*100</f>
        <v>0.17906315472127718</v>
      </c>
      <c r="N64" s="173">
        <f t="shared" si="71"/>
        <v>0.14061384934138482</v>
      </c>
      <c r="O64" s="173">
        <f t="shared" si="71"/>
        <v>0.21292803489847867</v>
      </c>
      <c r="P64" s="173">
        <f t="shared" si="71"/>
        <v>0.13760254893701937</v>
      </c>
      <c r="Q64" s="173">
        <f t="shared" si="71"/>
        <v>0.14954434975758074</v>
      </c>
      <c r="S64" s="68">
        <f t="shared" si="26"/>
        <v>-25.244284764834717</v>
      </c>
      <c r="T64" s="69">
        <f t="shared" si="27"/>
        <v>28.532775345159699</v>
      </c>
      <c r="U64" s="69">
        <f t="shared" si="28"/>
        <v>3.2884905803249866</v>
      </c>
      <c r="W64" t="str">
        <f t="shared" si="29"/>
        <v>63 Community and civil enforcement occupations</v>
      </c>
      <c r="X64" s="173">
        <f t="shared" ref="X64:AB64" si="72">X27/X$35*100</f>
        <v>6.0174841802073102E-2</v>
      </c>
      <c r="Y64" s="173">
        <f t="shared" si="72"/>
        <v>7.2841443670206035E-2</v>
      </c>
      <c r="Z64" s="173">
        <f t="shared" si="72"/>
        <v>6.0135531505221274E-2</v>
      </c>
      <c r="AA64" s="173">
        <f t="shared" si="72"/>
        <v>7.8253658562817796E-2</v>
      </c>
      <c r="AB64" s="173">
        <f t="shared" si="72"/>
        <v>7.2576140920175974E-2</v>
      </c>
      <c r="AD64" s="68">
        <f t="shared" si="31"/>
        <v>32.805964716320965</v>
      </c>
      <c r="AE64" s="69">
        <f t="shared" si="32"/>
        <v>84.895491731997836</v>
      </c>
      <c r="AF64" s="69">
        <f t="shared" si="33"/>
        <v>117.70145644831879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9.1938154272147248</v>
      </c>
      <c r="C65" s="173">
        <f t="shared" si="73"/>
        <v>8.4428148257182194</v>
      </c>
      <c r="D65" s="173">
        <f t="shared" si="73"/>
        <v>8.4276758245206285</v>
      </c>
      <c r="E65" s="173">
        <f t="shared" si="73"/>
        <v>7.7781439745034149</v>
      </c>
      <c r="F65" s="173">
        <f t="shared" si="73"/>
        <v>7.2654380261551506</v>
      </c>
      <c r="H65" s="68">
        <f t="shared" si="21"/>
        <v>-6.6279586754436863</v>
      </c>
      <c r="I65" s="69">
        <f t="shared" si="22"/>
        <v>47.858335506558333</v>
      </c>
      <c r="J65" s="69">
        <f t="shared" si="23"/>
        <v>41.230376831114647</v>
      </c>
      <c r="L65" t="str">
        <f t="shared" si="24"/>
        <v>71 Sales occupations</v>
      </c>
      <c r="M65" s="173">
        <f t="shared" ref="M65:Q65" si="74">M28/M$35*100</f>
        <v>5.7995338809233754</v>
      </c>
      <c r="N65" s="173">
        <f t="shared" si="74"/>
        <v>5.5977228659241804</v>
      </c>
      <c r="O65" s="173">
        <f t="shared" si="74"/>
        <v>5.6308958650786058</v>
      </c>
      <c r="P65" s="173">
        <f t="shared" si="74"/>
        <v>5.2045457800881616</v>
      </c>
      <c r="Q65" s="173">
        <f t="shared" si="74"/>
        <v>5.0778064999687196</v>
      </c>
      <c r="S65" s="68">
        <f t="shared" si="26"/>
        <v>-4.0144429314060437</v>
      </c>
      <c r="T65" s="69">
        <f t="shared" si="27"/>
        <v>32.409529355159485</v>
      </c>
      <c r="U65" s="69">
        <f t="shared" si="28"/>
        <v>28.39508642375344</v>
      </c>
      <c r="W65" t="str">
        <f t="shared" si="29"/>
        <v>71 Sales occupations</v>
      </c>
      <c r="X65" s="173">
        <f t="shared" ref="X65:AB65" si="75">X28/X$35*100</f>
        <v>12.449926961474926</v>
      </c>
      <c r="Y65" s="173">
        <f t="shared" si="75"/>
        <v>11.283004558552562</v>
      </c>
      <c r="Z65" s="173">
        <f t="shared" si="75"/>
        <v>11.021585792095935</v>
      </c>
      <c r="AA65" s="173">
        <f t="shared" si="75"/>
        <v>10.135395484583421</v>
      </c>
      <c r="AB65" s="173">
        <f t="shared" si="75"/>
        <v>9.2279989516914398</v>
      </c>
      <c r="AD65" s="68">
        <f t="shared" si="31"/>
        <v>-7.8663420985054593</v>
      </c>
      <c r="AE65" s="69">
        <f t="shared" si="32"/>
        <v>55.178568984252394</v>
      </c>
      <c r="AF65" s="69">
        <f t="shared" si="33"/>
        <v>47.312226885746931</v>
      </c>
    </row>
    <row r="66" spans="1:32" x14ac:dyDescent="0.2">
      <c r="A66" t="str">
        <f t="shared" si="19"/>
        <v>72 Customer service occupations</v>
      </c>
      <c r="B66" s="173">
        <f t="shared" si="73"/>
        <v>1.7749145689965595</v>
      </c>
      <c r="C66" s="173">
        <f t="shared" si="73"/>
        <v>1.8438810803134378</v>
      </c>
      <c r="D66" s="173">
        <f t="shared" si="73"/>
        <v>1.9035003479897634</v>
      </c>
      <c r="E66" s="173">
        <f t="shared" si="73"/>
        <v>2.4055999191471726</v>
      </c>
      <c r="F66" s="173">
        <f t="shared" si="73"/>
        <v>2.6996410908556476</v>
      </c>
      <c r="H66" s="68">
        <f t="shared" si="21"/>
        <v>53.608745423377592</v>
      </c>
      <c r="I66" s="69">
        <f t="shared" si="22"/>
        <v>62.046800756462531</v>
      </c>
      <c r="J66" s="69">
        <f t="shared" si="23"/>
        <v>115.6555461798401</v>
      </c>
      <c r="L66" t="str">
        <f t="shared" si="24"/>
        <v>72 Customer service occupations</v>
      </c>
      <c r="M66" s="173">
        <f t="shared" ref="M66:Q66" si="76">M29/M$35*100</f>
        <v>1.4422826778585995</v>
      </c>
      <c r="N66" s="173">
        <f t="shared" si="76"/>
        <v>1.3339464899231475</v>
      </c>
      <c r="O66" s="173">
        <f t="shared" si="76"/>
        <v>1.6470407021823643</v>
      </c>
      <c r="P66" s="173">
        <f t="shared" si="76"/>
        <v>2.2394791395650473</v>
      </c>
      <c r="Q66" s="173">
        <f t="shared" si="76"/>
        <v>2.6447426249551453</v>
      </c>
      <c r="S66" s="68">
        <f t="shared" si="26"/>
        <v>70.917417185134909</v>
      </c>
      <c r="T66" s="69">
        <f t="shared" si="27"/>
        <v>49.928142537212246</v>
      </c>
      <c r="U66" s="69">
        <f t="shared" si="28"/>
        <v>120.84555972234716</v>
      </c>
      <c r="W66" t="str">
        <f t="shared" si="29"/>
        <v>72 Customer service occupations</v>
      </c>
      <c r="X66" s="173">
        <f t="shared" ref="X66:AB66" si="77">X29/X$35*100</f>
        <v>2.0940061124133043</v>
      </c>
      <c r="Y66" s="173">
        <f t="shared" si="77"/>
        <v>2.3529370294745355</v>
      </c>
      <c r="Z66" s="173">
        <f t="shared" si="77"/>
        <v>2.1413571837750727</v>
      </c>
      <c r="AA66" s="173">
        <f t="shared" si="77"/>
        <v>2.5577559392187603</v>
      </c>
      <c r="AB66" s="173">
        <f t="shared" si="77"/>
        <v>2.7488914251823005</v>
      </c>
      <c r="AD66" s="68">
        <f t="shared" si="31"/>
        <v>41.261344269925225</v>
      </c>
      <c r="AE66" s="69">
        <f t="shared" si="32"/>
        <v>70.691827742604431</v>
      </c>
      <c r="AF66" s="69">
        <f t="shared" si="33"/>
        <v>111.95317201252965</v>
      </c>
    </row>
    <row r="67" spans="1:32" x14ac:dyDescent="0.2">
      <c r="A67" t="str">
        <f t="shared" si="19"/>
        <v>81 Process, plant and machine operatives</v>
      </c>
      <c r="B67" s="173">
        <f t="shared" si="73"/>
        <v>3.0453920558667162</v>
      </c>
      <c r="C67" s="173">
        <f t="shared" si="73"/>
        <v>2.6857325818998077</v>
      </c>
      <c r="D67" s="173">
        <f t="shared" si="73"/>
        <v>2.3663528287171203</v>
      </c>
      <c r="E67" s="173">
        <f t="shared" si="73"/>
        <v>2.7472603497527537</v>
      </c>
      <c r="F67" s="173">
        <f t="shared" si="73"/>
        <v>2.5249985591871154</v>
      </c>
      <c r="H67" s="68">
        <f t="shared" si="21"/>
        <v>15.569838936733158</v>
      </c>
      <c r="I67" s="69">
        <f t="shared" si="22"/>
        <v>43.982959431008837</v>
      </c>
      <c r="J67" s="69">
        <f t="shared" si="23"/>
        <v>59.552798367741985</v>
      </c>
      <c r="L67" t="str">
        <f t="shared" si="24"/>
        <v>81 Process, plant and machine operatives</v>
      </c>
      <c r="M67" s="173">
        <f t="shared" ref="M67:Q67" si="78">M30/M$35*100</f>
        <v>5.0896922243776146</v>
      </c>
      <c r="N67" s="173">
        <f t="shared" si="78"/>
        <v>4.3299879912353934</v>
      </c>
      <c r="O67" s="173">
        <f t="shared" si="78"/>
        <v>3.9945710562389034</v>
      </c>
      <c r="P67" s="173">
        <f t="shared" si="78"/>
        <v>4.6627546282032934</v>
      </c>
      <c r="Q67" s="173">
        <f t="shared" si="78"/>
        <v>4.3584440984233712</v>
      </c>
      <c r="S67" s="68">
        <f t="shared" si="26"/>
        <v>16.136455597238538</v>
      </c>
      <c r="T67" s="69">
        <f t="shared" si="27"/>
        <v>41.109491267760646</v>
      </c>
      <c r="U67" s="69">
        <f t="shared" si="28"/>
        <v>57.245946864999183</v>
      </c>
      <c r="W67" t="str">
        <f t="shared" si="29"/>
        <v>81 Process, plant and machine operatives</v>
      </c>
      <c r="X67" s="173">
        <f t="shared" ref="X67:AB67" si="79">X30/X$35*100</f>
        <v>1.0843086078977908</v>
      </c>
      <c r="Y67" s="173">
        <f t="shared" si="79"/>
        <v>1.0443103017952775</v>
      </c>
      <c r="Z67" s="173">
        <f t="shared" si="79"/>
        <v>0.85624064577689163</v>
      </c>
      <c r="AA67" s="173">
        <f t="shared" si="79"/>
        <v>0.99278997818293657</v>
      </c>
      <c r="AB67" s="173">
        <f t="shared" si="79"/>
        <v>0.88018382172695453</v>
      </c>
      <c r="AD67" s="68">
        <f t="shared" si="31"/>
        <v>13.11817888765966</v>
      </c>
      <c r="AE67" s="69">
        <f t="shared" si="32"/>
        <v>56.415998536897561</v>
      </c>
      <c r="AF67" s="69">
        <f t="shared" si="33"/>
        <v>69.534177424557214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3.0048992383294242</v>
      </c>
      <c r="C68" s="173">
        <f t="shared" si="73"/>
        <v>3.547481867635506</v>
      </c>
      <c r="D68" s="173">
        <f t="shared" si="73"/>
        <v>3.1458809566663519</v>
      </c>
      <c r="E68" s="173">
        <f t="shared" si="73"/>
        <v>3.1281510777595569</v>
      </c>
      <c r="F68" s="173">
        <f t="shared" si="73"/>
        <v>2.8677859453405805</v>
      </c>
      <c r="H68" s="68">
        <f t="shared" si="21"/>
        <v>-1.2658662152547824</v>
      </c>
      <c r="I68" s="69">
        <f t="shared" si="22"/>
        <v>52.077942630116155</v>
      </c>
      <c r="J68" s="69">
        <f t="shared" si="23"/>
        <v>50.812076414861387</v>
      </c>
      <c r="L68" t="str">
        <f t="shared" si="24"/>
        <v>82 Transport and mobile machine drivers and operatives</v>
      </c>
      <c r="M68" s="173">
        <f t="shared" ref="M68:Q68" si="80">M31/M$35*100</f>
        <v>5.8971562210183102</v>
      </c>
      <c r="N68" s="173">
        <f t="shared" si="80"/>
        <v>6.8656024607398152</v>
      </c>
      <c r="O68" s="173">
        <f t="shared" si="80"/>
        <v>6.3403160670750163</v>
      </c>
      <c r="P68" s="173">
        <f t="shared" si="80"/>
        <v>6.2697360516313356</v>
      </c>
      <c r="Q68" s="173">
        <f t="shared" si="80"/>
        <v>5.7664459245364821</v>
      </c>
      <c r="S68" s="68">
        <f t="shared" si="26"/>
        <v>-3.1934921414476403</v>
      </c>
      <c r="T68" s="69">
        <f t="shared" si="27"/>
        <v>50.900526268516089</v>
      </c>
      <c r="U68" s="69">
        <f t="shared" si="28"/>
        <v>47.707034127068447</v>
      </c>
      <c r="W68" t="str">
        <f t="shared" si="29"/>
        <v>82 Transport and mobile machine drivers and operatives</v>
      </c>
      <c r="X68" s="173">
        <f t="shared" ref="X68:AB68" si="81">X31/X$35*100</f>
        <v>0.23037650268082549</v>
      </c>
      <c r="Y68" s="173">
        <f t="shared" si="81"/>
        <v>0.23507855202416125</v>
      </c>
      <c r="Z68" s="173">
        <f t="shared" si="81"/>
        <v>0.18316054468419807</v>
      </c>
      <c r="AA68" s="173">
        <f t="shared" si="81"/>
        <v>0.25065996831832804</v>
      </c>
      <c r="AB68" s="173">
        <f t="shared" si="81"/>
        <v>0.26734947169793394</v>
      </c>
      <c r="AD68" s="68">
        <f t="shared" si="31"/>
        <v>60.620978328399303</v>
      </c>
      <c r="AE68" s="69">
        <f t="shared" si="32"/>
        <v>89.879147907227889</v>
      </c>
      <c r="AF68" s="69">
        <f t="shared" si="33"/>
        <v>150.50012623562719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1.5822447052652229</v>
      </c>
      <c r="C69" s="173">
        <f t="shared" si="73"/>
        <v>1.3919214217903193</v>
      </c>
      <c r="D69" s="173">
        <f t="shared" si="73"/>
        <v>1.2049250086943317</v>
      </c>
      <c r="E69" s="173">
        <f t="shared" si="73"/>
        <v>0.9693288797672357</v>
      </c>
      <c r="F69" s="173">
        <f t="shared" si="73"/>
        <v>0.88039111309152707</v>
      </c>
      <c r="H69" s="68">
        <f t="shared" si="21"/>
        <v>-20.863196465687182</v>
      </c>
      <c r="I69" s="69">
        <f t="shared" si="22"/>
        <v>31.679046571940674</v>
      </c>
      <c r="J69" s="69">
        <f t="shared" si="23"/>
        <v>10.815850106253491</v>
      </c>
      <c r="L69" t="str">
        <f t="shared" si="24"/>
        <v>91 Elementary trades and related occupations</v>
      </c>
      <c r="M69" s="173">
        <f t="shared" ref="M69:Q70" si="82">M32/M$35*100</f>
        <v>2.5548612077143975</v>
      </c>
      <c r="N69" s="173">
        <f t="shared" si="82"/>
        <v>2.2366857463234191</v>
      </c>
      <c r="O69" s="173">
        <f t="shared" si="82"/>
        <v>2.0751639541337115</v>
      </c>
      <c r="P69" s="173">
        <f t="shared" si="82"/>
        <v>1.6642900974533879</v>
      </c>
      <c r="Q69" s="173">
        <f t="shared" si="82"/>
        <v>1.5301357447444512</v>
      </c>
      <c r="S69" s="68">
        <f t="shared" si="26"/>
        <v>-21.515339517661769</v>
      </c>
      <c r="T69" s="69">
        <f t="shared" si="27"/>
        <v>26.886148247560438</v>
      </c>
      <c r="U69" s="69">
        <f t="shared" si="28"/>
        <v>5.3708087298986662</v>
      </c>
      <c r="W69" t="str">
        <f t="shared" si="29"/>
        <v>91 Elementary trades and related occupations</v>
      </c>
      <c r="X69" s="173">
        <f t="shared" ref="X69:AB70" si="83">X32/X$35*100</f>
        <v>0.64922021426600118</v>
      </c>
      <c r="Y69" s="173">
        <f t="shared" si="83"/>
        <v>0.54861266583105295</v>
      </c>
      <c r="Z69" s="173">
        <f t="shared" si="83"/>
        <v>0.3978105744226485</v>
      </c>
      <c r="AA69" s="173">
        <f t="shared" si="83"/>
        <v>0.33278880781947184</v>
      </c>
      <c r="AB69" s="173">
        <f t="shared" si="83"/>
        <v>0.29749430876455707</v>
      </c>
      <c r="AD69" s="68">
        <f t="shared" si="31"/>
        <v>-17.708078783785115</v>
      </c>
      <c r="AE69" s="69">
        <f t="shared" si="32"/>
        <v>54.867453172333391</v>
      </c>
      <c r="AF69" s="69">
        <f t="shared" si="33"/>
        <v>37.159374388548272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11.215510586376059</v>
      </c>
      <c r="C70" s="173">
        <f t="shared" si="73"/>
        <v>11.196880018337584</v>
      </c>
      <c r="D70" s="173">
        <f t="shared" si="73"/>
        <v>10.545045631865644</v>
      </c>
      <c r="E70" s="173">
        <f t="shared" si="73"/>
        <v>10.406786032262742</v>
      </c>
      <c r="F70" s="173">
        <f t="shared" si="73"/>
        <v>10.203309756569718</v>
      </c>
      <c r="H70" s="68">
        <f t="shared" si="21"/>
        <v>4.7985999523098899</v>
      </c>
      <c r="I70" s="69">
        <f t="shared" si="22"/>
        <v>49.937647374890695</v>
      </c>
      <c r="J70" s="69">
        <f t="shared" si="23"/>
        <v>54.736247327200594</v>
      </c>
      <c r="L70" t="str">
        <f t="shared" si="24"/>
        <v>92 Elementary administration and service occupations</v>
      </c>
      <c r="M70" s="173">
        <f t="shared" si="82"/>
        <v>10.668775810035939</v>
      </c>
      <c r="N70" s="173">
        <f t="shared" si="82"/>
        <v>11.279897542752529</v>
      </c>
      <c r="O70" s="173">
        <f t="shared" si="82"/>
        <v>10.915462642964131</v>
      </c>
      <c r="P70" s="173">
        <f t="shared" si="82"/>
        <v>11.324861696154082</v>
      </c>
      <c r="Q70" s="173">
        <f t="shared" si="82"/>
        <v>10.70949505992381</v>
      </c>
      <c r="S70" s="68">
        <f t="shared" si="26"/>
        <v>4.4321178699966373</v>
      </c>
      <c r="T70" s="69">
        <f t="shared" si="27"/>
        <v>41.158736674480089</v>
      </c>
      <c r="U70" s="69">
        <f t="shared" si="28"/>
        <v>45.59085454447672</v>
      </c>
      <c r="W70" t="str">
        <f t="shared" si="29"/>
        <v>92 Elementary administration and service occupations</v>
      </c>
      <c r="X70" s="173">
        <f t="shared" si="83"/>
        <v>11.73998959235815</v>
      </c>
      <c r="Y70" s="173">
        <f t="shared" si="83"/>
        <v>11.114005537012986</v>
      </c>
      <c r="Z70" s="173">
        <f t="shared" si="83"/>
        <v>10.201497554726444</v>
      </c>
      <c r="AA70" s="173">
        <f t="shared" si="83"/>
        <v>9.5658873831372571</v>
      </c>
      <c r="AB70" s="173">
        <f t="shared" si="83"/>
        <v>9.7492024329404909</v>
      </c>
      <c r="AD70" s="68">
        <f t="shared" si="31"/>
        <v>5.1622867729320729</v>
      </c>
      <c r="AE70" s="69">
        <f t="shared" si="32"/>
        <v>58.649598859681461</v>
      </c>
      <c r="AF70" s="69">
        <f t="shared" si="33"/>
        <v>63.811885632613539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8.3085827068205695</v>
      </c>
      <c r="I72" s="67">
        <f>IF(D35&gt;0,I35/D35*100,0)</f>
        <v>51.384073626285222</v>
      </c>
      <c r="J72" s="67">
        <f>IF(D35&gt;0,(J35/D35)*100,0)</f>
        <v>59.69265633310583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6.4405814613340882</v>
      </c>
      <c r="T72" s="67">
        <f t="shared" ref="T72" si="85">IF(O35&gt;0,T35/O35*100,0)</f>
        <v>41.18892470927856</v>
      </c>
      <c r="U72" s="67">
        <f t="shared" ref="U72" si="86">IF(O35&gt;0,(U35/O35)*100,0)</f>
        <v>47.629506170612665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10.041084770042351</v>
      </c>
      <c r="AE72" s="67">
        <f t="shared" ref="AE72" si="88">IF(Z35&gt;0,AE35/Z35*100,0)</f>
        <v>60.839697157717474</v>
      </c>
      <c r="AF72" s="67">
        <f t="shared" ref="AF72" si="89">IF(Z35&gt;0,(AF35/Z35)*100,0)</f>
        <v>70.880781927759841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of Tyne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of Tyne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of Tyne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4.1822859877927554</v>
      </c>
      <c r="C82" s="18">
        <f t="shared" ref="B82:E107" si="96">IF(AND(D$6-C$6 &lt;&gt; 0,C8&lt;&gt;0,D8&lt;&gt;0),(EXP(LN(D8/C8)/(D$6-C$6))-1)*100,0)</f>
        <v>1.0484311643472077</v>
      </c>
      <c r="D82" s="18">
        <f t="shared" si="96"/>
        <v>-1.4376434860201459</v>
      </c>
      <c r="E82" s="18">
        <f t="shared" si="96"/>
        <v>1.1124498569361041</v>
      </c>
      <c r="F82" s="18">
        <f t="shared" ref="F82:F107" si="97">IF(AND(F$6-D$6 &lt;&gt; 0,D8&lt;&gt;0,F8&lt;&gt;0),(EXP(LN(F8/D8)/(F$6-D$6))-1)*100,0)</f>
        <v>0.25517086914497167</v>
      </c>
      <c r="H82" s="18">
        <f t="shared" ref="H82:H107" si="98">IF($F$6-$D$6 &lt;&gt; 0,(EXP(LN(1+(H45/100))/($F$6-$D$6))-1)*100,0)</f>
        <v>0.25517086914497167</v>
      </c>
      <c r="I82" s="18">
        <f t="shared" ref="I82:I107" si="99">IF(D8&gt;0,((1+(I8/D8))^(1/($F$6-$D$6))-1)*100,0)</f>
        <v>2.7639789631511258</v>
      </c>
      <c r="J82" s="18">
        <f t="shared" ref="J82:J107" si="100">IF($F$6-$D$6 &lt;&gt; 0,(EXP(LN(1+(J45/100))/($F$6-$D$6))-1)*100,0)</f>
        <v>2.9392219197096336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3.8753347668539329</v>
      </c>
      <c r="N82" s="18">
        <f t="shared" si="102"/>
        <v>-1.7864269539974109</v>
      </c>
      <c r="O82" s="18">
        <f t="shared" si="102"/>
        <v>-2.2375162474812638</v>
      </c>
      <c r="P82" s="18">
        <f t="shared" si="102"/>
        <v>0.57997913916267851</v>
      </c>
      <c r="Q82" s="18">
        <f t="shared" ref="Q82:Q107" si="103">IF(AND(Q$6-O$6 &lt;&gt; 0,O8&lt;&gt;0,Q8&lt;&gt;0),(EXP(LN(Q8/O8)/(Q$6-O$6))-1)*100,0)</f>
        <v>-0.36809451682210392</v>
      </c>
      <c r="S82" s="18">
        <f t="shared" ref="S82:S107" si="104">IF($F$6-$D$6 &lt;&gt; 0,(EXP(LN(1+(S45/100))/($F$6-$D$6))-1)*100,0)</f>
        <v>-0.36809451682210392</v>
      </c>
      <c r="T82" s="18">
        <f t="shared" ref="T82:T107" si="105">IF(O8&gt;0,((1+(T8/O8))^(1/($F$6-$D$6))-1)*100,0)</f>
        <v>2.3982494729007264</v>
      </c>
      <c r="U82" s="18">
        <f t="shared" ref="U82:U107" si="106">IF($F$6-$D$6 &lt;&gt; 0,(EXP(LN(1+(U45/100))/($F$6-$D$6))-1)*100,0)</f>
        <v>2.1361459167004382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4.7585394972226913</v>
      </c>
      <c r="Y82" s="18">
        <f t="shared" si="108"/>
        <v>6.2590456776645986</v>
      </c>
      <c r="Z82" s="18">
        <f t="shared" si="108"/>
        <v>-0.13549562435669626</v>
      </c>
      <c r="AA82" s="18">
        <f t="shared" si="108"/>
        <v>1.8800115927706917</v>
      </c>
      <c r="AB82" s="18">
        <f t="shared" ref="AB82:AB107" si="109">IF(AND(AB$6-Z$6 &lt;&gt; 0,Z8&lt;&gt;0,AB8&lt;&gt;0),(EXP(LN(AB8/Z8)/(AB$6-Z$6))-1)*100,0)</f>
        <v>1.203696168131918</v>
      </c>
      <c r="AD82" s="18">
        <f t="shared" ref="AD82:AD107" si="110">IF($F$6-$D$6 &lt;&gt; 0,(EXP(LN(1+(AD45/100))/($F$6-$D$6))-1)*100,0)</f>
        <v>1.203696168131918</v>
      </c>
      <c r="AE82" s="18">
        <f t="shared" ref="AE82:AE107" si="111">IF(Z8&gt;0,((1+(AE8/Z8))^(1/($F$6-$D$6))-1)*100,0)</f>
        <v>3.3463851254597721</v>
      </c>
      <c r="AF82" s="18">
        <f t="shared" ref="AF82:AF107" si="112">IF($F$6-$D$6 &lt;&gt; 0,(EXP(LN(1+(AF45/100))/($F$6-$D$6))-1)*100,0)</f>
        <v>4.1300678034436267</v>
      </c>
    </row>
    <row r="83" spans="1:32" x14ac:dyDescent="0.2">
      <c r="A83" t="str">
        <f t="shared" si="95"/>
        <v>12 Other managers and proprietors</v>
      </c>
      <c r="B83" s="18">
        <f t="shared" si="96"/>
        <v>4.0710437501612295</v>
      </c>
      <c r="C83" s="18">
        <f t="shared" si="96"/>
        <v>-5.1377328952384449</v>
      </c>
      <c r="D83" s="18">
        <f t="shared" si="96"/>
        <v>3.7138554759805542</v>
      </c>
      <c r="E83" s="18">
        <f t="shared" si="96"/>
        <v>2.0108764519864764</v>
      </c>
      <c r="F83" s="18">
        <f t="shared" si="97"/>
        <v>2.5754062469154571</v>
      </c>
      <c r="H83" s="18">
        <f t="shared" si="98"/>
        <v>2.5754062469154571</v>
      </c>
      <c r="I83" s="18">
        <f t="shared" si="99"/>
        <v>3.7013933213636108</v>
      </c>
      <c r="J83" s="18">
        <f t="shared" si="100"/>
        <v>5.3626745798722064</v>
      </c>
      <c r="L83" t="str">
        <f t="shared" si="101"/>
        <v>12 Other managers and proprietors</v>
      </c>
      <c r="M83" s="18">
        <f t="shared" si="102"/>
        <v>3.9566084954498537</v>
      </c>
      <c r="N83" s="18">
        <f t="shared" si="102"/>
        <v>-12.649068480394565</v>
      </c>
      <c r="O83" s="18">
        <f t="shared" si="102"/>
        <v>4.3132229435715042</v>
      </c>
      <c r="P83" s="18">
        <f t="shared" si="102"/>
        <v>2.1677280096243257</v>
      </c>
      <c r="Q83" s="18">
        <f t="shared" si="103"/>
        <v>2.8779444949858179</v>
      </c>
      <c r="S83" s="18">
        <f t="shared" si="104"/>
        <v>2.8779444949858179</v>
      </c>
      <c r="T83" s="18">
        <f t="shared" si="105"/>
        <v>3.5011546113584258</v>
      </c>
      <c r="U83" s="18">
        <f t="shared" si="106"/>
        <v>5.416542632333976</v>
      </c>
      <c r="W83" t="str">
        <f t="shared" si="107"/>
        <v>12 Other managers and proprietors</v>
      </c>
      <c r="X83" s="18">
        <f t="shared" si="108"/>
        <v>4.2516673007056083</v>
      </c>
      <c r="Y83" s="18">
        <f t="shared" si="108"/>
        <v>6.634393608274336</v>
      </c>
      <c r="Z83" s="18">
        <f t="shared" si="108"/>
        <v>2.9234679653438622</v>
      </c>
      <c r="AA83" s="18">
        <f t="shared" si="108"/>
        <v>1.7919394785325116</v>
      </c>
      <c r="AB83" s="18">
        <f t="shared" si="109"/>
        <v>2.1677266333531175</v>
      </c>
      <c r="AD83" s="18">
        <f t="shared" si="110"/>
        <v>2.1677266333531175</v>
      </c>
      <c r="AE83" s="18">
        <f t="shared" si="111"/>
        <v>3.9507780976250295</v>
      </c>
      <c r="AF83" s="18">
        <f t="shared" si="112"/>
        <v>5.2929469405684992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2.7061471210581001</v>
      </c>
      <c r="C84" s="18">
        <f t="shared" si="96"/>
        <v>1.044912465018899</v>
      </c>
      <c r="D84" s="18">
        <f t="shared" si="96"/>
        <v>1.1314551368061254</v>
      </c>
      <c r="E84" s="18">
        <f t="shared" si="96"/>
        <v>1.1880017006089538</v>
      </c>
      <c r="F84" s="18">
        <f t="shared" si="97"/>
        <v>1.1691493338360726</v>
      </c>
      <c r="H84" s="18">
        <f t="shared" si="98"/>
        <v>1.1691493338360726</v>
      </c>
      <c r="I84" s="18">
        <f t="shared" si="99"/>
        <v>2.3053371282658164</v>
      </c>
      <c r="J84" s="18">
        <f t="shared" si="100"/>
        <v>3.1746289573615138</v>
      </c>
      <c r="L84" t="str">
        <f t="shared" si="101"/>
        <v>21 Science, research, engineering and technology professionals</v>
      </c>
      <c r="M84" s="18">
        <f t="shared" si="102"/>
        <v>3.2216790878482282</v>
      </c>
      <c r="N84" s="18">
        <f t="shared" si="102"/>
        <v>-3.5026924807011861</v>
      </c>
      <c r="O84" s="18">
        <f t="shared" si="102"/>
        <v>0.45472963009605127</v>
      </c>
      <c r="P84" s="18">
        <f t="shared" si="102"/>
        <v>0.87635678751722956</v>
      </c>
      <c r="Q84" s="18">
        <f t="shared" si="103"/>
        <v>0.73561814010809634</v>
      </c>
      <c r="S84" s="18">
        <f t="shared" si="104"/>
        <v>0.73561814010809634</v>
      </c>
      <c r="T84" s="18">
        <f t="shared" si="105"/>
        <v>1.9977560467513422</v>
      </c>
      <c r="U84" s="18">
        <f t="shared" si="106"/>
        <v>2.5626525284752955</v>
      </c>
      <c r="W84" t="str">
        <f t="shared" si="107"/>
        <v>21 Science, research, engineering and technology professionals</v>
      </c>
      <c r="X84" s="18">
        <f t="shared" si="108"/>
        <v>0.24444733245541084</v>
      </c>
      <c r="Y84" s="18">
        <f t="shared" si="108"/>
        <v>24.416684423401811</v>
      </c>
      <c r="Z84" s="18">
        <f t="shared" si="108"/>
        <v>3.663109746049642</v>
      </c>
      <c r="AA84" s="18">
        <f t="shared" si="108"/>
        <v>2.1891765060916502</v>
      </c>
      <c r="AB84" s="18">
        <f t="shared" si="109"/>
        <v>2.6781441800918238</v>
      </c>
      <c r="AD84" s="18">
        <f t="shared" si="110"/>
        <v>2.6781441800918238</v>
      </c>
      <c r="AE84" s="18">
        <f t="shared" si="111"/>
        <v>3.41720476231957</v>
      </c>
      <c r="AF84" s="18">
        <f t="shared" si="112"/>
        <v>5.2090148717653495</v>
      </c>
    </row>
    <row r="85" spans="1:32" x14ac:dyDescent="0.2">
      <c r="A85" t="str">
        <f t="shared" si="95"/>
        <v>22 Health professionals</v>
      </c>
      <c r="B85" s="18">
        <f t="shared" si="96"/>
        <v>0.79351238470737329</v>
      </c>
      <c r="C85" s="18">
        <f t="shared" si="96"/>
        <v>8.9534612532750977</v>
      </c>
      <c r="D85" s="18">
        <f t="shared" si="96"/>
        <v>2.0853339772617607</v>
      </c>
      <c r="E85" s="18">
        <f t="shared" si="96"/>
        <v>1.2232752699175009</v>
      </c>
      <c r="F85" s="18">
        <f t="shared" si="97"/>
        <v>1.5098162719394903</v>
      </c>
      <c r="H85" s="18">
        <f t="shared" si="98"/>
        <v>1.5098162719394903</v>
      </c>
      <c r="I85" s="18">
        <f t="shared" si="99"/>
        <v>3.3067113352788891</v>
      </c>
      <c r="J85" s="18">
        <f t="shared" si="100"/>
        <v>4.3022582603153392</v>
      </c>
      <c r="L85" t="str">
        <f t="shared" si="101"/>
        <v>22 Health professionals</v>
      </c>
      <c r="M85" s="18">
        <f t="shared" si="102"/>
        <v>0.48007765609259234</v>
      </c>
      <c r="N85" s="18">
        <f t="shared" si="102"/>
        <v>17.958446130121008</v>
      </c>
      <c r="O85" s="18">
        <f t="shared" si="102"/>
        <v>1.9142020437861618</v>
      </c>
      <c r="P85" s="18">
        <f t="shared" si="102"/>
        <v>1.297619821692253</v>
      </c>
      <c r="Q85" s="18">
        <f t="shared" si="103"/>
        <v>1.5027316294663695</v>
      </c>
      <c r="S85" s="18">
        <f t="shared" si="104"/>
        <v>1.5027316294663695</v>
      </c>
      <c r="T85" s="18">
        <f t="shared" si="105"/>
        <v>2.4863520929913951</v>
      </c>
      <c r="U85" s="18">
        <f t="shared" si="106"/>
        <v>3.5851581863781234</v>
      </c>
      <c r="W85" t="str">
        <f t="shared" si="107"/>
        <v>22 Health professionals</v>
      </c>
      <c r="X85" s="18">
        <f t="shared" si="108"/>
        <v>0.89299274864202971</v>
      </c>
      <c r="Y85" s="18">
        <f t="shared" si="108"/>
        <v>6.1245569034144021</v>
      </c>
      <c r="Z85" s="18">
        <f t="shared" si="108"/>
        <v>2.1448203215186368</v>
      </c>
      <c r="AA85" s="18">
        <f t="shared" si="108"/>
        <v>1.1974928950855279</v>
      </c>
      <c r="AB85" s="18">
        <f t="shared" si="109"/>
        <v>1.5122884523792957</v>
      </c>
      <c r="AD85" s="18">
        <f t="shared" si="110"/>
        <v>1.5122884523792957</v>
      </c>
      <c r="AE85" s="18">
        <f t="shared" si="111"/>
        <v>3.5729198761097702</v>
      </c>
      <c r="AF85" s="18">
        <f t="shared" si="112"/>
        <v>4.5372144293094552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1.188216264319597</v>
      </c>
      <c r="C86" s="18">
        <f t="shared" si="96"/>
        <v>4.8726786634411212</v>
      </c>
      <c r="D86" s="18">
        <f t="shared" si="96"/>
        <v>1.7828162199954756</v>
      </c>
      <c r="E86" s="18">
        <f t="shared" si="96"/>
        <v>0.75141696279397152</v>
      </c>
      <c r="F86" s="18">
        <f t="shared" si="97"/>
        <v>1.0940501747876752</v>
      </c>
      <c r="H86" s="18">
        <f t="shared" si="98"/>
        <v>1.0940501747876752</v>
      </c>
      <c r="I86" s="18">
        <f t="shared" si="99"/>
        <v>2.984324713764086</v>
      </c>
      <c r="J86" s="18">
        <f t="shared" si="100"/>
        <v>3.7285428747599436</v>
      </c>
      <c r="L86" t="str">
        <f t="shared" si="101"/>
        <v>23 Teaching and other educational professionals</v>
      </c>
      <c r="M86" s="18">
        <f t="shared" si="102"/>
        <v>-3.328495220671801</v>
      </c>
      <c r="N86" s="18">
        <f t="shared" si="102"/>
        <v>-2.2057557808471628</v>
      </c>
      <c r="O86" s="18">
        <f t="shared" si="102"/>
        <v>2.2127698338662904</v>
      </c>
      <c r="P86" s="18">
        <f t="shared" si="102"/>
        <v>0.48254361108814869</v>
      </c>
      <c r="Q86" s="18">
        <f t="shared" si="103"/>
        <v>1.056006653387187</v>
      </c>
      <c r="S86" s="18">
        <f t="shared" si="104"/>
        <v>1.056006653387187</v>
      </c>
      <c r="T86" s="18">
        <f t="shared" si="105"/>
        <v>2.6693699561069817</v>
      </c>
      <c r="U86" s="18">
        <f t="shared" si="106"/>
        <v>3.4168671592471167</v>
      </c>
      <c r="W86" t="str">
        <f t="shared" si="107"/>
        <v>23 Teaching and other educational professionals</v>
      </c>
      <c r="X86" s="18">
        <f t="shared" si="108"/>
        <v>4.1499525338070997</v>
      </c>
      <c r="Y86" s="18">
        <f t="shared" si="108"/>
        <v>8.7223160266167721</v>
      </c>
      <c r="Z86" s="18">
        <f t="shared" si="108"/>
        <v>1.5698132656709829</v>
      </c>
      <c r="AA86" s="18">
        <f t="shared" si="108"/>
        <v>0.88474765371719943</v>
      </c>
      <c r="AB86" s="18">
        <f t="shared" si="109"/>
        <v>1.112587911060392</v>
      </c>
      <c r="AD86" s="18">
        <f t="shared" si="110"/>
        <v>1.112587911060392</v>
      </c>
      <c r="AE86" s="18">
        <f t="shared" si="111"/>
        <v>3.1336177030983459</v>
      </c>
      <c r="AF86" s="18">
        <f t="shared" si="112"/>
        <v>3.8763621861139796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1.8353390319938434</v>
      </c>
      <c r="C87" s="18">
        <f t="shared" si="96"/>
        <v>12.558584257672866</v>
      </c>
      <c r="D87" s="18">
        <f t="shared" si="96"/>
        <v>2.0359302672019908</v>
      </c>
      <c r="E87" s="18">
        <f t="shared" si="96"/>
        <v>1.4105486669730327</v>
      </c>
      <c r="F87" s="18">
        <f t="shared" si="97"/>
        <v>1.6185821489209662</v>
      </c>
      <c r="H87" s="18">
        <f t="shared" si="98"/>
        <v>1.6185821489209662</v>
      </c>
      <c r="I87" s="18">
        <f t="shared" si="99"/>
        <v>3.0418139829791357</v>
      </c>
      <c r="J87" s="18">
        <f t="shared" si="100"/>
        <v>4.1481180407057616</v>
      </c>
      <c r="L87" t="str">
        <f t="shared" si="101"/>
        <v>24 Business, media and public service professionals</v>
      </c>
      <c r="M87" s="18">
        <f t="shared" si="102"/>
        <v>0.30913465509276872</v>
      </c>
      <c r="N87" s="18">
        <f t="shared" si="102"/>
        <v>8.6544675310563655</v>
      </c>
      <c r="O87" s="18">
        <f t="shared" si="102"/>
        <v>1.9945872667750608</v>
      </c>
      <c r="P87" s="18">
        <f t="shared" si="102"/>
        <v>0.90053365556745923</v>
      </c>
      <c r="Q87" s="18">
        <f t="shared" si="103"/>
        <v>1.2639079971974221</v>
      </c>
      <c r="S87" s="18">
        <f t="shared" si="104"/>
        <v>1.2639079971974221</v>
      </c>
      <c r="T87" s="18">
        <f t="shared" si="105"/>
        <v>2.6417463514676998</v>
      </c>
      <c r="U87" s="18">
        <f t="shared" si="106"/>
        <v>3.5435222326909877</v>
      </c>
      <c r="W87" t="str">
        <f t="shared" si="107"/>
        <v>24 Business, media and public service professionals</v>
      </c>
      <c r="X87" s="18">
        <f t="shared" si="108"/>
        <v>3.4955646884296421</v>
      </c>
      <c r="Y87" s="18">
        <f t="shared" si="108"/>
        <v>16.486237831666916</v>
      </c>
      <c r="Z87" s="18">
        <f t="shared" si="108"/>
        <v>2.074665277138954</v>
      </c>
      <c r="AA87" s="18">
        <f t="shared" si="108"/>
        <v>1.8672542939458525</v>
      </c>
      <c r="AB87" s="18">
        <f t="shared" si="109"/>
        <v>1.9363444182822098</v>
      </c>
      <c r="AD87" s="18">
        <f t="shared" si="110"/>
        <v>1.9363444182822098</v>
      </c>
      <c r="AE87" s="18">
        <f t="shared" si="111"/>
        <v>3.3984295939545328</v>
      </c>
      <c r="AF87" s="18">
        <f t="shared" si="112"/>
        <v>4.6739807915760601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2.6522845913643067</v>
      </c>
      <c r="C88" s="18">
        <f t="shared" si="96"/>
        <v>6.3294686693109226</v>
      </c>
      <c r="D88" s="18">
        <f t="shared" si="96"/>
        <v>-2.4761941319325187</v>
      </c>
      <c r="E88" s="18">
        <f t="shared" si="96"/>
        <v>0.70150966413486948</v>
      </c>
      <c r="F88" s="18">
        <f t="shared" si="97"/>
        <v>-0.36906608382145656</v>
      </c>
      <c r="H88" s="18">
        <f t="shared" si="98"/>
        <v>-0.36906608382145656</v>
      </c>
      <c r="I88" s="18">
        <f t="shared" si="99"/>
        <v>2.1165802302275161</v>
      </c>
      <c r="J88" s="18">
        <f t="shared" si="100"/>
        <v>1.8432483397355037</v>
      </c>
      <c r="L88" t="str">
        <f t="shared" si="101"/>
        <v>31 Science, engineering and technology associate professionals</v>
      </c>
      <c r="M88" s="18">
        <f t="shared" si="102"/>
        <v>3.3591751424866922</v>
      </c>
      <c r="N88" s="18">
        <f t="shared" si="102"/>
        <v>2.6956394295797548</v>
      </c>
      <c r="O88" s="18">
        <f t="shared" si="102"/>
        <v>-3.5471315094651956</v>
      </c>
      <c r="P88" s="18">
        <f t="shared" si="102"/>
        <v>0.2214446852109031</v>
      </c>
      <c r="Q88" s="18">
        <f t="shared" si="103"/>
        <v>-1.0508301013622323</v>
      </c>
      <c r="S88" s="18">
        <f t="shared" si="104"/>
        <v>-1.0508301013622323</v>
      </c>
      <c r="T88" s="18">
        <f t="shared" si="105"/>
        <v>1.8296285893390829</v>
      </c>
      <c r="U88" s="18">
        <f t="shared" si="106"/>
        <v>1.0291077526712433</v>
      </c>
      <c r="W88" t="str">
        <f t="shared" si="107"/>
        <v>31 Science, engineering and technology associate professionals</v>
      </c>
      <c r="X88" s="18">
        <f t="shared" si="108"/>
        <v>-0.14676371242083874</v>
      </c>
      <c r="Y88" s="18">
        <f t="shared" si="108"/>
        <v>22.021696557426452</v>
      </c>
      <c r="Z88" s="18">
        <f t="shared" si="108"/>
        <v>1.0648382442682403</v>
      </c>
      <c r="AA88" s="18">
        <f t="shared" si="108"/>
        <v>1.9782593137835258</v>
      </c>
      <c r="AB88" s="18">
        <f t="shared" si="109"/>
        <v>1.6728720144294495</v>
      </c>
      <c r="AD88" s="18">
        <f t="shared" si="110"/>
        <v>1.6728720144294495</v>
      </c>
      <c r="AE88" s="18">
        <f t="shared" si="111"/>
        <v>3.073784490211473</v>
      </c>
      <c r="AF88" s="18">
        <f t="shared" si="112"/>
        <v>4.2140389498912301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0.77973506083768296</v>
      </c>
      <c r="C89" s="18">
        <f t="shared" si="96"/>
        <v>11.377977210209966</v>
      </c>
      <c r="D89" s="18">
        <f t="shared" si="96"/>
        <v>0.4592296895190362</v>
      </c>
      <c r="E89" s="18">
        <f t="shared" si="96"/>
        <v>1.0209751760011043</v>
      </c>
      <c r="F89" s="18">
        <f t="shared" si="97"/>
        <v>0.83337852787752631</v>
      </c>
      <c r="H89" s="18">
        <f t="shared" si="98"/>
        <v>0.83337852787752631</v>
      </c>
      <c r="I89" s="18">
        <f t="shared" si="99"/>
        <v>3.2681843211790573</v>
      </c>
      <c r="J89" s="18">
        <f t="shared" si="100"/>
        <v>3.8111428239572032</v>
      </c>
      <c r="L89" t="str">
        <f t="shared" si="101"/>
        <v>32 Health and social care associate professionals</v>
      </c>
      <c r="M89" s="18">
        <f t="shared" si="102"/>
        <v>-0.65802557748022572</v>
      </c>
      <c r="N89" s="18">
        <f t="shared" si="102"/>
        <v>16.269713181818712</v>
      </c>
      <c r="O89" s="18">
        <f t="shared" si="102"/>
        <v>-1.6047272205926943</v>
      </c>
      <c r="P89" s="18">
        <f t="shared" si="102"/>
        <v>0.84218933685664688</v>
      </c>
      <c r="Q89" s="18">
        <f>IF(AND(Q$6-O$6 &lt;&gt; 0,O15&lt;&gt;0,Q15&lt;&gt;0),(EXP(LN(Q15/O15)/(Q$6-O$6))-1)*100,0)</f>
        <v>1.9862980453022594E-2</v>
      </c>
      <c r="S89" s="18">
        <f t="shared" si="104"/>
        <v>1.9862980453022594E-2</v>
      </c>
      <c r="T89" s="18">
        <f t="shared" si="105"/>
        <v>2.5742643860760861</v>
      </c>
      <c r="U89" s="18">
        <f t="shared" si="106"/>
        <v>2.5881862680594558</v>
      </c>
      <c r="W89" t="str">
        <f t="shared" si="107"/>
        <v>32 Health and social care associate professionals</v>
      </c>
      <c r="X89" s="18">
        <f t="shared" si="108"/>
        <v>1.1987296567384176</v>
      </c>
      <c r="Y89" s="18">
        <f t="shared" si="108"/>
        <v>10.017072281617789</v>
      </c>
      <c r="Z89" s="18">
        <f t="shared" si="108"/>
        <v>1.0350005072339297</v>
      </c>
      <c r="AA89" s="18">
        <f t="shared" si="108"/>
        <v>1.0665660588258241</v>
      </c>
      <c r="AB89" s="18">
        <f t="shared" si="109"/>
        <v>1.0560431126949821</v>
      </c>
      <c r="AD89" s="18">
        <f t="shared" si="110"/>
        <v>1.0560431126949821</v>
      </c>
      <c r="AE89" s="18">
        <f t="shared" si="111"/>
        <v>3.4603615076379546</v>
      </c>
      <c r="AF89" s="18">
        <f t="shared" si="112"/>
        <v>4.1353380040287879</v>
      </c>
    </row>
    <row r="90" spans="1:32" x14ac:dyDescent="0.2">
      <c r="A90" t="str">
        <f t="shared" si="95"/>
        <v>33 Protective service occupations</v>
      </c>
      <c r="B90" s="18">
        <f t="shared" si="96"/>
        <v>1.4171196442428036</v>
      </c>
      <c r="C90" s="18">
        <f t="shared" si="96"/>
        <v>5.3716729744672342</v>
      </c>
      <c r="D90" s="18">
        <f t="shared" si="96"/>
        <v>3.1518530363464858</v>
      </c>
      <c r="E90" s="18">
        <f t="shared" si="96"/>
        <v>1.4048516010075174</v>
      </c>
      <c r="F90" s="18">
        <f t="shared" si="97"/>
        <v>1.9838729105400521</v>
      </c>
      <c r="H90" s="18">
        <f t="shared" si="98"/>
        <v>1.9838729105400521</v>
      </c>
      <c r="I90" s="18">
        <f t="shared" si="99"/>
        <v>2.4023145194090212</v>
      </c>
      <c r="J90" s="18">
        <f t="shared" si="100"/>
        <v>3.881517123184719</v>
      </c>
      <c r="L90" t="str">
        <f t="shared" si="101"/>
        <v>33 Protective service occupations</v>
      </c>
      <c r="M90" s="18">
        <f t="shared" si="102"/>
        <v>1.0359395537457017</v>
      </c>
      <c r="N90" s="18">
        <f t="shared" si="102"/>
        <v>3.2404639139050673</v>
      </c>
      <c r="O90" s="18">
        <f t="shared" si="102"/>
        <v>2.2384101930777556</v>
      </c>
      <c r="P90" s="18">
        <f t="shared" si="102"/>
        <v>0.72814941659220533</v>
      </c>
      <c r="Q90" s="18">
        <f t="shared" si="103"/>
        <v>1.2290744263610653</v>
      </c>
      <c r="S90" s="18">
        <f t="shared" si="104"/>
        <v>1.2290744263610653</v>
      </c>
      <c r="T90" s="18">
        <f t="shared" si="105"/>
        <v>1.8473031538938756</v>
      </c>
      <c r="U90" s="18">
        <f t="shared" si="106"/>
        <v>2.8174572925974806</v>
      </c>
      <c r="W90" t="str">
        <f t="shared" si="107"/>
        <v>33 Protective service occupations</v>
      </c>
      <c r="X90" s="18">
        <f t="shared" si="108"/>
        <v>2.599115162299559</v>
      </c>
      <c r="Y90" s="18">
        <f t="shared" si="108"/>
        <v>11.731934047534033</v>
      </c>
      <c r="Z90" s="18">
        <f t="shared" si="108"/>
        <v>5.5156426459414432</v>
      </c>
      <c r="AA90" s="18">
        <f t="shared" si="108"/>
        <v>2.8546129817454968</v>
      </c>
      <c r="AB90" s="18">
        <f t="shared" si="109"/>
        <v>3.7340814547834444</v>
      </c>
      <c r="AD90" s="18">
        <f t="shared" si="110"/>
        <v>3.7340814547834444</v>
      </c>
      <c r="AE90" s="18">
        <f t="shared" si="111"/>
        <v>3.7454458575381544</v>
      </c>
      <c r="AF90" s="18">
        <f t="shared" si="112"/>
        <v>6.2107578903815908</v>
      </c>
    </row>
    <row r="91" spans="1:32" x14ac:dyDescent="0.2">
      <c r="A91" t="str">
        <f t="shared" si="95"/>
        <v>34 Culture, media and sports occupations</v>
      </c>
      <c r="B91" s="18">
        <f t="shared" si="96"/>
        <v>0.13017565432118516</v>
      </c>
      <c r="C91" s="18">
        <f t="shared" si="96"/>
        <v>-4.7039916925531555</v>
      </c>
      <c r="D91" s="18">
        <f t="shared" si="96"/>
        <v>-0.98865291290859414</v>
      </c>
      <c r="E91" s="18">
        <f t="shared" si="96"/>
        <v>1.2226225822709047</v>
      </c>
      <c r="F91" s="18">
        <f t="shared" si="97"/>
        <v>0.48009722439230629</v>
      </c>
      <c r="H91" s="18">
        <f t="shared" si="98"/>
        <v>0.48009722439230629</v>
      </c>
      <c r="I91" s="18">
        <f t="shared" si="99"/>
        <v>2.7204817688420313</v>
      </c>
      <c r="J91" s="18">
        <f t="shared" si="100"/>
        <v>3.0538251248558579</v>
      </c>
      <c r="L91" t="str">
        <f t="shared" si="101"/>
        <v>34 Culture, media and sports occupations</v>
      </c>
      <c r="M91" s="18">
        <f t="shared" si="102"/>
        <v>3.1622762461624987</v>
      </c>
      <c r="N91" s="18">
        <f t="shared" si="102"/>
        <v>-19.812796810567811</v>
      </c>
      <c r="O91" s="18">
        <f t="shared" si="102"/>
        <v>-1.0723121171709482</v>
      </c>
      <c r="P91" s="18">
        <f t="shared" si="102"/>
        <v>0.91712994949268989</v>
      </c>
      <c r="Q91" s="18">
        <f t="shared" si="103"/>
        <v>0.24957655357957798</v>
      </c>
      <c r="S91" s="18">
        <f t="shared" si="104"/>
        <v>0.24957655357957798</v>
      </c>
      <c r="T91" s="18">
        <f t="shared" si="105"/>
        <v>2.2513469177954271</v>
      </c>
      <c r="U91" s="18">
        <f t="shared" si="106"/>
        <v>2.4349889993017682</v>
      </c>
      <c r="W91" t="str">
        <f t="shared" si="107"/>
        <v>34 Culture, media and sports occupations</v>
      </c>
      <c r="X91" s="18">
        <f t="shared" si="108"/>
        <v>-2.3426294018670801</v>
      </c>
      <c r="Y91" s="18">
        <f t="shared" si="108"/>
        <v>9.4260777299334464</v>
      </c>
      <c r="Z91" s="18">
        <f>IF(AND(AA$6-Z$6 &lt;&gt; 0,Z17&lt;&gt;0,AA17&lt;&gt;0),(EXP(LN(AA17/Z17)/(AA$6-Z$6))-1)*100,0)</f>
        <v>-0.93148179449130675</v>
      </c>
      <c r="AA91" s="18">
        <f t="shared" si="108"/>
        <v>1.425854650382119</v>
      </c>
      <c r="AB91" s="18">
        <f t="shared" si="109"/>
        <v>0.63390830896274952</v>
      </c>
      <c r="AD91" s="18">
        <f t="shared" si="110"/>
        <v>0.63390830896274952</v>
      </c>
      <c r="AE91" s="18">
        <f t="shared" si="111"/>
        <v>3.0254929505553863</v>
      </c>
      <c r="AF91" s="18">
        <f t="shared" si="112"/>
        <v>3.4497330252403646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1.0195126679501287</v>
      </c>
      <c r="C92" s="18">
        <f t="shared" si="96"/>
        <v>4.1398436133522232</v>
      </c>
      <c r="D92" s="18">
        <f t="shared" si="96"/>
        <v>-0.86713363909718399</v>
      </c>
      <c r="E92" s="18">
        <f t="shared" si="96"/>
        <v>0.65542824394533294</v>
      </c>
      <c r="F92" s="18">
        <f t="shared" si="97"/>
        <v>0.14532689269735055</v>
      </c>
      <c r="H92" s="18">
        <f t="shared" si="98"/>
        <v>0.14532689269735055</v>
      </c>
      <c r="I92" s="18">
        <f t="shared" si="99"/>
        <v>2.5728086190013544</v>
      </c>
      <c r="J92" s="18">
        <f t="shared" si="100"/>
        <v>2.6749701774082091</v>
      </c>
      <c r="L92" t="str">
        <f t="shared" si="101"/>
        <v>35 Business and public service associate professionals</v>
      </c>
      <c r="M92" s="18">
        <f t="shared" si="102"/>
        <v>0.7886673481227735</v>
      </c>
      <c r="N92" s="18">
        <f t="shared" si="102"/>
        <v>3.1275704379115199</v>
      </c>
      <c r="O92" s="18">
        <f t="shared" si="102"/>
        <v>-1.7570830051800934</v>
      </c>
      <c r="P92" s="18">
        <f t="shared" si="102"/>
        <v>6.8993296110364533E-2</v>
      </c>
      <c r="Q92" s="18">
        <f t="shared" si="103"/>
        <v>-0.5434393089468248</v>
      </c>
      <c r="S92" s="18">
        <f t="shared" si="104"/>
        <v>-0.5434393089468248</v>
      </c>
      <c r="T92" s="18">
        <f t="shared" si="105"/>
        <v>2.0311429080664745</v>
      </c>
      <c r="U92" s="18">
        <f t="shared" si="106"/>
        <v>1.6251644944584642</v>
      </c>
      <c r="W92" t="str">
        <f t="shared" si="107"/>
        <v>35 Business and public service associate professionals</v>
      </c>
      <c r="X92" s="18">
        <f t="shared" si="108"/>
        <v>1.2333098211900984</v>
      </c>
      <c r="Y92" s="18">
        <f t="shared" si="108"/>
        <v>5.067098288263816</v>
      </c>
      <c r="Z92" s="18">
        <f t="shared" si="108"/>
        <v>-9.3388815859807295E-2</v>
      </c>
      <c r="AA92" s="18">
        <f t="shared" si="108"/>
        <v>1.1180296963134495</v>
      </c>
      <c r="AB92" s="18">
        <f t="shared" si="109"/>
        <v>0.71260014109686409</v>
      </c>
      <c r="AD92" s="18">
        <f t="shared" si="110"/>
        <v>0.71260014109686409</v>
      </c>
      <c r="AE92" s="18">
        <f t="shared" si="111"/>
        <v>3.0278203507646984</v>
      </c>
      <c r="AF92" s="18">
        <f t="shared" si="112"/>
        <v>3.5054870852964104</v>
      </c>
    </row>
    <row r="93" spans="1:32" x14ac:dyDescent="0.2">
      <c r="A93" t="str">
        <f t="shared" si="95"/>
        <v>41 Administrative occupations</v>
      </c>
      <c r="B93" s="18">
        <f t="shared" si="96"/>
        <v>-1.8618573752547274</v>
      </c>
      <c r="C93" s="18">
        <f t="shared" si="96"/>
        <v>4.5888373139470806</v>
      </c>
      <c r="D93" s="18">
        <f t="shared" si="96"/>
        <v>-1.4837934881413384</v>
      </c>
      <c r="E93" s="18">
        <f t="shared" si="96"/>
        <v>-0.36489734662612516</v>
      </c>
      <c r="F93" s="18">
        <f t="shared" si="97"/>
        <v>-0.7392676292900302</v>
      </c>
      <c r="H93" s="18">
        <f t="shared" si="98"/>
        <v>-0.7392676292900302</v>
      </c>
      <c r="I93" s="18">
        <f t="shared" si="99"/>
        <v>2.5840485538516811</v>
      </c>
      <c r="J93" s="18">
        <f t="shared" si="100"/>
        <v>2.0754694601584411</v>
      </c>
      <c r="L93" t="str">
        <f t="shared" si="101"/>
        <v>41 Administrative occupations</v>
      </c>
      <c r="M93" s="18">
        <f t="shared" si="102"/>
        <v>-2.4349618658534578</v>
      </c>
      <c r="N93" s="18">
        <f t="shared" si="102"/>
        <v>19.209557728751836</v>
      </c>
      <c r="O93" s="18">
        <f t="shared" si="102"/>
        <v>-0.71519835846618474</v>
      </c>
      <c r="P93" s="18">
        <f t="shared" si="102"/>
        <v>1.039529852897636</v>
      </c>
      <c r="Q93" s="18">
        <f t="shared" si="103"/>
        <v>0.45120140557650679</v>
      </c>
      <c r="S93" s="18">
        <f t="shared" si="104"/>
        <v>0.45120140557650679</v>
      </c>
      <c r="T93" s="18">
        <f t="shared" si="105"/>
        <v>2.1559502157060262</v>
      </c>
      <c r="U93" s="18">
        <f t="shared" si="106"/>
        <v>2.4935278410168848</v>
      </c>
      <c r="W93" t="str">
        <f t="shared" si="107"/>
        <v>41 Administrative occupations</v>
      </c>
      <c r="X93" s="18">
        <f t="shared" si="108"/>
        <v>-1.6143757613388932</v>
      </c>
      <c r="Y93" s="18">
        <f t="shared" si="108"/>
        <v>-1.5938423313063277</v>
      </c>
      <c r="Z93" s="18">
        <f t="shared" si="108"/>
        <v>-1.8869983365672693</v>
      </c>
      <c r="AA93" s="18">
        <f t="shared" si="108"/>
        <v>-1.2101841436325644</v>
      </c>
      <c r="AB93" s="18">
        <f t="shared" si="109"/>
        <v>-1.4363060545090289</v>
      </c>
      <c r="AD93" s="18">
        <f t="shared" si="110"/>
        <v>-1.4363060545090289</v>
      </c>
      <c r="AE93" s="18">
        <f t="shared" si="111"/>
        <v>2.7940222566862571</v>
      </c>
      <c r="AF93" s="18">
        <f t="shared" si="112"/>
        <v>1.8516590777142072</v>
      </c>
    </row>
    <row r="94" spans="1:32" x14ac:dyDescent="0.2">
      <c r="A94" t="str">
        <f t="shared" si="95"/>
        <v>42 Secretarial and related occupations</v>
      </c>
      <c r="B94" s="18">
        <f t="shared" si="96"/>
        <v>-3.3632105311294569</v>
      </c>
      <c r="C94" s="18">
        <f t="shared" si="96"/>
        <v>1.360780856461119</v>
      </c>
      <c r="D94" s="18">
        <f t="shared" si="96"/>
        <v>1.8372950046140701</v>
      </c>
      <c r="E94" s="18">
        <f t="shared" si="96"/>
        <v>-1.6240968144403123</v>
      </c>
      <c r="F94" s="18">
        <f t="shared" si="97"/>
        <v>-0.48357332808321996</v>
      </c>
      <c r="H94" s="18">
        <f t="shared" si="98"/>
        <v>-0.48357332808321996</v>
      </c>
      <c r="I94" s="18">
        <f t="shared" si="99"/>
        <v>2.9976034843435029</v>
      </c>
      <c r="J94" s="18">
        <f t="shared" si="100"/>
        <v>2.6817095569259486</v>
      </c>
      <c r="L94" t="str">
        <f t="shared" si="101"/>
        <v>42 Secretarial and related occupations</v>
      </c>
      <c r="M94" s="18">
        <f t="shared" si="102"/>
        <v>-6.0053688960495233</v>
      </c>
      <c r="N94" s="18">
        <f t="shared" si="102"/>
        <v>-8.6810870968000877</v>
      </c>
      <c r="O94" s="18">
        <f t="shared" si="102"/>
        <v>7.9078639642952586</v>
      </c>
      <c r="P94" s="18">
        <f t="shared" si="102"/>
        <v>2.0662858961139285</v>
      </c>
      <c r="Q94" s="18">
        <f t="shared" si="103"/>
        <v>3.9774684849878117</v>
      </c>
      <c r="S94" s="18">
        <f t="shared" si="104"/>
        <v>3.9774684849878117</v>
      </c>
      <c r="T94" s="18">
        <f t="shared" si="105"/>
        <v>2.8098607153766775</v>
      </c>
      <c r="U94" s="18">
        <f t="shared" si="106"/>
        <v>5.7418275063473745</v>
      </c>
      <c r="W94" t="str">
        <f t="shared" si="107"/>
        <v>42 Secretarial and related occupations</v>
      </c>
      <c r="X94" s="18">
        <f t="shared" si="108"/>
        <v>-3.1819165301357422</v>
      </c>
      <c r="Y94" s="18">
        <f t="shared" si="108"/>
        <v>2.0003652969013519</v>
      </c>
      <c r="Z94" s="18">
        <f t="shared" si="108"/>
        <v>1.444314498794852</v>
      </c>
      <c r="AA94" s="18">
        <f t="shared" si="108"/>
        <v>-1.9696325044587182</v>
      </c>
      <c r="AB94" s="18">
        <f t="shared" si="109"/>
        <v>-0.84461060308190783</v>
      </c>
      <c r="AD94" s="18">
        <f t="shared" si="110"/>
        <v>-0.84461060308190783</v>
      </c>
      <c r="AE94" s="18">
        <f t="shared" si="111"/>
        <v>3.0081658421081459</v>
      </c>
      <c r="AF94" s="18">
        <f t="shared" si="112"/>
        <v>2.4624151428096486</v>
      </c>
    </row>
    <row r="95" spans="1:32" x14ac:dyDescent="0.2">
      <c r="A95" t="str">
        <f t="shared" si="95"/>
        <v>51 Skilled agricultural and related trades</v>
      </c>
      <c r="B95" s="18">
        <f t="shared" si="96"/>
        <v>-5.0804245639392782</v>
      </c>
      <c r="C95" s="18">
        <f t="shared" si="96"/>
        <v>1.6599764553483665</v>
      </c>
      <c r="D95" s="18">
        <f t="shared" si="96"/>
        <v>0.42092718975588195</v>
      </c>
      <c r="E95" s="18">
        <f t="shared" si="96"/>
        <v>0.94997241643444141</v>
      </c>
      <c r="F95" s="18">
        <f t="shared" si="97"/>
        <v>0.77331504636395376</v>
      </c>
      <c r="H95" s="18">
        <f t="shared" si="98"/>
        <v>0.77331504636395376</v>
      </c>
      <c r="I95" s="18">
        <f t="shared" si="99"/>
        <v>3.1548792148472282</v>
      </c>
      <c r="J95" s="18">
        <f t="shared" si="100"/>
        <v>3.6654435678399988</v>
      </c>
      <c r="L95" t="str">
        <f t="shared" si="101"/>
        <v>51 Skilled agricultural and related trades</v>
      </c>
      <c r="M95" s="18">
        <f t="shared" si="102"/>
        <v>-6.5117511936175321</v>
      </c>
      <c r="N95" s="18">
        <f t="shared" si="102"/>
        <v>-10.733292115877013</v>
      </c>
      <c r="O95" s="18">
        <f t="shared" si="102"/>
        <v>-2.380151434338007E-2</v>
      </c>
      <c r="P95" s="18">
        <f t="shared" si="102"/>
        <v>0.74147482682902499</v>
      </c>
      <c r="Q95" s="18">
        <f t="shared" si="103"/>
        <v>0.48573404278562382</v>
      </c>
      <c r="S95" s="18">
        <f t="shared" si="104"/>
        <v>0.48573404278562382</v>
      </c>
      <c r="T95" s="18">
        <f t="shared" si="105"/>
        <v>2.8903613389934524</v>
      </c>
      <c r="U95" s="18">
        <f t="shared" si="106"/>
        <v>3.220130024044443</v>
      </c>
      <c r="W95" t="str">
        <f t="shared" si="107"/>
        <v>51 Skilled agricultural and related trades</v>
      </c>
      <c r="X95" s="18">
        <f t="shared" si="108"/>
        <v>11.299210015034443</v>
      </c>
      <c r="Y95" s="18">
        <f t="shared" si="108"/>
        <v>94.814768540198997</v>
      </c>
      <c r="Z95" s="18">
        <f t="shared" si="108"/>
        <v>1.8952210552160453</v>
      </c>
      <c r="AA95" s="18">
        <f t="shared" si="108"/>
        <v>1.5789866906734229</v>
      </c>
      <c r="AB95" s="18">
        <f t="shared" si="109"/>
        <v>1.6842889458039245</v>
      </c>
      <c r="AD95" s="18">
        <f t="shared" si="110"/>
        <v>1.6842889458039245</v>
      </c>
      <c r="AE95" s="18">
        <f t="shared" si="111"/>
        <v>3.9995763688501107</v>
      </c>
      <c r="AF95" s="18">
        <f t="shared" si="112"/>
        <v>5.0222686389588711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-0.79513733932652375</v>
      </c>
      <c r="C96" s="18">
        <f t="shared" si="96"/>
        <v>-15.414011322623056</v>
      </c>
      <c r="D96" s="18">
        <f t="shared" si="96"/>
        <v>-0.7302767298279389</v>
      </c>
      <c r="E96" s="18">
        <f t="shared" si="96"/>
        <v>-0.87369063987201567</v>
      </c>
      <c r="F96" s="18">
        <f t="shared" si="97"/>
        <v>-0.82590903893402512</v>
      </c>
      <c r="H96" s="18">
        <f t="shared" si="98"/>
        <v>-0.82590903893402512</v>
      </c>
      <c r="I96" s="18">
        <f t="shared" si="99"/>
        <v>2.0293766443713501</v>
      </c>
      <c r="J96" s="18">
        <f t="shared" si="100"/>
        <v>1.4155547676930613</v>
      </c>
      <c r="L96" t="str">
        <f t="shared" si="101"/>
        <v>52 Skilled metal, electrical and electronic trades</v>
      </c>
      <c r="M96" s="18">
        <f t="shared" si="102"/>
        <v>-0.93964488476737662</v>
      </c>
      <c r="N96" s="18">
        <f t="shared" si="102"/>
        <v>-15.362434004180392</v>
      </c>
      <c r="O96" s="18">
        <f t="shared" si="102"/>
        <v>-1.2014761900080551</v>
      </c>
      <c r="P96" s="18">
        <f t="shared" si="102"/>
        <v>-1.0662210571265929</v>
      </c>
      <c r="Q96" s="18">
        <f t="shared" si="103"/>
        <v>-1.1113266627139073</v>
      </c>
      <c r="S96" s="18">
        <f t="shared" si="104"/>
        <v>-1.1113266627139073</v>
      </c>
      <c r="T96" s="18">
        <f t="shared" si="105"/>
        <v>1.9401989203412295</v>
      </c>
      <c r="U96" s="18">
        <f t="shared" si="106"/>
        <v>1.1080867905778113</v>
      </c>
      <c r="W96" t="str">
        <f t="shared" si="107"/>
        <v>52 Skilled metal, electrical and electronic trades</v>
      </c>
      <c r="X96" s="18">
        <f t="shared" si="108"/>
        <v>11.166015478940384</v>
      </c>
      <c r="Y96" s="18">
        <f t="shared" si="108"/>
        <v>-18.640063460906909</v>
      </c>
      <c r="Z96" s="18">
        <f t="shared" si="108"/>
        <v>19.517057406260619</v>
      </c>
      <c r="AA96" s="18">
        <f t="shared" si="108"/>
        <v>3.1147039079479022</v>
      </c>
      <c r="AB96" s="18">
        <f t="shared" si="109"/>
        <v>8.3154387787566453</v>
      </c>
      <c r="AD96" s="18">
        <f t="shared" si="110"/>
        <v>8.3154387787566453</v>
      </c>
      <c r="AE96" s="18">
        <f t="shared" si="111"/>
        <v>6.2926961980047658</v>
      </c>
      <c r="AF96" s="18">
        <f t="shared" si="112"/>
        <v>11.041952122605014</v>
      </c>
    </row>
    <row r="97" spans="1:32" x14ac:dyDescent="0.2">
      <c r="A97" t="str">
        <f t="shared" si="95"/>
        <v>53 Skilled construction and building trades</v>
      </c>
      <c r="B97" s="18">
        <f t="shared" si="96"/>
        <v>2.0177725250422496</v>
      </c>
      <c r="C97" s="18">
        <f t="shared" si="96"/>
        <v>-19.411385638875345</v>
      </c>
      <c r="D97" s="18">
        <f t="shared" si="96"/>
        <v>-0.17287459968818863</v>
      </c>
      <c r="E97" s="18">
        <f t="shared" si="96"/>
        <v>-0.99080454678425189</v>
      </c>
      <c r="F97" s="18">
        <f t="shared" si="97"/>
        <v>-0.71890858677424729</v>
      </c>
      <c r="H97" s="18">
        <f t="shared" si="98"/>
        <v>-0.71890858677424729</v>
      </c>
      <c r="I97" s="18">
        <f t="shared" si="99"/>
        <v>2.2708101896379507</v>
      </c>
      <c r="J97" s="18">
        <f t="shared" si="100"/>
        <v>1.7535150323484627</v>
      </c>
      <c r="L97" t="str">
        <f t="shared" si="101"/>
        <v>53 Skilled construction and building trades</v>
      </c>
      <c r="M97" s="18">
        <f t="shared" si="102"/>
        <v>2.4947201697205879</v>
      </c>
      <c r="N97" s="18">
        <f t="shared" si="102"/>
        <v>-20.265764716500957</v>
      </c>
      <c r="O97" s="18">
        <f t="shared" si="102"/>
        <v>-0.21893377975460426</v>
      </c>
      <c r="P97" s="18">
        <f t="shared" si="102"/>
        <v>-1.0759349453270395</v>
      </c>
      <c r="Q97" s="18">
        <f t="shared" si="103"/>
        <v>-0.79108887500400904</v>
      </c>
      <c r="S97" s="18">
        <f t="shared" si="104"/>
        <v>-0.79108887500400904</v>
      </c>
      <c r="T97" s="18">
        <f t="shared" si="105"/>
        <v>2.2397266561670959</v>
      </c>
      <c r="U97" s="18">
        <f t="shared" si="106"/>
        <v>1.6688319196561441</v>
      </c>
      <c r="W97" t="str">
        <f t="shared" si="107"/>
        <v>53 Skilled construction and building trades</v>
      </c>
      <c r="X97" s="18">
        <f t="shared" si="108"/>
        <v>-13.664555913048272</v>
      </c>
      <c r="Y97" s="18">
        <f t="shared" si="108"/>
        <v>24.481830153616933</v>
      </c>
      <c r="Z97" s="18">
        <f t="shared" si="108"/>
        <v>1.2974340517639682</v>
      </c>
      <c r="AA97" s="18">
        <f t="shared" si="108"/>
        <v>1.3351097558709446</v>
      </c>
      <c r="AB97" s="18">
        <f t="shared" si="109"/>
        <v>1.3225496311170204</v>
      </c>
      <c r="AD97" s="18">
        <f t="shared" si="110"/>
        <v>1.3225496311170204</v>
      </c>
      <c r="AE97" s="18">
        <f t="shared" si="111"/>
        <v>3.2263930850158662</v>
      </c>
      <c r="AF97" s="18">
        <f t="shared" si="112"/>
        <v>4.1033457135695617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-1.3722370258962613</v>
      </c>
      <c r="C98" s="18">
        <f t="shared" si="96"/>
        <v>-5.7502699711425524</v>
      </c>
      <c r="D98" s="18">
        <f t="shared" si="96"/>
        <v>-0.38155956108092415</v>
      </c>
      <c r="E98" s="18">
        <f t="shared" si="96"/>
        <v>6.6021319235165521E-2</v>
      </c>
      <c r="F98" s="18">
        <f t="shared" si="97"/>
        <v>-8.3395302461930498E-2</v>
      </c>
      <c r="H98" s="18">
        <f t="shared" si="98"/>
        <v>-8.3395302461930498E-2</v>
      </c>
      <c r="I98" s="18">
        <f t="shared" si="99"/>
        <v>2.4975998127218846</v>
      </c>
      <c r="J98" s="18">
        <f t="shared" si="100"/>
        <v>2.4386661451520242</v>
      </c>
      <c r="L98" t="str">
        <f t="shared" si="101"/>
        <v>54 Textiles, printing and other skilled trades</v>
      </c>
      <c r="M98" s="18">
        <f t="shared" si="102"/>
        <v>-0.83257316558620342</v>
      </c>
      <c r="N98" s="18">
        <f t="shared" si="102"/>
        <v>-17.489791746662529</v>
      </c>
      <c r="O98" s="18">
        <f t="shared" si="102"/>
        <v>-0.62888586147181735</v>
      </c>
      <c r="P98" s="18">
        <f t="shared" si="102"/>
        <v>8.0829001329196792E-2</v>
      </c>
      <c r="Q98" s="18">
        <f t="shared" si="103"/>
        <v>-0.15630404249284968</v>
      </c>
      <c r="S98" s="18">
        <f t="shared" si="104"/>
        <v>-0.15630404249284968</v>
      </c>
      <c r="T98" s="18">
        <f t="shared" si="105"/>
        <v>1.7781892550701173</v>
      </c>
      <c r="U98" s="18">
        <f t="shared" si="106"/>
        <v>1.6563763089826322</v>
      </c>
      <c r="W98" t="str">
        <f t="shared" si="107"/>
        <v>54 Textiles, printing and other skilled trades</v>
      </c>
      <c r="X98" s="18">
        <f t="shared" si="108"/>
        <v>-2.0749155859654422</v>
      </c>
      <c r="Y98" s="18">
        <f t="shared" si="108"/>
        <v>10.025017841695782</v>
      </c>
      <c r="Z98" s="18">
        <f t="shared" si="108"/>
        <v>-0.13478223218038599</v>
      </c>
      <c r="AA98" s="18">
        <f t="shared" si="108"/>
        <v>5.1445478869061034E-2</v>
      </c>
      <c r="AB98" s="18">
        <f t="shared" si="109"/>
        <v>-1.0668979054262451E-2</v>
      </c>
      <c r="AD98" s="18">
        <f t="shared" si="110"/>
        <v>-1.0668979054262451E-2</v>
      </c>
      <c r="AE98" s="18">
        <f t="shared" si="111"/>
        <v>3.1574320001015455</v>
      </c>
      <c r="AF98" s="18">
        <f t="shared" si="112"/>
        <v>3.1505296873059807</v>
      </c>
    </row>
    <row r="99" spans="1:32" x14ac:dyDescent="0.2">
      <c r="A99" t="str">
        <f t="shared" si="95"/>
        <v>61 Caring personal service occupations</v>
      </c>
      <c r="B99" s="18">
        <f t="shared" si="96"/>
        <v>-0.83269665901563039</v>
      </c>
      <c r="C99" s="18">
        <f t="shared" si="96"/>
        <v>4.1975417963987516</v>
      </c>
      <c r="D99" s="18">
        <f t="shared" si="96"/>
        <v>1.5098972617116901</v>
      </c>
      <c r="E99" s="18">
        <f t="shared" si="96"/>
        <v>0.57987820367491061</v>
      </c>
      <c r="F99" s="18">
        <f t="shared" si="97"/>
        <v>0.8889339360234505</v>
      </c>
      <c r="H99" s="18">
        <f t="shared" si="98"/>
        <v>0.8889339360234505</v>
      </c>
      <c r="I99" s="18">
        <f t="shared" si="99"/>
        <v>3.2614877270442877</v>
      </c>
      <c r="J99" s="18">
        <f t="shared" si="100"/>
        <v>3.8419651713146319</v>
      </c>
      <c r="L99" t="str">
        <f t="shared" si="101"/>
        <v>61 Caring personal service occupations</v>
      </c>
      <c r="M99" s="18">
        <f t="shared" si="102"/>
        <v>0.87174576755582045</v>
      </c>
      <c r="N99" s="18">
        <f t="shared" si="102"/>
        <v>-1.233875289261388</v>
      </c>
      <c r="O99" s="18">
        <f t="shared" si="102"/>
        <v>4.186429159154792</v>
      </c>
      <c r="P99" s="18">
        <f t="shared" si="102"/>
        <v>1.4260991697989223</v>
      </c>
      <c r="Q99" s="18">
        <f t="shared" si="103"/>
        <v>2.3379861361895182</v>
      </c>
      <c r="S99" s="18">
        <f t="shared" si="104"/>
        <v>2.3379861361895182</v>
      </c>
      <c r="T99" s="18">
        <f t="shared" si="105"/>
        <v>2.9979040408800062</v>
      </c>
      <c r="U99" s="18">
        <f t="shared" si="106"/>
        <v>4.6304163518304353</v>
      </c>
      <c r="W99" t="str">
        <f t="shared" si="107"/>
        <v>61 Caring personal service occupations</v>
      </c>
      <c r="X99" s="18">
        <f t="shared" si="108"/>
        <v>-1.0872105642301233</v>
      </c>
      <c r="Y99" s="18">
        <f t="shared" si="108"/>
        <v>5.0491856562068227</v>
      </c>
      <c r="Z99" s="18">
        <f t="shared" si="108"/>
        <v>1.0905045635816846</v>
      </c>
      <c r="AA99" s="18">
        <f t="shared" si="108"/>
        <v>0.42817552345078003</v>
      </c>
      <c r="AB99" s="18">
        <f t="shared" si="109"/>
        <v>0.64846829681093343</v>
      </c>
      <c r="AD99" s="18">
        <f t="shared" si="110"/>
        <v>0.64846829681093343</v>
      </c>
      <c r="AE99" s="18">
        <f t="shared" si="111"/>
        <v>3.2995604587189975</v>
      </c>
      <c r="AF99" s="18">
        <f t="shared" si="112"/>
        <v>3.7183196162371868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1.1087507426174925</v>
      </c>
      <c r="C100" s="18">
        <f t="shared" si="96"/>
        <v>-7.432376284139341</v>
      </c>
      <c r="D100" s="18">
        <f t="shared" si="96"/>
        <v>0.16544764378969568</v>
      </c>
      <c r="E100" s="18">
        <f t="shared" si="96"/>
        <v>0.48192916765759097</v>
      </c>
      <c r="F100" s="18">
        <f t="shared" si="97"/>
        <v>0.37632437641896832</v>
      </c>
      <c r="H100" s="18">
        <f t="shared" si="98"/>
        <v>0.37632437641896832</v>
      </c>
      <c r="I100" s="18">
        <f t="shared" si="99"/>
        <v>2.8445428495697866</v>
      </c>
      <c r="J100" s="18">
        <f t="shared" si="100"/>
        <v>3.100935993369025</v>
      </c>
      <c r="L100" t="str">
        <f t="shared" si="101"/>
        <v>62 Leisure, travel and related personal service occupations</v>
      </c>
      <c r="M100" s="18">
        <f t="shared" si="102"/>
        <v>1.1728190415379869</v>
      </c>
      <c r="N100" s="18">
        <f t="shared" si="102"/>
        <v>-1.782448424954397</v>
      </c>
      <c r="O100" s="18">
        <f t="shared" si="102"/>
        <v>-0.10380109907763835</v>
      </c>
      <c r="P100" s="18">
        <f t="shared" si="102"/>
        <v>0.81136372591463779</v>
      </c>
      <c r="Q100" s="18">
        <f t="shared" si="103"/>
        <v>0.50538100489989635</v>
      </c>
      <c r="S100" s="18">
        <f t="shared" si="104"/>
        <v>0.50538100489989635</v>
      </c>
      <c r="T100" s="18">
        <f t="shared" si="105"/>
        <v>2.3888408470759126</v>
      </c>
      <c r="U100" s="18">
        <f t="shared" si="106"/>
        <v>2.7557709218205773</v>
      </c>
      <c r="W100" t="str">
        <f t="shared" si="107"/>
        <v>62 Leisure, travel and related personal service occupations</v>
      </c>
      <c r="X100" s="18">
        <f t="shared" si="108"/>
        <v>1.0822274857142933</v>
      </c>
      <c r="Y100" s="18">
        <f t="shared" si="108"/>
        <v>-9.7766001870775767</v>
      </c>
      <c r="Z100" s="18">
        <f t="shared" si="108"/>
        <v>0.28611744427475827</v>
      </c>
      <c r="AA100" s="18">
        <f t="shared" si="108"/>
        <v>0.33283866342734836</v>
      </c>
      <c r="AB100" s="18">
        <f t="shared" si="109"/>
        <v>0.31726250571650905</v>
      </c>
      <c r="AD100" s="18">
        <f t="shared" si="110"/>
        <v>0.31726250571650905</v>
      </c>
      <c r="AE100" s="18">
        <f t="shared" si="111"/>
        <v>3.0414479020404173</v>
      </c>
      <c r="AF100" s="18">
        <f t="shared" si="112"/>
        <v>3.2516846334214922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-2.2137286312606586</v>
      </c>
      <c r="C101" s="18">
        <f t="shared" si="96"/>
        <v>24.698156466427523</v>
      </c>
      <c r="D101" s="18">
        <f t="shared" si="96"/>
        <v>-3.9084042351247184</v>
      </c>
      <c r="E101" s="18">
        <f t="shared" si="96"/>
        <v>0.75264838734019346</v>
      </c>
      <c r="F101" s="18">
        <f t="shared" si="97"/>
        <v>-0.82563027692738045</v>
      </c>
      <c r="H101" s="18">
        <f t="shared" si="98"/>
        <v>-0.82563027692738045</v>
      </c>
      <c r="I101" s="18">
        <f t="shared" si="99"/>
        <v>2.3503112943082272</v>
      </c>
      <c r="J101" s="18">
        <f t="shared" si="100"/>
        <v>1.7642601205632547</v>
      </c>
      <c r="L101" t="str">
        <f t="shared" si="101"/>
        <v>63 Community and civil enforcement occupations</v>
      </c>
      <c r="M101" s="18">
        <f t="shared" si="102"/>
        <v>-5.0482598053823269</v>
      </c>
      <c r="N101" s="18">
        <f t="shared" si="102"/>
        <v>45.193489185708401</v>
      </c>
      <c r="O101" s="18">
        <f t="shared" si="102"/>
        <v>-7.9922702766247138</v>
      </c>
      <c r="P101" s="18">
        <f t="shared" si="102"/>
        <v>1.263348161550959</v>
      </c>
      <c r="Q101" s="18">
        <f t="shared" si="103"/>
        <v>-1.9209403318800722</v>
      </c>
      <c r="S101" s="18">
        <f t="shared" si="104"/>
        <v>-1.9209403318800722</v>
      </c>
      <c r="T101" s="18">
        <f t="shared" si="105"/>
        <v>1.6875051657860851</v>
      </c>
      <c r="U101" s="18">
        <f t="shared" si="106"/>
        <v>0.2159379208926504</v>
      </c>
      <c r="W101" t="str">
        <f t="shared" si="107"/>
        <v>63 Community and civil enforcement occupations</v>
      </c>
      <c r="X101" s="18">
        <f t="shared" si="108"/>
        <v>4.7522717371803802</v>
      </c>
      <c r="Y101" s="18">
        <f t="shared" si="108"/>
        <v>-14.798066915317598</v>
      </c>
      <c r="Z101" s="18">
        <f t="shared" si="108"/>
        <v>6.0978471159566006</v>
      </c>
      <c r="AA101" s="18">
        <f t="shared" si="108"/>
        <v>-0.12231390179749946</v>
      </c>
      <c r="AB101" s="18">
        <f t="shared" si="109"/>
        <v>1.9094611848458287</v>
      </c>
      <c r="AD101" s="18">
        <f t="shared" si="110"/>
        <v>1.9094611848458287</v>
      </c>
      <c r="AE101" s="18">
        <f t="shared" si="111"/>
        <v>4.1825751876383599</v>
      </c>
      <c r="AF101" s="18">
        <f t="shared" si="112"/>
        <v>5.3232105029893395</v>
      </c>
    </row>
    <row r="102" spans="1:32" x14ac:dyDescent="0.2">
      <c r="A102" t="str">
        <f t="shared" si="95"/>
        <v>71 Sales occupations</v>
      </c>
      <c r="B102" s="18">
        <f t="shared" si="96"/>
        <v>-1.7552208098670197</v>
      </c>
      <c r="C102" s="18">
        <f t="shared" si="96"/>
        <v>-0.63172052247993937</v>
      </c>
      <c r="D102" s="18">
        <f t="shared" si="96"/>
        <v>-1.0662440584779831</v>
      </c>
      <c r="E102" s="18">
        <f t="shared" si="96"/>
        <v>-0.14968556279890688</v>
      </c>
      <c r="F102" s="18">
        <f t="shared" si="97"/>
        <v>-0.45614467889795174</v>
      </c>
      <c r="H102" s="18">
        <f t="shared" si="98"/>
        <v>-0.45614467889795174</v>
      </c>
      <c r="I102" s="18">
        <f t="shared" si="99"/>
        <v>2.6415151285464677</v>
      </c>
      <c r="J102" s="18">
        <f t="shared" si="100"/>
        <v>2.328170101087812</v>
      </c>
      <c r="L102" t="str">
        <f t="shared" si="101"/>
        <v>71 Sales occupations</v>
      </c>
      <c r="M102" s="18">
        <f t="shared" si="102"/>
        <v>-2.2554046591871657E-2</v>
      </c>
      <c r="N102" s="18">
        <f t="shared" si="102"/>
        <v>-3.5486089247521946</v>
      </c>
      <c r="O102" s="18">
        <f t="shared" si="102"/>
        <v>-1.1659355669231153</v>
      </c>
      <c r="P102" s="18">
        <f t="shared" si="102"/>
        <v>0.17682456750927056</v>
      </c>
      <c r="Q102" s="18">
        <f t="shared" si="103"/>
        <v>-0.27277697261397504</v>
      </c>
      <c r="S102" s="18">
        <f t="shared" si="104"/>
        <v>-0.27277697261397504</v>
      </c>
      <c r="T102" s="18">
        <f t="shared" si="105"/>
        <v>1.8891524073435306</v>
      </c>
      <c r="U102" s="18">
        <f t="shared" si="106"/>
        <v>1.6802394459116909</v>
      </c>
      <c r="W102" t="str">
        <f t="shared" si="107"/>
        <v>71 Sales occupations</v>
      </c>
      <c r="X102" s="18">
        <f t="shared" si="108"/>
        <v>-2.5600520461027565</v>
      </c>
      <c r="Y102" s="18">
        <f t="shared" si="108"/>
        <v>0.81291233462221779</v>
      </c>
      <c r="Z102" s="18">
        <f t="shared" si="108"/>
        <v>-1.0191463864431483</v>
      </c>
      <c r="AA102" s="18">
        <f t="shared" si="108"/>
        <v>-0.30663987621390998</v>
      </c>
      <c r="AB102" s="18">
        <f t="shared" si="109"/>
        <v>-0.54471011141630221</v>
      </c>
      <c r="AD102" s="18">
        <f t="shared" si="110"/>
        <v>-0.54471011141630221</v>
      </c>
      <c r="AE102" s="18">
        <f t="shared" si="111"/>
        <v>2.9727037570641546</v>
      </c>
      <c r="AF102" s="18">
        <f t="shared" si="112"/>
        <v>2.6161979846682337</v>
      </c>
    </row>
    <row r="103" spans="1:32" x14ac:dyDescent="0.2">
      <c r="A103" t="str">
        <f t="shared" si="95"/>
        <v>72 Customer service occupations</v>
      </c>
      <c r="B103" s="18">
        <f t="shared" si="96"/>
        <v>1.3212347130299618</v>
      </c>
      <c r="C103" s="18">
        <f t="shared" si="96"/>
        <v>2.765482318428325</v>
      </c>
      <c r="D103" s="18">
        <f t="shared" si="96"/>
        <v>5.3525262082721126</v>
      </c>
      <c r="E103" s="18">
        <f t="shared" si="96"/>
        <v>1.6995701448956124</v>
      </c>
      <c r="F103" s="18">
        <f t="shared" si="97"/>
        <v>2.902927318035653</v>
      </c>
      <c r="H103" s="18">
        <f t="shared" si="98"/>
        <v>2.902927318035653</v>
      </c>
      <c r="I103" s="18">
        <f t="shared" si="99"/>
        <v>3.2704407962175219</v>
      </c>
      <c r="J103" s="18">
        <f t="shared" si="100"/>
        <v>5.2569323903740806</v>
      </c>
      <c r="L103" t="str">
        <f t="shared" si="101"/>
        <v>72 Customer service occupations</v>
      </c>
      <c r="M103" s="18">
        <f t="shared" si="102"/>
        <v>-1.0833345997217081</v>
      </c>
      <c r="N103" s="18">
        <f t="shared" si="102"/>
        <v>18.388172453235207</v>
      </c>
      <c r="O103" s="18">
        <f t="shared" si="102"/>
        <v>6.7662836798645598</v>
      </c>
      <c r="P103" s="18">
        <f t="shared" si="102"/>
        <v>2.1084230616795097</v>
      </c>
      <c r="Q103" s="18">
        <f t="shared" si="103"/>
        <v>3.6380154362373407</v>
      </c>
      <c r="S103" s="18">
        <f t="shared" si="104"/>
        <v>3.6380154362373407</v>
      </c>
      <c r="T103" s="18">
        <f t="shared" si="105"/>
        <v>2.7366840022726713</v>
      </c>
      <c r="U103" s="18">
        <f t="shared" si="106"/>
        <v>5.4239404263302982</v>
      </c>
      <c r="W103" t="str">
        <f t="shared" si="107"/>
        <v>72 Customer service occupations</v>
      </c>
      <c r="X103" s="18">
        <f t="shared" si="108"/>
        <v>2.8207205931568557</v>
      </c>
      <c r="Y103" s="18">
        <f t="shared" si="108"/>
        <v>-6.0762012448073772</v>
      </c>
      <c r="Z103" s="18">
        <f t="shared" si="108"/>
        <v>4.2955717982462449</v>
      </c>
      <c r="AA103" s="18">
        <f t="shared" si="108"/>
        <v>1.3606527641262023</v>
      </c>
      <c r="AB103" s="18">
        <f t="shared" si="109"/>
        <v>2.3296657741905369</v>
      </c>
      <c r="AD103" s="18">
        <f t="shared" si="110"/>
        <v>2.3296657741905369</v>
      </c>
      <c r="AE103" s="18">
        <f t="shared" si="111"/>
        <v>3.6288905402272142</v>
      </c>
      <c r="AF103" s="18">
        <f t="shared" si="112"/>
        <v>5.1354863420858265</v>
      </c>
    </row>
    <row r="104" spans="1:32" x14ac:dyDescent="0.2">
      <c r="A104" t="str">
        <f t="shared" si="95"/>
        <v>81 Process, plant and machine operatives</v>
      </c>
      <c r="B104" s="18">
        <f t="shared" si="96"/>
        <v>-2.7439785729694521</v>
      </c>
      <c r="C104" s="18">
        <f t="shared" si="96"/>
        <v>-12.291043503785314</v>
      </c>
      <c r="D104" s="18">
        <f t="shared" si="96"/>
        <v>3.5797669667575693</v>
      </c>
      <c r="E104" s="18">
        <f t="shared" si="96"/>
        <v>-0.31105819561237924</v>
      </c>
      <c r="F104" s="18">
        <f t="shared" si="97"/>
        <v>0.96936706772672299</v>
      </c>
      <c r="H104" s="18">
        <f t="shared" si="98"/>
        <v>0.96936706772672299</v>
      </c>
      <c r="I104" s="18">
        <f t="shared" si="99"/>
        <v>2.4599342989556794</v>
      </c>
      <c r="J104" s="18">
        <f t="shared" si="100"/>
        <v>3.1637123160760394</v>
      </c>
      <c r="L104" t="str">
        <f t="shared" si="101"/>
        <v>81 Process, plant and machine operatives</v>
      </c>
      <c r="M104" s="18">
        <f t="shared" si="102"/>
        <v>-3.128448658075933</v>
      </c>
      <c r="N104" s="18">
        <f t="shared" si="102"/>
        <v>-11.544294164212342</v>
      </c>
      <c r="O104" s="18">
        <f t="shared" si="102"/>
        <v>3.5571453806718667</v>
      </c>
      <c r="P104" s="18">
        <f t="shared" si="102"/>
        <v>-0.25139709721363479</v>
      </c>
      <c r="Q104" s="18">
        <f t="shared" si="103"/>
        <v>1.0022940210662412</v>
      </c>
      <c r="S104" s="18">
        <f t="shared" si="104"/>
        <v>1.0022940210662412</v>
      </c>
      <c r="T104" s="18">
        <f t="shared" si="105"/>
        <v>2.3223286088232431</v>
      </c>
      <c r="U104" s="18">
        <f t="shared" si="106"/>
        <v>3.0635974097156016</v>
      </c>
      <c r="W104" t="str">
        <f t="shared" si="107"/>
        <v>81 Process, plant and machine operatives</v>
      </c>
      <c r="X104" s="18">
        <f t="shared" si="108"/>
        <v>-1.0668772439955232</v>
      </c>
      <c r="Y104" s="18">
        <f t="shared" si="108"/>
        <v>-15.381929747388535</v>
      </c>
      <c r="Z104" s="18">
        <f t="shared" si="108"/>
        <v>3.6774199185575673</v>
      </c>
      <c r="AA104" s="18">
        <f t="shared" si="108"/>
        <v>-0.57143992745389838</v>
      </c>
      <c r="AB104" s="18">
        <f t="shared" si="109"/>
        <v>0.82513843630378503</v>
      </c>
      <c r="AD104" s="18">
        <f t="shared" si="110"/>
        <v>0.82513843630378503</v>
      </c>
      <c r="AE104" s="18">
        <f t="shared" si="111"/>
        <v>3.0272429526726929</v>
      </c>
      <c r="AF104" s="18">
        <f t="shared" si="112"/>
        <v>3.5818867760136097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4.612643768305591</v>
      </c>
      <c r="C105" s="18">
        <f t="shared" si="96"/>
        <v>-11.722644911353308</v>
      </c>
      <c r="D105" s="18">
        <f t="shared" si="96"/>
        <v>0.41993892520690856</v>
      </c>
      <c r="E105" s="18">
        <f t="shared" si="96"/>
        <v>-0.33635752413342379</v>
      </c>
      <c r="F105" s="18">
        <f t="shared" si="97"/>
        <v>-8.489371587774297E-2</v>
      </c>
      <c r="H105" s="18">
        <f t="shared" si="98"/>
        <v>-8.489371587774297E-2</v>
      </c>
      <c r="I105" s="18">
        <f t="shared" si="99"/>
        <v>2.834241380039626</v>
      </c>
      <c r="J105" s="18">
        <f t="shared" si="100"/>
        <v>2.7769537491772578</v>
      </c>
      <c r="L105" t="str">
        <f t="shared" si="101"/>
        <v>82 Transport and mobile machine drivers and operatives</v>
      </c>
      <c r="M105" s="18">
        <f t="shared" si="102"/>
        <v>4.7747099175034835</v>
      </c>
      <c r="N105" s="18">
        <f t="shared" si="102"/>
        <v>-11.452837523998728</v>
      </c>
      <c r="O105" s="18">
        <f t="shared" si="102"/>
        <v>0.17820785594191424</v>
      </c>
      <c r="P105" s="18">
        <f t="shared" si="102"/>
        <v>-0.41273018541186923</v>
      </c>
      <c r="Q105" s="18">
        <f t="shared" si="103"/>
        <v>-0.21613917564204943</v>
      </c>
      <c r="S105" s="18">
        <f t="shared" si="104"/>
        <v>-0.21613917564204943</v>
      </c>
      <c r="T105" s="18">
        <f t="shared" si="105"/>
        <v>2.7809711637041712</v>
      </c>
      <c r="U105" s="18">
        <f t="shared" si="106"/>
        <v>2.6345096735505891</v>
      </c>
      <c r="W105" t="str">
        <f t="shared" si="107"/>
        <v>82 Transport and mobile machine drivers and operatives</v>
      </c>
      <c r="X105" s="18">
        <f t="shared" si="108"/>
        <v>0.37285094162045063</v>
      </c>
      <c r="Y105" s="18">
        <f t="shared" si="108"/>
        <v>-19.588945308705576</v>
      </c>
      <c r="Z105" s="18">
        <f t="shared" si="108"/>
        <v>7.1722831600124604</v>
      </c>
      <c r="AA105" s="18">
        <f t="shared" si="108"/>
        <v>1.2835663806833209</v>
      </c>
      <c r="AB105" s="18">
        <f t="shared" si="109"/>
        <v>3.2096133613222388</v>
      </c>
      <c r="AD105" s="18">
        <f t="shared" si="110"/>
        <v>3.2096133613222388</v>
      </c>
      <c r="AE105" s="18">
        <f t="shared" si="111"/>
        <v>4.367469005961544</v>
      </c>
      <c r="AF105" s="18">
        <f t="shared" si="112"/>
        <v>6.313201494370646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-2.8043391488462799</v>
      </c>
      <c r="C106" s="18">
        <f t="shared" si="96"/>
        <v>-13.826742134771363</v>
      </c>
      <c r="D106" s="18">
        <f t="shared" si="96"/>
        <v>-3.7472619276937014</v>
      </c>
      <c r="E106" s="18">
        <f t="shared" si="96"/>
        <v>-0.42935873106645372</v>
      </c>
      <c r="F106" s="18">
        <f t="shared" si="97"/>
        <v>-1.5478434443305766</v>
      </c>
      <c r="H106" s="18">
        <f t="shared" si="98"/>
        <v>-1.5478434443305766</v>
      </c>
      <c r="I106" s="18">
        <f t="shared" si="99"/>
        <v>1.8515818117089022</v>
      </c>
      <c r="J106" s="18">
        <f t="shared" si="100"/>
        <v>0.68701338089254271</v>
      </c>
      <c r="L106" t="str">
        <f t="shared" si="101"/>
        <v>91 Elementary trades and related occupations</v>
      </c>
      <c r="M106" s="18">
        <f t="shared" si="102"/>
        <v>-2.4321181926001079</v>
      </c>
      <c r="N106" s="18">
        <f t="shared" si="102"/>
        <v>-11.041011074725438</v>
      </c>
      <c r="O106" s="18">
        <f t="shared" si="102"/>
        <v>-3.9315218543184982</v>
      </c>
      <c r="P106" s="18">
        <f t="shared" si="102"/>
        <v>-0.41635397556964993</v>
      </c>
      <c r="Q106" s="18">
        <f t="shared" si="103"/>
        <v>-1.602140237170524</v>
      </c>
      <c r="S106" s="18">
        <f t="shared" si="104"/>
        <v>-1.602140237170524</v>
      </c>
      <c r="T106" s="18">
        <f t="shared" si="105"/>
        <v>1.6001340481787363</v>
      </c>
      <c r="U106" s="18">
        <f t="shared" si="106"/>
        <v>0.34937860745427596</v>
      </c>
      <c r="W106" t="str">
        <f t="shared" si="107"/>
        <v>91 Elementary trades and related occupations</v>
      </c>
      <c r="X106" s="18">
        <f t="shared" si="108"/>
        <v>-4.2495106043977664</v>
      </c>
      <c r="Y106" s="18">
        <f t="shared" si="108"/>
        <v>-25.164557269497799</v>
      </c>
      <c r="Z106" s="18">
        <f t="shared" si="108"/>
        <v>-2.8751525240263809</v>
      </c>
      <c r="AA106" s="18">
        <f t="shared" si="108"/>
        <v>-0.48912494185973099</v>
      </c>
      <c r="AB106" s="18">
        <f t="shared" si="109"/>
        <v>-1.2909103150241963</v>
      </c>
      <c r="AD106" s="18">
        <f t="shared" si="110"/>
        <v>-1.2909103150241963</v>
      </c>
      <c r="AE106" s="18">
        <f t="shared" si="111"/>
        <v>2.9589276069613923</v>
      </c>
      <c r="AF106" s="18">
        <f t="shared" si="112"/>
        <v>2.1288322957456307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0.31851708310943749</v>
      </c>
      <c r="C107" s="18">
        <f t="shared" si="96"/>
        <v>-6.2484079644327117</v>
      </c>
      <c r="D107" s="18">
        <f t="shared" si="96"/>
        <v>0.26849543751066296</v>
      </c>
      <c r="E107" s="18">
        <f t="shared" si="96"/>
        <v>0.33519497569334256</v>
      </c>
      <c r="F107" s="18">
        <f t="shared" si="97"/>
        <v>0.31295686784997834</v>
      </c>
      <c r="H107" s="18">
        <f t="shared" si="98"/>
        <v>0.31295686784997834</v>
      </c>
      <c r="I107" s="18">
        <f t="shared" si="99"/>
        <v>2.7371181954358503</v>
      </c>
      <c r="J107" s="18">
        <f t="shared" si="100"/>
        <v>2.9531100915385355</v>
      </c>
      <c r="L107" t="str">
        <f t="shared" si="101"/>
        <v>92 Elementary administration and service occupations</v>
      </c>
      <c r="M107" s="18">
        <f t="shared" si="102"/>
        <v>2.2810325170378398</v>
      </c>
      <c r="N107" s="18">
        <f t="shared" si="102"/>
        <v>-7.2146551766910321</v>
      </c>
      <c r="O107" s="18">
        <f t="shared" si="102"/>
        <v>1.1448419236971041</v>
      </c>
      <c r="P107" s="18">
        <f t="shared" si="102"/>
        <v>-0.13540649661003545</v>
      </c>
      <c r="Q107" s="18">
        <f t="shared" si="103"/>
        <v>0.2895322344952822</v>
      </c>
      <c r="S107" s="18">
        <f t="shared" si="104"/>
        <v>0.2895322344952822</v>
      </c>
      <c r="T107" s="18">
        <f t="shared" si="105"/>
        <v>2.3247088334221511</v>
      </c>
      <c r="U107" s="18">
        <f t="shared" si="106"/>
        <v>2.5358193933561424</v>
      </c>
      <c r="W107" t="str">
        <f t="shared" si="107"/>
        <v>92 Elementary administration and service occupations</v>
      </c>
      <c r="X107" s="18">
        <f t="shared" si="108"/>
        <v>-1.4915971992210619</v>
      </c>
      <c r="Y107" s="18">
        <f t="shared" si="108"/>
        <v>-5.2694279073868255</v>
      </c>
      <c r="Z107" s="18">
        <f t="shared" si="108"/>
        <v>-0.63255140065091586</v>
      </c>
      <c r="AA107" s="18">
        <f t="shared" si="108"/>
        <v>0.82400219807516883</v>
      </c>
      <c r="AB107" s="18">
        <f t="shared" si="109"/>
        <v>0.33612737397157311</v>
      </c>
      <c r="AD107" s="18">
        <f t="shared" si="110"/>
        <v>0.33612737397157311</v>
      </c>
      <c r="AE107" s="18">
        <f t="shared" si="111"/>
        <v>3.1246763500910379</v>
      </c>
      <c r="AF107" s="18">
        <f t="shared" si="112"/>
        <v>3.3450533916402625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0.36022124311556603</v>
      </c>
      <c r="C109" s="26">
        <f>IF(AND(D$6-C$6 &lt;&gt; 0,C35&lt;&gt;0,D35&lt;&gt;0),(EXP(LN(D35/C35)/(D$6-C$6))-1)*100,0)</f>
        <v>-0.45322095351980618</v>
      </c>
      <c r="D109" s="26">
        <f>IF(AND(E$6-D$6 &lt;&gt; 0,D35&lt;&gt;0,E35&lt;&gt;0),(EXP(LN(E35/D35)/(E$6-D$6))-1)*100,0)</f>
        <v>0.53351467628772742</v>
      </c>
      <c r="E109" s="26">
        <f>IF(AND(F$6-E$6 &lt;&gt; 0,E35&lt;&gt;0,F35&lt;&gt;0),(EXP(LN(F35/E35)/(F$6-E$6))-1)*100,0)</f>
        <v>0.533512011860382</v>
      </c>
      <c r="F109" s="26">
        <f t="shared" ref="F109" si="113">IF(AND(F$6-D$6 &lt;&gt; 0,D35&lt;&gt;0,F35&lt;&gt;0),(EXP(LN(F35/D35)/(F$6-D$6))-1)*100,0)</f>
        <v>0.53351290000280827</v>
      </c>
      <c r="H109" s="26">
        <f t="shared" ref="H109" si="114">IF($F$6-$D$6 &lt;&gt; 0,(EXP(LN(1+(H72/100))/($F$6-$D$6))-1)*100,0)</f>
        <v>0.53351290000280827</v>
      </c>
      <c r="I109" s="26">
        <f>IF(D35&gt;0,((1+(I35/D35))^(1/($F$6-$D$6))-1)*100,0)</f>
        <v>2.8028952312539213</v>
      </c>
      <c r="J109" s="26">
        <f t="shared" ref="J109" si="115">IF($F$6-$D$6 &lt;&gt; 0,(EXP(LN(1+(J72/100))/($F$6-$D$6))-1)*100,0)</f>
        <v>3.1697384793364813</v>
      </c>
      <c r="L109" s="24" t="str">
        <f>L35</f>
        <v>All occupations</v>
      </c>
      <c r="M109" s="26">
        <f>IF(AND(N$6-M$6 &lt;&gt; 0,M35&lt;&gt;0,N35&lt;&gt;0),(EXP(LN(N35/M35)/(N$6-M$6))-1)*100,0)</f>
        <v>0.86661861877519453</v>
      </c>
      <c r="N109" s="26">
        <f>IF(AND(O$6-N$6 &lt;&gt; 0,N35&lt;&gt;0,O35&lt;&gt;0),(EXP(LN(O35/N35)/(O$6-N$6))-1)*100,0)</f>
        <v>-4.1168279064643931</v>
      </c>
      <c r="O109" s="26">
        <f>IF(AND(P$6-O$6 &lt;&gt; 0,O35&lt;&gt;0,P35&lt;&gt;0),(EXP(LN(P35/O35)/(P$6-O$6))-1)*100,0)</f>
        <v>0.40274536884206125</v>
      </c>
      <c r="P109" s="26">
        <f>IF(AND(Q$6-P$6 &lt;&gt; 0,P35&lt;&gt;0,Q35&lt;&gt;0),(EXP(LN(Q35/P35)/(Q$6-P$6))-1)*100,0)</f>
        <v>0.42409572021024911</v>
      </c>
      <c r="Q109" s="26">
        <f t="shared" ref="Q109" si="116">IF(AND(Q$6-O$6 &lt;&gt; 0,O35&lt;&gt;0,Q35&lt;&gt;0),(EXP(LN(Q35/O35)/(Q$6-O$6))-1)*100,0)</f>
        <v>0.41697843201407014</v>
      </c>
      <c r="S109" s="26">
        <f t="shared" ref="S109" si="117">IF($F$6-$D$6 &lt;&gt; 0,(EXP(LN(1+(S72/100))/($F$6-$D$6))-1)*100,0)</f>
        <v>0.41697843201407014</v>
      </c>
      <c r="T109" s="26">
        <f t="shared" ref="T109" si="118">IF(O35&gt;0,((1+(T35/O35))^(1/($F$6-$D$6))-1)*100,0)</f>
        <v>2.3261675569856699</v>
      </c>
      <c r="U109" s="26">
        <f t="shared" ref="U109" si="119">IF($F$6-$D$6 &lt;&gt; 0,(EXP(LN(1+(U72/100))/($F$6-$D$6))-1)*100,0)</f>
        <v>2.6309174305132466</v>
      </c>
      <c r="W109" s="24" t="str">
        <f>W35</f>
        <v>All occupations</v>
      </c>
      <c r="X109" s="26">
        <f>IF(AND(Y$6-X$6 &lt;&gt; 0,X35&lt;&gt;0,Y35&lt;&gt;0),(EXP(LN(Y35/X35)/(Y$6-X$6))-1)*100,0)</f>
        <v>-0.13287365659535588</v>
      </c>
      <c r="Y109" s="26">
        <f>IF(AND(Z$6-Y$6 &lt;&gt; 0,Y35&lt;&gt;0,Z35&lt;&gt;0),(EXP(LN(Z35/Y35)/(Z$6-Y$6))-1)*100,0)</f>
        <v>3.2040734327208886</v>
      </c>
      <c r="Z109" s="26">
        <f>IF(AND(AA$6-Z$6 &lt;&gt; 0,Z35&lt;&gt;0,AA35&lt;&gt;0),(EXP(LN(AA35/Z35)/(AA$6-Z$6))-1)*100,0)</f>
        <v>0.65419319358770434</v>
      </c>
      <c r="AA109" s="26">
        <f>IF(AND(AB$6-AA$6 &lt;&gt; 0,AA35&lt;&gt;0,AB35&lt;&gt;0),(EXP(LN(AB35/AA35)/(AB$6-AA$6))-1)*100,0)</f>
        <v>0.63279852467046371</v>
      </c>
      <c r="AB109" s="26">
        <f t="shared" ref="AB109" si="120">IF(AND(AB$6-Z$6 &lt;&gt; 0,Z35&lt;&gt;0,AB35&lt;&gt;0),(EXP(LN(AB35/Z35)/(AB$6-Z$6))-1)*100,0)</f>
        <v>0.63992957564307229</v>
      </c>
      <c r="AD109" s="26">
        <f t="shared" ref="AD109" si="121">IF($F$6-$D$6 &lt;&gt; 0,(EXP(LN(1+(AD72/100))/($F$6-$D$6))-1)*100,0)</f>
        <v>0.63992957564307229</v>
      </c>
      <c r="AE109" s="26">
        <f t="shared" ref="AE109" si="122">IF(Z35&gt;0,((1+(AE35/Z35))^(1/($F$6-$D$6))-1)*100,0)</f>
        <v>3.2189768345689096</v>
      </c>
      <c r="AF109" s="26">
        <f t="shared" ref="AF109" si="123">IF($F$6-$D$6 &lt;&gt; 0,(EXP(LN(1+(AF72/100))/($F$6-$D$6))-1)*100,0)</f>
        <v>3.6365343368582437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of Tyne (Continued)</v>
      </c>
      <c r="L112" s="19" t="str">
        <f>CONCATENATE(L$1," (Continued)")</f>
        <v>Occupation Table 2.1  Males: Employment Change by Occupation (SOC 2020) and Replacement Demand, 2015-2035, North of Tyne (Continued)</v>
      </c>
      <c r="W112" s="19" t="str">
        <f>CONCATENATE(W$1," (Continued)")</f>
        <v>Occupation Table 2.2  Females: Employment Change by Occupation (SOC 2020) and Replacement Demand, 2015-2035, North of Tyne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3.1818995819210194</v>
      </c>
      <c r="C119" s="27">
        <f t="shared" si="125"/>
        <v>0.22068958185864318</v>
      </c>
      <c r="D119" s="27">
        <f t="shared" si="125"/>
        <v>-1.4856137547048824</v>
      </c>
      <c r="E119" s="27">
        <f t="shared" si="125"/>
        <v>2.3144478974446727</v>
      </c>
      <c r="F119" s="27">
        <f t="shared" ref="F119:F144" si="126">F8-D8</f>
        <v>0.82883414273979028</v>
      </c>
      <c r="L119" t="str">
        <f t="shared" ref="L119:L144" si="127">L8</f>
        <v>11 Corporate managers and directors</v>
      </c>
      <c r="M119" s="27">
        <f t="shared" ref="M119:P144" si="128">N8-M8</f>
        <v>1.9233562257300871</v>
      </c>
      <c r="N119" s="27">
        <f t="shared" si="128"/>
        <v>-0.24353677791619077</v>
      </c>
      <c r="O119" s="27">
        <f t="shared" si="128"/>
        <v>-1.4323654283157747</v>
      </c>
      <c r="P119" s="27">
        <f t="shared" si="128"/>
        <v>0.71184617770224889</v>
      </c>
      <c r="Q119" s="27">
        <f t="shared" ref="Q119:Q144" si="129">Q8-O8</f>
        <v>-0.72051925061352584</v>
      </c>
      <c r="W119" t="str">
        <f t="shared" ref="W119:W144" si="130">W8</f>
        <v>11 Corporate managers and directors</v>
      </c>
      <c r="X119" s="27">
        <f t="shared" ref="X119:AA144" si="131">Y8-X8</f>
        <v>1.2585433561909749</v>
      </c>
      <c r="Y119" s="27">
        <f t="shared" si="131"/>
        <v>0.46422635977478777</v>
      </c>
      <c r="Z119" s="27">
        <f t="shared" si="131"/>
        <v>-5.3248326389089939E-2</v>
      </c>
      <c r="AA119" s="27">
        <f t="shared" si="131"/>
        <v>1.6026017197424549</v>
      </c>
      <c r="AB119" s="27">
        <f t="shared" ref="AB119:AB144" si="132">AB8-Z8</f>
        <v>1.549353393353365</v>
      </c>
    </row>
    <row r="120" spans="1:28" x14ac:dyDescent="0.2">
      <c r="A120" t="str">
        <f t="shared" si="124"/>
        <v>12 Other managers and proprietors</v>
      </c>
      <c r="B120" s="27">
        <f t="shared" si="125"/>
        <v>2.2286640823834869</v>
      </c>
      <c r="C120" s="27">
        <f t="shared" si="125"/>
        <v>-0.77614532243067202</v>
      </c>
      <c r="D120" s="27">
        <f t="shared" si="125"/>
        <v>2.8662291865891234</v>
      </c>
      <c r="E120" s="27">
        <f t="shared" si="125"/>
        <v>3.7883781426520429</v>
      </c>
      <c r="F120" s="27">
        <f t="shared" si="126"/>
        <v>6.6546073292411663</v>
      </c>
      <c r="L120" t="str">
        <f t="shared" si="127"/>
        <v>12 Other managers and proprietors</v>
      </c>
      <c r="M120" s="27">
        <f t="shared" si="128"/>
        <v>1.325875851474132</v>
      </c>
      <c r="N120" s="27">
        <f t="shared" si="128"/>
        <v>-1.1665409217509826</v>
      </c>
      <c r="O120" s="27">
        <f t="shared" si="128"/>
        <v>1.8937984149174927</v>
      </c>
      <c r="P120" s="27">
        <f t="shared" si="128"/>
        <v>2.3798303598495369</v>
      </c>
      <c r="Q120" s="27">
        <f t="shared" si="129"/>
        <v>4.2736287747670296</v>
      </c>
      <c r="W120" t="str">
        <f t="shared" si="130"/>
        <v>12 Other managers and proprietors</v>
      </c>
      <c r="X120" s="27">
        <f t="shared" si="131"/>
        <v>0.90278823090936022</v>
      </c>
      <c r="Y120" s="27">
        <f t="shared" si="131"/>
        <v>0.39039559932028922</v>
      </c>
      <c r="Z120" s="27">
        <f t="shared" si="131"/>
        <v>0.97243077167164582</v>
      </c>
      <c r="AA120" s="27">
        <f t="shared" si="131"/>
        <v>1.4085477828024979</v>
      </c>
      <c r="AB120" s="27">
        <f t="shared" si="132"/>
        <v>2.3809785544741437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2.0905931948580587</v>
      </c>
      <c r="C121" s="27">
        <f t="shared" si="125"/>
        <v>0.21564313280019576</v>
      </c>
      <c r="D121" s="27">
        <f t="shared" si="125"/>
        <v>1.2067158120273724</v>
      </c>
      <c r="E121" s="27">
        <f t="shared" si="125"/>
        <v>2.7653425885127803</v>
      </c>
      <c r="F121" s="27">
        <f t="shared" si="126"/>
        <v>3.9720584005401527</v>
      </c>
      <c r="L121" t="str">
        <f t="shared" si="127"/>
        <v>21 Science, research, engineering and technology professionals</v>
      </c>
      <c r="M121" s="27">
        <f t="shared" si="128"/>
        <v>2.0579247223790595</v>
      </c>
      <c r="N121" s="27">
        <f t="shared" si="128"/>
        <v>-0.60512298727019243</v>
      </c>
      <c r="O121" s="27">
        <f t="shared" si="128"/>
        <v>0.38249856718469388</v>
      </c>
      <c r="P121" s="27">
        <f t="shared" si="128"/>
        <v>1.5548137317204329</v>
      </c>
      <c r="Q121" s="27">
        <f t="shared" si="129"/>
        <v>1.9373122989051268</v>
      </c>
      <c r="W121" t="str">
        <f t="shared" si="130"/>
        <v>21 Science, research, engineering and technology professionals</v>
      </c>
      <c r="X121" s="27">
        <f t="shared" si="131"/>
        <v>3.2668472478986743E-2</v>
      </c>
      <c r="Y121" s="27">
        <f t="shared" si="131"/>
        <v>0.820766120070342</v>
      </c>
      <c r="Z121" s="27">
        <f t="shared" si="131"/>
        <v>0.82421724484273717</v>
      </c>
      <c r="AA121" s="27">
        <f t="shared" si="131"/>
        <v>1.2105288567923163</v>
      </c>
      <c r="AB121" s="27">
        <f t="shared" si="132"/>
        <v>2.0347461016350534</v>
      </c>
    </row>
    <row r="122" spans="1:28" x14ac:dyDescent="0.2">
      <c r="A122" t="str">
        <f t="shared" si="124"/>
        <v>22 Health professionals</v>
      </c>
      <c r="B122" s="27">
        <f t="shared" si="125"/>
        <v>0.85901450408572444</v>
      </c>
      <c r="C122" s="27">
        <f t="shared" si="125"/>
        <v>2.471395473297445</v>
      </c>
      <c r="D122" s="27">
        <f t="shared" si="125"/>
        <v>3.2692612592612988</v>
      </c>
      <c r="E122" s="27">
        <f t="shared" si="125"/>
        <v>4.3108193161355288</v>
      </c>
      <c r="F122" s="27">
        <f t="shared" si="126"/>
        <v>7.5800805753968277</v>
      </c>
      <c r="L122" t="str">
        <f t="shared" si="127"/>
        <v>22 Health professionals</v>
      </c>
      <c r="M122" s="27">
        <f t="shared" si="128"/>
        <v>0.12520447678997382</v>
      </c>
      <c r="N122" s="27">
        <f t="shared" si="128"/>
        <v>1.1849794215201843</v>
      </c>
      <c r="O122" s="27">
        <f t="shared" si="128"/>
        <v>0.7740239857988751</v>
      </c>
      <c r="P122" s="27">
        <f t="shared" si="128"/>
        <v>1.1775691849056802</v>
      </c>
      <c r="Q122" s="27">
        <f t="shared" si="129"/>
        <v>1.9515931707045553</v>
      </c>
      <c r="W122" t="str">
        <f t="shared" si="130"/>
        <v>22 Health professionals</v>
      </c>
      <c r="X122" s="27">
        <f t="shared" si="131"/>
        <v>0.73381002729574973</v>
      </c>
      <c r="Y122" s="27">
        <f t="shared" si="131"/>
        <v>1.2864160517772447</v>
      </c>
      <c r="Z122" s="27">
        <f t="shared" si="131"/>
        <v>2.4952372734624433</v>
      </c>
      <c r="AA122" s="27">
        <f t="shared" si="131"/>
        <v>3.1332501312297687</v>
      </c>
      <c r="AB122" s="27">
        <f t="shared" si="132"/>
        <v>5.628487404692212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0.83704310960835926</v>
      </c>
      <c r="C123" s="27">
        <f t="shared" si="125"/>
        <v>0.88378594988183679</v>
      </c>
      <c r="D123" s="27">
        <f t="shared" si="125"/>
        <v>1.7571255598077293</v>
      </c>
      <c r="E123" s="27">
        <f t="shared" si="125"/>
        <v>1.6151974349045908</v>
      </c>
      <c r="F123" s="27">
        <f t="shared" si="126"/>
        <v>3.3723229947123201</v>
      </c>
      <c r="L123" t="str">
        <f t="shared" si="127"/>
        <v>23 Teaching and other educational professionals</v>
      </c>
      <c r="M123" s="27">
        <f t="shared" si="128"/>
        <v>-0.92646352550603694</v>
      </c>
      <c r="N123" s="27">
        <f t="shared" si="128"/>
        <v>-0.14093310742323339</v>
      </c>
      <c r="O123" s="27">
        <f t="shared" si="128"/>
        <v>0.7225925336368384</v>
      </c>
      <c r="P123" s="27">
        <f t="shared" si="128"/>
        <v>0.34377995977894837</v>
      </c>
      <c r="Q123" s="27">
        <f t="shared" si="129"/>
        <v>1.0663724934157868</v>
      </c>
      <c r="W123" t="str">
        <f t="shared" si="130"/>
        <v>23 Teaching and other educational professionals</v>
      </c>
      <c r="X123" s="27">
        <f t="shared" si="131"/>
        <v>1.7635066351144175</v>
      </c>
      <c r="Y123" s="27">
        <f t="shared" si="131"/>
        <v>1.0247190573050631</v>
      </c>
      <c r="Z123" s="27">
        <f t="shared" si="131"/>
        <v>1.0345330261708661</v>
      </c>
      <c r="AA123" s="27">
        <f t="shared" si="131"/>
        <v>1.271417475125638</v>
      </c>
      <c r="AB123" s="27">
        <f t="shared" si="132"/>
        <v>2.305950501296504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1.4223151774179428</v>
      </c>
      <c r="C124" s="27">
        <f t="shared" si="125"/>
        <v>2.5457558048113036</v>
      </c>
      <c r="D124" s="27">
        <f t="shared" si="125"/>
        <v>2.4191914731384969</v>
      </c>
      <c r="E124" s="27">
        <f t="shared" si="125"/>
        <v>3.7943196073657006</v>
      </c>
      <c r="F124" s="27">
        <f t="shared" si="126"/>
        <v>6.2135110805041975</v>
      </c>
      <c r="L124" t="str">
        <f t="shared" si="127"/>
        <v>24 Business, media and public service professionals</v>
      </c>
      <c r="M124" s="27">
        <f t="shared" si="128"/>
        <v>0.12474075093408565</v>
      </c>
      <c r="N124" s="27">
        <f t="shared" si="128"/>
        <v>0.87981152308569399</v>
      </c>
      <c r="O124" s="27">
        <f t="shared" si="128"/>
        <v>1.1464194802508469</v>
      </c>
      <c r="P124" s="27">
        <f t="shared" si="128"/>
        <v>1.14352854799154</v>
      </c>
      <c r="Q124" s="27">
        <f t="shared" si="129"/>
        <v>2.289948028242387</v>
      </c>
      <c r="W124" t="str">
        <f t="shared" si="130"/>
        <v>24 Business, media and public service professionals</v>
      </c>
      <c r="X124" s="27">
        <f t="shared" si="131"/>
        <v>1.2975744264839157</v>
      </c>
      <c r="Y124" s="27">
        <f t="shared" si="131"/>
        <v>1.6659442817255954</v>
      </c>
      <c r="Z124" s="27">
        <f t="shared" si="131"/>
        <v>1.2727719928876233</v>
      </c>
      <c r="AA124" s="27">
        <f t="shared" si="131"/>
        <v>2.6507910593741624</v>
      </c>
      <c r="AB124" s="27">
        <f t="shared" si="132"/>
        <v>3.9235630522617857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0.83063159225948535</v>
      </c>
      <c r="C125" s="27">
        <f t="shared" si="125"/>
        <v>0.52884834921552937</v>
      </c>
      <c r="D125" s="27">
        <f t="shared" si="125"/>
        <v>-1.0468067595434096</v>
      </c>
      <c r="E125" s="27">
        <f t="shared" si="125"/>
        <v>0.56748431941208466</v>
      </c>
      <c r="F125" s="27">
        <f t="shared" si="126"/>
        <v>-0.47932244013132497</v>
      </c>
      <c r="L125" t="str">
        <f t="shared" si="127"/>
        <v>31 Science, engineering and technology associate professionals</v>
      </c>
      <c r="M125" s="27">
        <f t="shared" si="128"/>
        <v>0.8398883534044419</v>
      </c>
      <c r="N125" s="27">
        <f t="shared" si="128"/>
        <v>0.18288035089595223</v>
      </c>
      <c r="O125" s="27">
        <f t="shared" si="128"/>
        <v>-1.15106844771468</v>
      </c>
      <c r="P125" s="27">
        <f t="shared" si="128"/>
        <v>0.13008582660612422</v>
      </c>
      <c r="Q125" s="27">
        <f t="shared" si="129"/>
        <v>-1.0209826211085558</v>
      </c>
      <c r="W125" t="str">
        <f t="shared" si="130"/>
        <v>31 Science, engineering and technology associate professionals</v>
      </c>
      <c r="X125" s="27">
        <f t="shared" si="131"/>
        <v>-9.2567611449347886E-3</v>
      </c>
      <c r="Y125" s="27">
        <f t="shared" si="131"/>
        <v>0.34596799831957914</v>
      </c>
      <c r="Z125" s="27">
        <f t="shared" si="131"/>
        <v>0.10426168817127435</v>
      </c>
      <c r="AA125" s="27">
        <f t="shared" si="131"/>
        <v>0.43739849280595822</v>
      </c>
      <c r="AB125" s="27">
        <f t="shared" si="132"/>
        <v>0.54166018097723256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0.29421508571349797</v>
      </c>
      <c r="C126" s="27">
        <f t="shared" si="125"/>
        <v>1.0943080613000262</v>
      </c>
      <c r="D126" s="27">
        <f t="shared" si="125"/>
        <v>0.24823478086296369</v>
      </c>
      <c r="E126" s="27">
        <f t="shared" si="125"/>
        <v>1.1718583164159266</v>
      </c>
      <c r="F126" s="27">
        <f t="shared" si="126"/>
        <v>1.4200930972788903</v>
      </c>
      <c r="L126" t="str">
        <f t="shared" si="127"/>
        <v>32 Health and social care associate professionals</v>
      </c>
      <c r="M126" s="27">
        <f t="shared" si="128"/>
        <v>-5.6017209086339115E-2</v>
      </c>
      <c r="N126" s="27">
        <f t="shared" si="128"/>
        <v>0.34057968193376409</v>
      </c>
      <c r="O126" s="27">
        <f t="shared" si="128"/>
        <v>-0.18912057696765805</v>
      </c>
      <c r="P126" s="27">
        <f t="shared" si="128"/>
        <v>0.19638238996276236</v>
      </c>
      <c r="Q126" s="27">
        <f t="shared" si="129"/>
        <v>7.2618129951043109E-3</v>
      </c>
      <c r="W126" t="str">
        <f t="shared" si="130"/>
        <v>32 Health and social care associate professionals</v>
      </c>
      <c r="X126" s="27">
        <f t="shared" si="131"/>
        <v>0.35023229479985218</v>
      </c>
      <c r="Y126" s="27">
        <f t="shared" si="131"/>
        <v>0.75372837936624482</v>
      </c>
      <c r="Z126" s="27">
        <f t="shared" si="131"/>
        <v>0.43735535783063639</v>
      </c>
      <c r="AA126" s="27">
        <f t="shared" si="131"/>
        <v>0.9754759264531625</v>
      </c>
      <c r="AB126" s="27">
        <f t="shared" si="132"/>
        <v>1.4128312842837989</v>
      </c>
    </row>
    <row r="127" spans="1:28" x14ac:dyDescent="0.2">
      <c r="A127" t="str">
        <f t="shared" si="124"/>
        <v>33 Protective service occupations</v>
      </c>
      <c r="B127" s="27">
        <f t="shared" si="125"/>
        <v>0.30560048141498797</v>
      </c>
      <c r="C127" s="27">
        <f t="shared" si="125"/>
        <v>0.2999311159114626</v>
      </c>
      <c r="D127" s="27">
        <f t="shared" si="125"/>
        <v>0.98751567417706099</v>
      </c>
      <c r="E127" s="27">
        <f t="shared" si="125"/>
        <v>1.0286422562846065</v>
      </c>
      <c r="F127" s="27">
        <f t="shared" si="126"/>
        <v>2.0161579304616675</v>
      </c>
      <c r="L127" t="str">
        <f t="shared" si="127"/>
        <v>33 Protective service occupations</v>
      </c>
      <c r="M127" s="27">
        <f t="shared" si="128"/>
        <v>0.16890306881850847</v>
      </c>
      <c r="N127" s="27">
        <f t="shared" si="128"/>
        <v>0.13552243742113834</v>
      </c>
      <c r="O127" s="27">
        <f t="shared" si="128"/>
        <v>0.50536437442968651</v>
      </c>
      <c r="P127" s="27">
        <f t="shared" si="128"/>
        <v>0.36292597013373928</v>
      </c>
      <c r="Q127" s="27">
        <f t="shared" si="129"/>
        <v>0.8682903445634258</v>
      </c>
      <c r="W127" t="str">
        <f t="shared" si="130"/>
        <v>33 Protective service occupations</v>
      </c>
      <c r="X127" s="27">
        <f t="shared" si="131"/>
        <v>0.13669741259646817</v>
      </c>
      <c r="Y127" s="27">
        <f t="shared" si="131"/>
        <v>0.16440867849032759</v>
      </c>
      <c r="Z127" s="27">
        <f t="shared" si="131"/>
        <v>0.48215129974736537</v>
      </c>
      <c r="AA127" s="27">
        <f t="shared" si="131"/>
        <v>0.66571628615088763</v>
      </c>
      <c r="AB127" s="27">
        <f t="shared" si="132"/>
        <v>1.147867585898253</v>
      </c>
    </row>
    <row r="128" spans="1:28" x14ac:dyDescent="0.2">
      <c r="A128" t="str">
        <f t="shared" si="124"/>
        <v>34 Culture, media and sports occupations</v>
      </c>
      <c r="B128" s="27">
        <f t="shared" si="125"/>
        <v>3.1029674009152686E-2</v>
      </c>
      <c r="C128" s="27">
        <f t="shared" si="125"/>
        <v>-0.28123280866372724</v>
      </c>
      <c r="D128" s="27">
        <f t="shared" si="125"/>
        <v>-0.27612187444362402</v>
      </c>
      <c r="E128" s="27">
        <f t="shared" si="125"/>
        <v>0.70049503202460883</v>
      </c>
      <c r="F128" s="27">
        <f t="shared" si="126"/>
        <v>0.42437315758098482</v>
      </c>
      <c r="L128" t="str">
        <f t="shared" si="127"/>
        <v>34 Culture, media and sports occupations</v>
      </c>
      <c r="M128" s="27">
        <f t="shared" si="128"/>
        <v>0.33830128287778338</v>
      </c>
      <c r="N128" s="27">
        <f t="shared" si="128"/>
        <v>-0.57243854284359852</v>
      </c>
      <c r="O128" s="27">
        <f t="shared" si="128"/>
        <v>-0.12158095794581758</v>
      </c>
      <c r="P128" s="27">
        <f t="shared" si="128"/>
        <v>0.20984548599197206</v>
      </c>
      <c r="Q128" s="27">
        <f t="shared" si="129"/>
        <v>8.8264528046154478E-2</v>
      </c>
      <c r="W128" t="str">
        <f t="shared" si="130"/>
        <v>34 Culture, media and sports occupations</v>
      </c>
      <c r="X128" s="27">
        <f t="shared" si="131"/>
        <v>-0.30727160886862626</v>
      </c>
      <c r="Y128" s="27">
        <f t="shared" si="131"/>
        <v>0.29120573417987972</v>
      </c>
      <c r="Z128" s="27">
        <f t="shared" si="131"/>
        <v>-0.15454091649780954</v>
      </c>
      <c r="AA128" s="27">
        <f t="shared" si="131"/>
        <v>0.49064954603263589</v>
      </c>
      <c r="AB128" s="27">
        <f t="shared" si="132"/>
        <v>0.33610862953482634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0.72724221940171674</v>
      </c>
      <c r="C129" s="27">
        <f t="shared" si="125"/>
        <v>0.75717391923698329</v>
      </c>
      <c r="D129" s="27">
        <f t="shared" si="125"/>
        <v>-0.81162037002988185</v>
      </c>
      <c r="E129" s="27">
        <f t="shared" si="125"/>
        <v>1.2310791087969868</v>
      </c>
      <c r="F129" s="27">
        <f t="shared" si="126"/>
        <v>0.41945873876710493</v>
      </c>
      <c r="L129" t="str">
        <f t="shared" si="127"/>
        <v>35 Business and public service associate professionals</v>
      </c>
      <c r="M129" s="27">
        <f t="shared" si="128"/>
        <v>0.27049302320505042</v>
      </c>
      <c r="N129" s="27">
        <f t="shared" si="128"/>
        <v>0.2734776388865825</v>
      </c>
      <c r="O129" s="27">
        <f t="shared" si="128"/>
        <v>-0.76487550979923569</v>
      </c>
      <c r="P129" s="27">
        <f t="shared" si="128"/>
        <v>5.7115158631951601E-2</v>
      </c>
      <c r="Q129" s="27">
        <f t="shared" si="129"/>
        <v>-0.70776035116728409</v>
      </c>
      <c r="W129" t="str">
        <f t="shared" si="130"/>
        <v>35 Business and public service associate professionals</v>
      </c>
      <c r="X129" s="27">
        <f t="shared" si="131"/>
        <v>0.45674919619663612</v>
      </c>
      <c r="Y129" s="27">
        <f t="shared" si="131"/>
        <v>0.48369628035040968</v>
      </c>
      <c r="Z129" s="27">
        <f t="shared" si="131"/>
        <v>-4.6744860230624852E-2</v>
      </c>
      <c r="AA129" s="27">
        <f t="shared" si="131"/>
        <v>1.1739639501650156</v>
      </c>
      <c r="AB129" s="27">
        <f t="shared" si="132"/>
        <v>1.1272190899343908</v>
      </c>
    </row>
    <row r="130" spans="1:28" x14ac:dyDescent="0.2">
      <c r="A130" t="str">
        <f t="shared" si="124"/>
        <v>41 Administrative occupations</v>
      </c>
      <c r="B130" s="27">
        <f t="shared" si="125"/>
        <v>-2.9484443809949141</v>
      </c>
      <c r="C130" s="27">
        <f t="shared" si="125"/>
        <v>1.7329575125919945</v>
      </c>
      <c r="D130" s="27">
        <f t="shared" si="125"/>
        <v>-2.8446344473183629</v>
      </c>
      <c r="E130" s="27">
        <f t="shared" si="125"/>
        <v>-1.3157073892552162</v>
      </c>
      <c r="F130" s="27">
        <f t="shared" si="126"/>
        <v>-4.1603418365735791</v>
      </c>
      <c r="L130" t="str">
        <f t="shared" si="127"/>
        <v>41 Administrative occupations</v>
      </c>
      <c r="M130" s="27">
        <f t="shared" si="128"/>
        <v>-1.1630790000405558</v>
      </c>
      <c r="N130" s="27">
        <f t="shared" si="128"/>
        <v>2.155981566383522</v>
      </c>
      <c r="O130" s="27">
        <f t="shared" si="128"/>
        <v>-0.47165363575128616</v>
      </c>
      <c r="P130" s="27">
        <f t="shared" si="128"/>
        <v>1.4063456900099904</v>
      </c>
      <c r="Q130" s="27">
        <f t="shared" si="129"/>
        <v>0.93469205425870427</v>
      </c>
      <c r="W130" t="str">
        <f t="shared" si="130"/>
        <v>41 Administrative occupations</v>
      </c>
      <c r="X130" s="27">
        <f t="shared" si="131"/>
        <v>-1.7853653809544134</v>
      </c>
      <c r="Y130" s="27">
        <f t="shared" si="131"/>
        <v>-0.42302405379153996</v>
      </c>
      <c r="Z130" s="27">
        <f t="shared" si="131"/>
        <v>-2.3729808115670146</v>
      </c>
      <c r="AA130" s="27">
        <f t="shared" si="131"/>
        <v>-2.7220530792652013</v>
      </c>
      <c r="AB130" s="27">
        <f t="shared" si="132"/>
        <v>-5.0950338908322159</v>
      </c>
    </row>
    <row r="131" spans="1:28" x14ac:dyDescent="0.2">
      <c r="A131" t="str">
        <f t="shared" si="124"/>
        <v>42 Secretarial and related occupations</v>
      </c>
      <c r="B131" s="27">
        <f t="shared" si="125"/>
        <v>-1.1570277586395896</v>
      </c>
      <c r="C131" s="27">
        <f t="shared" si="125"/>
        <v>0.1073634678624229</v>
      </c>
      <c r="D131" s="27">
        <f t="shared" si="125"/>
        <v>0.76215769669620759</v>
      </c>
      <c r="E131" s="27">
        <f t="shared" si="125"/>
        <v>-1.3230126272295122</v>
      </c>
      <c r="F131" s="27">
        <f t="shared" si="126"/>
        <v>-0.5608549305333046</v>
      </c>
      <c r="L131" t="str">
        <f t="shared" si="127"/>
        <v>42 Secretarial and related occupations</v>
      </c>
      <c r="M131" s="27">
        <f t="shared" si="128"/>
        <v>-0.13280625801764862</v>
      </c>
      <c r="N131" s="27">
        <f t="shared" si="128"/>
        <v>-4.1011913623008711E-2</v>
      </c>
      <c r="O131" s="27">
        <f t="shared" si="128"/>
        <v>0.19977653659178524</v>
      </c>
      <c r="P131" s="27">
        <f t="shared" si="128"/>
        <v>0.14324254989240914</v>
      </c>
      <c r="Q131" s="27">
        <f t="shared" si="129"/>
        <v>0.34301908648419438</v>
      </c>
      <c r="W131" t="str">
        <f t="shared" si="130"/>
        <v>42 Secretarial and related occupations</v>
      </c>
      <c r="X131" s="27">
        <f t="shared" si="131"/>
        <v>-1.0242215006219348</v>
      </c>
      <c r="Y131" s="27">
        <f t="shared" si="131"/>
        <v>0.14837538148543139</v>
      </c>
      <c r="Z131" s="27">
        <f t="shared" si="131"/>
        <v>0.56238116010443395</v>
      </c>
      <c r="AA131" s="27">
        <f t="shared" si="131"/>
        <v>-1.4662551771219308</v>
      </c>
      <c r="AB131" s="27">
        <f t="shared" si="132"/>
        <v>-0.90387401701749681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-0.97665098403570383</v>
      </c>
      <c r="C132" s="27">
        <f t="shared" si="125"/>
        <v>6.9909009940481326E-2</v>
      </c>
      <c r="D132" s="27">
        <f t="shared" si="125"/>
        <v>9.08687029049009E-2</v>
      </c>
      <c r="E132" s="27">
        <f t="shared" si="125"/>
        <v>0.43356220314824157</v>
      </c>
      <c r="F132" s="27">
        <f t="shared" si="126"/>
        <v>0.52443090605314246</v>
      </c>
      <c r="L132" t="str">
        <f t="shared" si="127"/>
        <v>51 Skilled agricultural and related trades</v>
      </c>
      <c r="M132" s="27">
        <f t="shared" si="128"/>
        <v>-1.1488974527912017</v>
      </c>
      <c r="N132" s="27">
        <f t="shared" si="128"/>
        <v>-0.39895059358478546</v>
      </c>
      <c r="O132" s="27">
        <f t="shared" si="128"/>
        <v>-3.9467856570061244E-3</v>
      </c>
      <c r="P132" s="27">
        <f t="shared" si="128"/>
        <v>0.25409160924328855</v>
      </c>
      <c r="Q132" s="27">
        <f t="shared" si="129"/>
        <v>0.25014482358628243</v>
      </c>
      <c r="W132" t="str">
        <f t="shared" si="130"/>
        <v>51 Skilled agricultural and related trades</v>
      </c>
      <c r="X132" s="27">
        <f t="shared" si="131"/>
        <v>0.17224646875550975</v>
      </c>
      <c r="Y132" s="27">
        <f t="shared" si="131"/>
        <v>0.46885960352526179</v>
      </c>
      <c r="Z132" s="27">
        <f t="shared" si="131"/>
        <v>9.4815488561905803E-2</v>
      </c>
      <c r="AA132" s="27">
        <f t="shared" si="131"/>
        <v>0.17947059390495856</v>
      </c>
      <c r="AB132" s="27">
        <f t="shared" si="132"/>
        <v>0.27428608246686437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-0.48913670023500799</v>
      </c>
      <c r="C133" s="27">
        <f t="shared" si="125"/>
        <v>-2.3235867191300397</v>
      </c>
      <c r="D133" s="27">
        <f t="shared" si="125"/>
        <v>-0.45883449627861594</v>
      </c>
      <c r="E133" s="27">
        <f t="shared" si="125"/>
        <v>-1.0326937329973394</v>
      </c>
      <c r="F133" s="27">
        <f t="shared" si="126"/>
        <v>-1.4915282292759553</v>
      </c>
      <c r="L133" t="str">
        <f t="shared" si="127"/>
        <v>52 Skilled metal, electrical and electronic trades</v>
      </c>
      <c r="M133" s="27">
        <f t="shared" si="128"/>
        <v>-0.57102217823491763</v>
      </c>
      <c r="N133" s="27">
        <f t="shared" si="128"/>
        <v>-2.2793696957336405</v>
      </c>
      <c r="O133" s="27">
        <f t="shared" si="128"/>
        <v>-0.73649099576564403</v>
      </c>
      <c r="P133" s="27">
        <f t="shared" si="128"/>
        <v>-1.2016388513161242</v>
      </c>
      <c r="Q133" s="27">
        <f t="shared" si="129"/>
        <v>-1.9381298470817683</v>
      </c>
      <c r="W133" t="str">
        <f t="shared" si="130"/>
        <v>52 Skilled metal, electrical and electronic trades</v>
      </c>
      <c r="X133" s="27">
        <f t="shared" si="131"/>
        <v>8.1885477999906697E-2</v>
      </c>
      <c r="Y133" s="27">
        <f t="shared" si="131"/>
        <v>-4.421702339639183E-2</v>
      </c>
      <c r="Z133" s="27">
        <f t="shared" si="131"/>
        <v>0.27765649948700905</v>
      </c>
      <c r="AA133" s="27">
        <f t="shared" si="131"/>
        <v>0.16894511831880804</v>
      </c>
      <c r="AB133" s="27">
        <f t="shared" si="132"/>
        <v>0.44660161780581709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1.0551061069961776</v>
      </c>
      <c r="C134" s="27">
        <f t="shared" si="125"/>
        <v>-2.6668694393215322</v>
      </c>
      <c r="D134" s="27">
        <f t="shared" si="125"/>
        <v>-9.5371481375261524E-2</v>
      </c>
      <c r="E134" s="27">
        <f t="shared" si="125"/>
        <v>-1.0403206660744697</v>
      </c>
      <c r="F134" s="27">
        <f t="shared" si="126"/>
        <v>-1.1356921474497312</v>
      </c>
      <c r="L134" t="str">
        <f t="shared" si="127"/>
        <v>53 Skilled construction and building trades</v>
      </c>
      <c r="M134" s="27">
        <f t="shared" si="128"/>
        <v>1.264928012487097</v>
      </c>
      <c r="N134" s="27">
        <f t="shared" si="128"/>
        <v>-2.7310893954890521</v>
      </c>
      <c r="O134" s="27">
        <f t="shared" si="128"/>
        <v>-0.11711132623634768</v>
      </c>
      <c r="P134" s="27">
        <f t="shared" si="128"/>
        <v>-1.0897148817708437</v>
      </c>
      <c r="Q134" s="27">
        <f t="shared" si="129"/>
        <v>-1.2068262080071914</v>
      </c>
      <c r="W134" t="str">
        <f t="shared" si="130"/>
        <v>53 Skilled construction and building trades</v>
      </c>
      <c r="X134" s="27">
        <f t="shared" si="131"/>
        <v>-0.20982190549092805</v>
      </c>
      <c r="Y134" s="27">
        <f t="shared" si="131"/>
        <v>6.421995616752435E-2</v>
      </c>
      <c r="Z134" s="27">
        <f t="shared" si="131"/>
        <v>2.173984486108399E-2</v>
      </c>
      <c r="AA134" s="27">
        <f t="shared" si="131"/>
        <v>4.939421569639163E-2</v>
      </c>
      <c r="AB134" s="27">
        <f t="shared" si="132"/>
        <v>7.113406055747562E-2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-0.46857984278511999</v>
      </c>
      <c r="C135" s="27">
        <f t="shared" si="125"/>
        <v>-0.47416429567450713</v>
      </c>
      <c r="D135" s="27">
        <f t="shared" si="125"/>
        <v>-0.14714275977332925</v>
      </c>
      <c r="E135" s="27">
        <f t="shared" si="125"/>
        <v>5.0488706537374917E-2</v>
      </c>
      <c r="F135" s="27">
        <f t="shared" si="126"/>
        <v>-9.6654053235954329E-2</v>
      </c>
      <c r="L135" t="str">
        <f t="shared" si="127"/>
        <v>54 Textiles, printing and other skilled trades</v>
      </c>
      <c r="M135" s="27">
        <f t="shared" si="128"/>
        <v>-0.16077930825412245</v>
      </c>
      <c r="N135" s="27">
        <f t="shared" si="128"/>
        <v>-0.82686770848256774</v>
      </c>
      <c r="O135" s="27">
        <f t="shared" si="128"/>
        <v>-0.12112631784390304</v>
      </c>
      <c r="P135" s="27">
        <f t="shared" si="128"/>
        <v>3.0662480021592664E-2</v>
      </c>
      <c r="Q135" s="27">
        <f t="shared" si="129"/>
        <v>-9.0463837822310378E-2</v>
      </c>
      <c r="W135" t="str">
        <f t="shared" si="130"/>
        <v>54 Textiles, printing and other skilled trades</v>
      </c>
      <c r="X135" s="27">
        <f t="shared" si="131"/>
        <v>-0.30780053453099354</v>
      </c>
      <c r="Y135" s="27">
        <f t="shared" si="131"/>
        <v>0.35270341280804862</v>
      </c>
      <c r="Z135" s="27">
        <f t="shared" si="131"/>
        <v>-2.6016441929423983E-2</v>
      </c>
      <c r="AA135" s="27">
        <f t="shared" si="131"/>
        <v>1.9826226515783141E-2</v>
      </c>
      <c r="AB135" s="27">
        <f t="shared" si="132"/>
        <v>-6.1902154136408427E-3</v>
      </c>
    </row>
    <row r="136" spans="1:28" x14ac:dyDescent="0.2">
      <c r="A136" t="str">
        <f t="shared" si="124"/>
        <v>61 Caring personal service occupations</v>
      </c>
      <c r="B136" s="27">
        <f t="shared" si="125"/>
        <v>-1.0279994317473999</v>
      </c>
      <c r="C136" s="27">
        <f t="shared" si="125"/>
        <v>1.2686545192160779</v>
      </c>
      <c r="D136" s="27">
        <f t="shared" si="125"/>
        <v>2.4504030475224141</v>
      </c>
      <c r="E136" s="27">
        <f t="shared" si="125"/>
        <v>2.0204327779487627</v>
      </c>
      <c r="F136" s="27">
        <f t="shared" si="126"/>
        <v>4.4708358254711769</v>
      </c>
      <c r="L136" t="str">
        <f t="shared" si="127"/>
        <v>61 Caring personal service occupations</v>
      </c>
      <c r="M136" s="27">
        <f t="shared" si="128"/>
        <v>0.13979174737673894</v>
      </c>
      <c r="N136" s="27">
        <f t="shared" si="128"/>
        <v>-5.0548276862082631E-2</v>
      </c>
      <c r="O136" s="27">
        <f t="shared" si="128"/>
        <v>0.9208933991602466</v>
      </c>
      <c r="P136" s="27">
        <f t="shared" si="128"/>
        <v>0.7555818225204245</v>
      </c>
      <c r="Q136" s="27">
        <f t="shared" si="129"/>
        <v>1.6764752216806711</v>
      </c>
      <c r="W136" t="str">
        <f t="shared" si="130"/>
        <v>61 Caring personal service occupations</v>
      </c>
      <c r="X136" s="27">
        <f t="shared" si="131"/>
        <v>-1.1677911791241442</v>
      </c>
      <c r="Y136" s="27">
        <f t="shared" si="131"/>
        <v>1.3192027960781694</v>
      </c>
      <c r="Z136" s="27">
        <f t="shared" si="131"/>
        <v>1.5295096483621862</v>
      </c>
      <c r="AA136" s="27">
        <f t="shared" si="131"/>
        <v>1.2648509554283507</v>
      </c>
      <c r="AB136" s="27">
        <f t="shared" si="132"/>
        <v>2.7943606037905369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0.45421575665192471</v>
      </c>
      <c r="C137" s="27">
        <f t="shared" si="125"/>
        <v>-0.78241078697679534</v>
      </c>
      <c r="D137" s="27">
        <f t="shared" si="125"/>
        <v>8.0878652303368881E-2</v>
      </c>
      <c r="E137" s="27">
        <f t="shared" si="125"/>
        <v>0.48392314787849067</v>
      </c>
      <c r="F137" s="27">
        <f t="shared" si="126"/>
        <v>0.56480180018185955</v>
      </c>
      <c r="L137" t="str">
        <f t="shared" si="127"/>
        <v>62 Leisure, travel and related personal service occupations</v>
      </c>
      <c r="M137" s="27">
        <f t="shared" si="128"/>
        <v>0.14067020341172531</v>
      </c>
      <c r="N137" s="27">
        <f t="shared" si="128"/>
        <v>-5.502382967498809E-2</v>
      </c>
      <c r="O137" s="27">
        <f t="shared" si="128"/>
        <v>-1.5703385667503067E-2</v>
      </c>
      <c r="P137" s="27">
        <f t="shared" si="128"/>
        <v>0.25385927271580488</v>
      </c>
      <c r="Q137" s="27">
        <f t="shared" si="129"/>
        <v>0.23815588704830182</v>
      </c>
      <c r="W137" t="str">
        <f t="shared" si="130"/>
        <v>62 Leisure, travel and related personal service occupations</v>
      </c>
      <c r="X137" s="27">
        <f t="shared" si="131"/>
        <v>0.31354555324019895</v>
      </c>
      <c r="Y137" s="27">
        <f t="shared" si="131"/>
        <v>-0.72738695730179526</v>
      </c>
      <c r="Z137" s="27">
        <f t="shared" si="131"/>
        <v>9.6582037970872392E-2</v>
      </c>
      <c r="AA137" s="27">
        <f t="shared" si="131"/>
        <v>0.23006387516267868</v>
      </c>
      <c r="AB137" s="27">
        <f t="shared" si="132"/>
        <v>0.32664591313355107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-4.2121815156596687E-2</v>
      </c>
      <c r="C138" s="27">
        <f t="shared" si="125"/>
        <v>0.11105700161257037</v>
      </c>
      <c r="D138" s="27">
        <f t="shared" si="125"/>
        <v>-0.10133787576482201</v>
      </c>
      <c r="E138" s="27">
        <f t="shared" si="125"/>
        <v>3.5769711812862315E-2</v>
      </c>
      <c r="F138" s="27">
        <f t="shared" si="126"/>
        <v>-6.556816395195969E-2</v>
      </c>
      <c r="L138" t="str">
        <f t="shared" si="127"/>
        <v>63 Community and civil enforcement occupations</v>
      </c>
      <c r="M138" s="27">
        <f t="shared" si="128"/>
        <v>-6.8158386857549935E-2</v>
      </c>
      <c r="N138" s="27">
        <f t="shared" si="128"/>
        <v>0.13378971304391929</v>
      </c>
      <c r="O138" s="27">
        <f t="shared" si="128"/>
        <v>-0.1464170381938471</v>
      </c>
      <c r="P138" s="27">
        <f t="shared" si="128"/>
        <v>3.7910211591808185E-2</v>
      </c>
      <c r="Q138" s="27">
        <f t="shared" si="129"/>
        <v>-0.10850682660203892</v>
      </c>
      <c r="W138" t="str">
        <f t="shared" si="130"/>
        <v>63 Community and civil enforcement occupations</v>
      </c>
      <c r="X138" s="27">
        <f t="shared" si="131"/>
        <v>2.6036571700953137E-2</v>
      </c>
      <c r="Y138" s="27">
        <f t="shared" si="131"/>
        <v>-2.2732711431349056E-2</v>
      </c>
      <c r="Z138" s="27">
        <f t="shared" si="131"/>
        <v>4.5079162429025155E-2</v>
      </c>
      <c r="AA138" s="27">
        <f t="shared" si="131"/>
        <v>-2.1404997789459534E-3</v>
      </c>
      <c r="AB138" s="27">
        <f t="shared" si="132"/>
        <v>4.2938662650079201E-2</v>
      </c>
    </row>
    <row r="139" spans="1:28" x14ac:dyDescent="0.2">
      <c r="A139" t="str">
        <f t="shared" si="124"/>
        <v>71 Sales occupations</v>
      </c>
      <c r="B139" s="27">
        <f t="shared" si="125"/>
        <v>-2.6116430024649588</v>
      </c>
      <c r="C139" s="27">
        <f t="shared" si="125"/>
        <v>-0.22476859821527739</v>
      </c>
      <c r="D139" s="27">
        <f t="shared" si="125"/>
        <v>-1.8451171615991697</v>
      </c>
      <c r="E139" s="27">
        <f t="shared" si="125"/>
        <v>-0.4982385269511127</v>
      </c>
      <c r="F139" s="27">
        <f t="shared" si="126"/>
        <v>-2.3433556885502824</v>
      </c>
      <c r="L139" t="str">
        <f t="shared" si="127"/>
        <v>71 Sales occupations</v>
      </c>
      <c r="M139" s="27">
        <f t="shared" si="128"/>
        <v>-1.0637988813474664E-2</v>
      </c>
      <c r="N139" s="27">
        <f t="shared" si="128"/>
        <v>-0.41820410004246789</v>
      </c>
      <c r="O139" s="27">
        <f t="shared" si="128"/>
        <v>-0.64737547085250746</v>
      </c>
      <c r="P139" s="27">
        <f t="shared" si="128"/>
        <v>0.19106132740021309</v>
      </c>
      <c r="Q139" s="27">
        <f t="shared" si="129"/>
        <v>-0.45631414345229437</v>
      </c>
      <c r="W139" t="str">
        <f t="shared" si="130"/>
        <v>71 Sales occupations</v>
      </c>
      <c r="X139" s="27">
        <f t="shared" si="131"/>
        <v>-2.6010050136514664</v>
      </c>
      <c r="Y139" s="27">
        <f t="shared" si="131"/>
        <v>0.19343550182712832</v>
      </c>
      <c r="Z139" s="27">
        <f t="shared" si="131"/>
        <v>-1.1977416907466711</v>
      </c>
      <c r="AA139" s="27">
        <f t="shared" si="131"/>
        <v>-0.68929985435135066</v>
      </c>
      <c r="AB139" s="27">
        <f t="shared" si="132"/>
        <v>-1.8870415450980218</v>
      </c>
    </row>
    <row r="140" spans="1:28" x14ac:dyDescent="0.2">
      <c r="A140" t="str">
        <f t="shared" si="124"/>
        <v>72 Customer service occupations</v>
      </c>
      <c r="B140" s="27">
        <f t="shared" si="125"/>
        <v>0.39745854807469794</v>
      </c>
      <c r="C140" s="27">
        <f t="shared" si="125"/>
        <v>0.21489543073638995</v>
      </c>
      <c r="D140" s="27">
        <f t="shared" si="125"/>
        <v>2.3784954857828673</v>
      </c>
      <c r="E140" s="27">
        <f t="shared" si="125"/>
        <v>1.9024451345018676</v>
      </c>
      <c r="F140" s="27">
        <f t="shared" si="126"/>
        <v>4.2809406202847349</v>
      </c>
      <c r="L140" t="str">
        <f t="shared" si="127"/>
        <v>72 Customer service occupations</v>
      </c>
      <c r="M140" s="27">
        <f t="shared" si="128"/>
        <v>-0.12506572405986605</v>
      </c>
      <c r="N140" s="27">
        <f t="shared" si="128"/>
        <v>0.51641129079089243</v>
      </c>
      <c r="O140" s="27">
        <f t="shared" si="128"/>
        <v>1.287697488387868</v>
      </c>
      <c r="P140" s="27">
        <f t="shared" si="128"/>
        <v>1.0701645350970619</v>
      </c>
      <c r="Q140" s="27">
        <f t="shared" si="129"/>
        <v>2.3578620234849299</v>
      </c>
      <c r="W140" t="str">
        <f t="shared" si="130"/>
        <v>72 Customer service occupations</v>
      </c>
      <c r="X140" s="27">
        <f t="shared" si="131"/>
        <v>0.52252427213456087</v>
      </c>
      <c r="Y140" s="27">
        <f t="shared" si="131"/>
        <v>-0.30151586005449627</v>
      </c>
      <c r="Z140" s="27">
        <f t="shared" si="131"/>
        <v>1.090797997395013</v>
      </c>
      <c r="AA140" s="27">
        <f t="shared" si="131"/>
        <v>0.83228059940478705</v>
      </c>
      <c r="AB140" s="27">
        <f t="shared" si="132"/>
        <v>1.9230785967998001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-1.3324340340272194</v>
      </c>
      <c r="C141" s="27">
        <f t="shared" si="125"/>
        <v>-1.3911530452712189</v>
      </c>
      <c r="D141" s="27">
        <f t="shared" si="125"/>
        <v>1.9087182322587921</v>
      </c>
      <c r="E141" s="27">
        <f t="shared" si="125"/>
        <v>-0.3630573389154268</v>
      </c>
      <c r="F141" s="27">
        <f t="shared" si="126"/>
        <v>1.5456608933433653</v>
      </c>
      <c r="L141" t="str">
        <f t="shared" si="127"/>
        <v>81 Process, plant and machine operatives</v>
      </c>
      <c r="M141" s="27">
        <f t="shared" si="128"/>
        <v>-1.235884841273359</v>
      </c>
      <c r="N141" s="27">
        <f t="shared" si="128"/>
        <v>-1.0523805887710296</v>
      </c>
      <c r="O141" s="27">
        <f t="shared" si="128"/>
        <v>1.5399035191475061</v>
      </c>
      <c r="P141" s="27">
        <f t="shared" si="128"/>
        <v>-0.2387173335078927</v>
      </c>
      <c r="Q141" s="27">
        <f t="shared" si="129"/>
        <v>1.3011861856396134</v>
      </c>
      <c r="W141" t="str">
        <f t="shared" si="130"/>
        <v>81 Process, plant and machine operatives</v>
      </c>
      <c r="X141" s="27">
        <f t="shared" si="131"/>
        <v>-9.6549192753863533E-2</v>
      </c>
      <c r="Y141" s="27">
        <f t="shared" si="131"/>
        <v>-0.33877245650015841</v>
      </c>
      <c r="Z141" s="27">
        <f t="shared" si="131"/>
        <v>0.36881471311124048</v>
      </c>
      <c r="AA141" s="27">
        <f t="shared" si="131"/>
        <v>-0.12434000540753631</v>
      </c>
      <c r="AB141" s="27">
        <f t="shared" si="132"/>
        <v>0.24447470770370416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2.4674299591946838</v>
      </c>
      <c r="C142" s="27">
        <f t="shared" si="125"/>
        <v>-1.7525450133513942</v>
      </c>
      <c r="D142" s="27">
        <f t="shared" si="125"/>
        <v>0.27944513501316059</v>
      </c>
      <c r="E142" s="27">
        <f t="shared" si="125"/>
        <v>-0.44650829551891213</v>
      </c>
      <c r="F142" s="27">
        <f t="shared" si="126"/>
        <v>-0.16706316050575154</v>
      </c>
      <c r="L142" t="str">
        <f t="shared" si="127"/>
        <v>82 Transport and mobile machine drivers and operatives</v>
      </c>
      <c r="M142" s="27">
        <f t="shared" si="128"/>
        <v>2.4601044290474263</v>
      </c>
      <c r="N142" s="27">
        <f t="shared" si="128"/>
        <v>-1.6554287937934777</v>
      </c>
      <c r="O142" s="27">
        <f t="shared" si="128"/>
        <v>0.11445026333922925</v>
      </c>
      <c r="P142" s="27">
        <f t="shared" si="128"/>
        <v>-0.52318157187140635</v>
      </c>
      <c r="Q142" s="27">
        <f t="shared" si="129"/>
        <v>-0.4087313085321771</v>
      </c>
      <c r="W142" t="str">
        <f t="shared" si="130"/>
        <v>82 Transport and mobile machine drivers and operatives</v>
      </c>
      <c r="X142" s="27">
        <f t="shared" si="131"/>
        <v>7.3255301472690548E-3</v>
      </c>
      <c r="Y142" s="27">
        <f t="shared" si="131"/>
        <v>-9.7116219557907835E-2</v>
      </c>
      <c r="Z142" s="27">
        <f t="shared" si="131"/>
        <v>0.16499487167391796</v>
      </c>
      <c r="AA142" s="27">
        <f t="shared" si="131"/>
        <v>7.6673276352502873E-2</v>
      </c>
      <c r="AB142" s="27">
        <f t="shared" si="132"/>
        <v>0.24166814802642084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-0.70685612071976323</v>
      </c>
      <c r="C143" s="27">
        <f t="shared" si="125"/>
        <v>-0.8110693114482137</v>
      </c>
      <c r="D143" s="27">
        <f t="shared" si="125"/>
        <v>-0.87872737856190763</v>
      </c>
      <c r="E143" s="27">
        <f t="shared" si="125"/>
        <v>-0.17588160321388813</v>
      </c>
      <c r="F143" s="27">
        <f t="shared" si="126"/>
        <v>-1.0546089817757958</v>
      </c>
      <c r="L143" t="str">
        <f t="shared" si="127"/>
        <v>91 Elementary trades and related occupations</v>
      </c>
      <c r="M143" s="27">
        <f t="shared" si="128"/>
        <v>-0.48737779325233266</v>
      </c>
      <c r="N143" s="27">
        <f t="shared" si="128"/>
        <v>-0.51991526412311018</v>
      </c>
      <c r="O143" s="27">
        <f t="shared" si="128"/>
        <v>-0.76121002434058305</v>
      </c>
      <c r="P143" s="27">
        <f t="shared" si="128"/>
        <v>-0.14007418974549957</v>
      </c>
      <c r="Q143" s="27">
        <f t="shared" si="129"/>
        <v>-0.90128421408608261</v>
      </c>
      <c r="W143" t="str">
        <f t="shared" si="130"/>
        <v>91 Elementary trades and related occupations</v>
      </c>
      <c r="X143" s="27">
        <f t="shared" si="131"/>
        <v>-0.21947832746743634</v>
      </c>
      <c r="Y143" s="27">
        <f t="shared" si="131"/>
        <v>-0.29115404732511185</v>
      </c>
      <c r="Z143" s="27">
        <f t="shared" si="131"/>
        <v>-0.11751735422131804</v>
      </c>
      <c r="AA143" s="27">
        <f t="shared" si="131"/>
        <v>-3.5807413468387117E-2</v>
      </c>
      <c r="AB143" s="27">
        <f t="shared" si="132"/>
        <v>-0.15332476768970515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0.5964349968148781</v>
      </c>
      <c r="C144" s="27">
        <f t="shared" si="125"/>
        <v>-2.9484229897895418</v>
      </c>
      <c r="D144" s="27">
        <f t="shared" si="125"/>
        <v>0.59708766104708388</v>
      </c>
      <c r="E144" s="27">
        <f t="shared" si="125"/>
        <v>1.525734478378844</v>
      </c>
      <c r="F144" s="27">
        <f t="shared" si="126"/>
        <v>2.1228221394259279</v>
      </c>
      <c r="L144" t="str">
        <f t="shared" si="127"/>
        <v>92 Elementary administration and service occupations</v>
      </c>
      <c r="M144" s="27">
        <f t="shared" si="128"/>
        <v>2.0486401539396155</v>
      </c>
      <c r="N144" s="27">
        <f t="shared" si="128"/>
        <v>-1.7133239514594685</v>
      </c>
      <c r="O144" s="27">
        <f t="shared" si="128"/>
        <v>1.2905135750934846</v>
      </c>
      <c r="P144" s="27">
        <f t="shared" si="128"/>
        <v>-0.31391835330338225</v>
      </c>
      <c r="Q144" s="27">
        <f t="shared" si="129"/>
        <v>0.97659522179010239</v>
      </c>
      <c r="W144" t="str">
        <f t="shared" si="130"/>
        <v>92 Elementary administration and service occupations</v>
      </c>
      <c r="X144" s="27">
        <f t="shared" si="131"/>
        <v>-1.4522051571248014</v>
      </c>
      <c r="Y144" s="27">
        <f t="shared" si="131"/>
        <v>-1.2350990383299987</v>
      </c>
      <c r="Z144" s="27">
        <f t="shared" si="131"/>
        <v>-0.69342591404645049</v>
      </c>
      <c r="AA144" s="27">
        <f t="shared" si="131"/>
        <v>1.8396528316822831</v>
      </c>
      <c r="AB144" s="27">
        <f t="shared" si="132"/>
        <v>1.1462269176358326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6.0179999999995175</v>
      </c>
      <c r="C146" s="29">
        <f t="shared" ref="C146" si="133">D35-C35</f>
        <v>-1.9099999999994566</v>
      </c>
      <c r="D146" s="29">
        <f>E35-D35</f>
        <v>11.310999999999524</v>
      </c>
      <c r="E146" s="29">
        <f>F35-E35</f>
        <v>23.545000000000016</v>
      </c>
      <c r="F146" s="29">
        <f t="shared" ref="F146" si="134">F35-D35</f>
        <v>34.85599999999954</v>
      </c>
      <c r="L146" s="24" t="str">
        <f>L35</f>
        <v>All occupations</v>
      </c>
      <c r="M146" s="29">
        <f>N35-M35</f>
        <v>7.1426326356883294</v>
      </c>
      <c r="N146" s="29">
        <f t="shared" ref="N146" si="135">O35-N35</f>
        <v>-8.6672528248822402</v>
      </c>
      <c r="O146" s="29">
        <f>P35-O35</f>
        <v>4.0978862368867226</v>
      </c>
      <c r="P146" s="29">
        <f>Q35-P35</f>
        <v>8.9033971102523992</v>
      </c>
      <c r="Q146" s="29">
        <f t="shared" ref="Q146" si="136">Q35-O35</f>
        <v>13.001283347139122</v>
      </c>
      <c r="W146" s="24" t="str">
        <f>W35</f>
        <v>All occupations</v>
      </c>
      <c r="X146" s="29">
        <f>Y35-X35</f>
        <v>-1.124632635688755</v>
      </c>
      <c r="Y146" s="29">
        <f t="shared" ref="Y146" si="137">Z35-Y35</f>
        <v>6.7572528248825847</v>
      </c>
      <c r="Z146" s="29">
        <f>AA35-Z35</f>
        <v>7.2131137631128865</v>
      </c>
      <c r="AA146" s="29">
        <f>AB35-AA35</f>
        <v>14.641602889747674</v>
      </c>
      <c r="AB146" s="29">
        <f t="shared" ref="AB146" si="138">AB35-Z35</f>
        <v>21.85471665286056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17.867606514747898</v>
      </c>
      <c r="C153" s="11">
        <f t="shared" ref="C153:F153" si="143">C8</f>
        <v>21.049506096668917</v>
      </c>
      <c r="D153" s="11">
        <f t="shared" si="143"/>
        <v>21.270195678527561</v>
      </c>
      <c r="E153" s="11">
        <f t="shared" si="143"/>
        <v>19.784581923822678</v>
      </c>
      <c r="F153" s="11">
        <f t="shared" si="143"/>
        <v>22.099029821267351</v>
      </c>
      <c r="H153" s="40">
        <f>IF(D$151-B$151 &lt;&gt; 0,(EXP(LN(D153/B153)/(D$151-B$151))-1)*100,0)</f>
        <v>3.5478345474023953</v>
      </c>
      <c r="I153" s="40">
        <f>IF(F$151-D$151 &lt;&gt; 0,(EXP(LN(F153/D153)/(F$151-D$151))-1)*100,0)</f>
        <v>0.25517086914497167</v>
      </c>
      <c r="L153" s="10" t="str">
        <f>L8</f>
        <v>11 Corporate managers and directors</v>
      </c>
      <c r="M153" s="11">
        <f>M8</f>
        <v>11.709262637931735</v>
      </c>
      <c r="N153" s="11">
        <f t="shared" ref="N153:Q153" si="144">N8</f>
        <v>13.632618863661822</v>
      </c>
      <c r="O153" s="11">
        <f t="shared" si="144"/>
        <v>13.389082085745631</v>
      </c>
      <c r="P153" s="11">
        <f t="shared" si="144"/>
        <v>11.956716657429856</v>
      </c>
      <c r="Q153" s="11">
        <f t="shared" si="144"/>
        <v>12.668562835132105</v>
      </c>
      <c r="S153" s="40">
        <f>IF(O$151-M$151 &lt;&gt; 0,(EXP(LN(O153/M153)/(O$151-M$151))-1)*100,0)</f>
        <v>2.7174552116470574</v>
      </c>
      <c r="T153" s="40">
        <f>IF(Q$151-O$151 &lt;&gt; 0,(EXP(LN(Q153/O153)/(Q$151-O$151))-1)*100,0)</f>
        <v>-0.36809451682210392</v>
      </c>
      <c r="W153" s="10" t="str">
        <f>W8</f>
        <v>11 Corporate managers and directors</v>
      </c>
      <c r="X153" s="11">
        <f>X8</f>
        <v>6.1583438768161267</v>
      </c>
      <c r="Y153" s="11">
        <f t="shared" ref="Y153:AB153" si="145">Y8</f>
        <v>7.4168872330071016</v>
      </c>
      <c r="Z153" s="11">
        <f t="shared" si="145"/>
        <v>7.8811135927818894</v>
      </c>
      <c r="AA153" s="11">
        <f t="shared" si="145"/>
        <v>7.8278652663927994</v>
      </c>
      <c r="AB153" s="11">
        <f t="shared" si="145"/>
        <v>9.4304669861352544</v>
      </c>
      <c r="AD153" s="40">
        <f>IF(Z$151-X$151 &lt;&gt; 0,(EXP(LN(Z153/X153)/(Z$151-X$151))-1)*100,0)</f>
        <v>5.056935966530629</v>
      </c>
      <c r="AE153" s="40">
        <f>IF(AB$151-Z$151 &lt;&gt; 0,(EXP(LN(AB153/Z153)/(AB$151-Z$151))-1)*100,0)</f>
        <v>1.203696168131918</v>
      </c>
    </row>
    <row r="154" spans="1:31" x14ac:dyDescent="0.2">
      <c r="A154" s="10" t="str">
        <f t="shared" si="142"/>
        <v>12 Other managers and proprietors</v>
      </c>
      <c r="B154" s="11">
        <f t="shared" si="142"/>
        <v>12.878102623024452</v>
      </c>
      <c r="C154" s="11">
        <f t="shared" ref="C154:F178" si="146">C9</f>
        <v>15.106766705407939</v>
      </c>
      <c r="D154" s="11">
        <f t="shared" si="146"/>
        <v>14.330621382977267</v>
      </c>
      <c r="E154" s="11">
        <f t="shared" si="146"/>
        <v>17.19685056956639</v>
      </c>
      <c r="F154" s="11">
        <f t="shared" si="146"/>
        <v>20.985228712218433</v>
      </c>
      <c r="H154" s="40">
        <f t="shared" ref="H154:H177" si="147">IF(D$151-B$151 &lt;&gt; 0,(EXP(LN(D154/B154)/(D$151-B$151))-1)*100,0)</f>
        <v>2.1604102070640341</v>
      </c>
      <c r="I154" s="40">
        <f t="shared" ref="I154:I180" si="148">IF(F$151-D$151 &lt;&gt; 0,(EXP(LN(F154/D154)/(F$151-D$151))-1)*100,0)</f>
        <v>2.5754062469154571</v>
      </c>
      <c r="L154" s="10" t="str">
        <f t="shared" ref="L154:Q154" si="149">L9</f>
        <v>12 Other managers and proprietors</v>
      </c>
      <c r="M154" s="11">
        <f t="shared" si="149"/>
        <v>7.8964706284983919</v>
      </c>
      <c r="N154" s="11">
        <f t="shared" si="149"/>
        <v>9.2223464799725239</v>
      </c>
      <c r="O154" s="11">
        <f t="shared" si="149"/>
        <v>8.0558055582215413</v>
      </c>
      <c r="P154" s="11">
        <f t="shared" si="149"/>
        <v>9.949603973139034</v>
      </c>
      <c r="Q154" s="11">
        <f t="shared" si="149"/>
        <v>12.329434332988571</v>
      </c>
      <c r="S154" s="40">
        <f t="shared" ref="S154:S177" si="150">IF(O$151-M$151 &lt;&gt; 0,(EXP(LN(O154/M154)/(O$151-M$151))-1)*100,0)</f>
        <v>0.40034153622685587</v>
      </c>
      <c r="T154" s="40">
        <f t="shared" ref="T154:T177" si="151">IF(Q$151-O$151 &lt;&gt; 0,(EXP(LN(Q154/O154)/(Q$151-O$151))-1)*100,0)</f>
        <v>2.8779444949858179</v>
      </c>
      <c r="W154" s="10" t="str">
        <f t="shared" ref="W154:AB154" si="152">W9</f>
        <v>12 Other managers and proprietors</v>
      </c>
      <c r="X154" s="11">
        <f t="shared" si="152"/>
        <v>4.9816319945260581</v>
      </c>
      <c r="Y154" s="11">
        <f t="shared" si="152"/>
        <v>5.8844202254354183</v>
      </c>
      <c r="Z154" s="11">
        <f t="shared" si="152"/>
        <v>6.2748158247557075</v>
      </c>
      <c r="AA154" s="11">
        <f t="shared" si="152"/>
        <v>7.2472465964273534</v>
      </c>
      <c r="AB154" s="11">
        <f t="shared" si="152"/>
        <v>8.6557943792298513</v>
      </c>
      <c r="AD154" s="40">
        <f t="shared" ref="AD154:AD177" si="153">IF(Z$151-X$151 &lt;&gt; 0,(EXP(LN(Z154/X154)/(Z$151-X$151))-1)*100,0)</f>
        <v>4.7239146908068852</v>
      </c>
      <c r="AE154" s="40">
        <f t="shared" ref="AE154:AE177" si="154">IF(AB$151-Z$151 &lt;&gt; 0,(EXP(LN(AB154/Z154)/(AB$151-Z$151))-1)*100,0)</f>
        <v>2.1677266333531175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18.546841998940312</v>
      </c>
      <c r="C155" s="11">
        <f t="shared" si="146"/>
        <v>20.637435193798371</v>
      </c>
      <c r="D155" s="11">
        <f t="shared" si="146"/>
        <v>20.853078326598567</v>
      </c>
      <c r="E155" s="11">
        <f t="shared" si="146"/>
        <v>22.059794138625939</v>
      </c>
      <c r="F155" s="11">
        <f t="shared" si="146"/>
        <v>24.82513672713872</v>
      </c>
      <c r="H155" s="40">
        <f t="shared" si="147"/>
        <v>2.3717295000008409</v>
      </c>
      <c r="I155" s="40">
        <f t="shared" si="148"/>
        <v>1.1691493338360726</v>
      </c>
      <c r="L155" s="10" t="str">
        <f t="shared" ref="L155:Q155" si="155">L10</f>
        <v>21 Science, research, engineering and technology professionals</v>
      </c>
      <c r="M155" s="11">
        <f t="shared" si="155"/>
        <v>15.218013448163827</v>
      </c>
      <c r="N155" s="11">
        <f t="shared" si="155"/>
        <v>17.275938170542886</v>
      </c>
      <c r="O155" s="11">
        <f t="shared" si="155"/>
        <v>16.670815183272694</v>
      </c>
      <c r="P155" s="11">
        <f t="shared" si="155"/>
        <v>17.053313750457388</v>
      </c>
      <c r="Q155" s="11">
        <f t="shared" si="155"/>
        <v>18.608127482177821</v>
      </c>
      <c r="S155" s="40">
        <f t="shared" si="150"/>
        <v>1.8403245446940275</v>
      </c>
      <c r="T155" s="40">
        <f t="shared" si="151"/>
        <v>0.73561814010809634</v>
      </c>
      <c r="W155" s="10" t="str">
        <f t="shared" ref="W155:AB155" si="156">W10</f>
        <v>21 Science, research, engineering and technology professionals</v>
      </c>
      <c r="X155" s="11">
        <f t="shared" si="156"/>
        <v>3.3288285507765156</v>
      </c>
      <c r="Y155" s="11">
        <f t="shared" si="156"/>
        <v>3.3614970232555024</v>
      </c>
      <c r="Z155" s="11">
        <f t="shared" si="156"/>
        <v>4.1822631433258444</v>
      </c>
      <c r="AA155" s="11">
        <f t="shared" si="156"/>
        <v>5.0064803881685815</v>
      </c>
      <c r="AB155" s="11">
        <f t="shared" si="156"/>
        <v>6.2170092449608978</v>
      </c>
      <c r="AD155" s="40">
        <f t="shared" si="153"/>
        <v>4.6704244780750859</v>
      </c>
      <c r="AE155" s="40">
        <f t="shared" si="154"/>
        <v>2.6781441800918238</v>
      </c>
    </row>
    <row r="156" spans="1:31" x14ac:dyDescent="0.2">
      <c r="A156" s="10" t="str">
        <f t="shared" si="142"/>
        <v>22 Health professionals</v>
      </c>
      <c r="B156" s="11">
        <f t="shared" si="142"/>
        <v>26.74366789310934</v>
      </c>
      <c r="C156" s="11">
        <f t="shared" si="146"/>
        <v>27.602682397195064</v>
      </c>
      <c r="D156" s="11">
        <f t="shared" si="146"/>
        <v>30.074077870492509</v>
      </c>
      <c r="E156" s="11">
        <f t="shared" si="146"/>
        <v>33.343339129753808</v>
      </c>
      <c r="F156" s="11">
        <f t="shared" si="146"/>
        <v>37.654158445889337</v>
      </c>
      <c r="H156" s="40">
        <f t="shared" si="147"/>
        <v>2.3750837104897338</v>
      </c>
      <c r="I156" s="40">
        <f t="shared" si="148"/>
        <v>1.5098162719394903</v>
      </c>
      <c r="L156" s="10" t="str">
        <f t="shared" ref="L156:Q156" si="157">L11</f>
        <v>22 Health professionals</v>
      </c>
      <c r="M156" s="11">
        <f t="shared" si="157"/>
        <v>6.4732473766399474</v>
      </c>
      <c r="N156" s="11">
        <f t="shared" si="157"/>
        <v>6.5984518534299212</v>
      </c>
      <c r="O156" s="11">
        <f t="shared" si="157"/>
        <v>7.7834312749501056</v>
      </c>
      <c r="P156" s="11">
        <f t="shared" si="157"/>
        <v>8.5574552607489807</v>
      </c>
      <c r="Q156" s="11">
        <f t="shared" si="157"/>
        <v>9.7350244456546609</v>
      </c>
      <c r="S156" s="40">
        <f t="shared" si="150"/>
        <v>3.7551776221996347</v>
      </c>
      <c r="T156" s="40">
        <f t="shared" si="151"/>
        <v>1.5027316294663695</v>
      </c>
      <c r="W156" s="10" t="str">
        <f t="shared" ref="W156:AB156" si="158">W11</f>
        <v>22 Health professionals</v>
      </c>
      <c r="X156" s="11">
        <f t="shared" si="158"/>
        <v>20.270420516469404</v>
      </c>
      <c r="Y156" s="11">
        <f t="shared" si="158"/>
        <v>21.004230543765154</v>
      </c>
      <c r="Z156" s="11">
        <f t="shared" si="158"/>
        <v>22.290646595542398</v>
      </c>
      <c r="AA156" s="11">
        <f t="shared" si="158"/>
        <v>24.785883869004842</v>
      </c>
      <c r="AB156" s="11">
        <f t="shared" si="158"/>
        <v>27.91913400023461</v>
      </c>
      <c r="AD156" s="40">
        <f t="shared" si="153"/>
        <v>1.9182555546095825</v>
      </c>
      <c r="AE156" s="40">
        <f t="shared" si="154"/>
        <v>1.5122884523792957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17.300536052192989</v>
      </c>
      <c r="C157" s="11">
        <f t="shared" si="146"/>
        <v>18.137579161801348</v>
      </c>
      <c r="D157" s="11">
        <f t="shared" si="146"/>
        <v>19.021365111683185</v>
      </c>
      <c r="E157" s="11">
        <f t="shared" si="146"/>
        <v>20.778490671490914</v>
      </c>
      <c r="F157" s="11">
        <f t="shared" si="146"/>
        <v>22.393688106395505</v>
      </c>
      <c r="H157" s="40">
        <f t="shared" si="147"/>
        <v>1.9146047242039721</v>
      </c>
      <c r="I157" s="40">
        <f t="shared" si="148"/>
        <v>1.0940501747876752</v>
      </c>
      <c r="L157" s="10" t="str">
        <f t="shared" ref="L157:Q157" si="159">L12</f>
        <v>23 Teaching and other educational professionals</v>
      </c>
      <c r="M157" s="11">
        <f t="shared" si="159"/>
        <v>7.3157976778619958</v>
      </c>
      <c r="N157" s="11">
        <f t="shared" si="159"/>
        <v>6.3893341523559588</v>
      </c>
      <c r="O157" s="11">
        <f t="shared" si="159"/>
        <v>6.2484010449327254</v>
      </c>
      <c r="P157" s="11">
        <f t="shared" si="159"/>
        <v>6.9709935785695638</v>
      </c>
      <c r="Q157" s="11">
        <f t="shared" si="159"/>
        <v>7.3147735383485122</v>
      </c>
      <c r="S157" s="40">
        <f t="shared" si="150"/>
        <v>-3.1049832786705256</v>
      </c>
      <c r="T157" s="40">
        <f t="shared" si="151"/>
        <v>1.056006653387187</v>
      </c>
      <c r="W157" s="10" t="str">
        <f t="shared" ref="W157:AB157" si="160">W12</f>
        <v>23 Teaching and other educational professionals</v>
      </c>
      <c r="X157" s="11">
        <f t="shared" si="160"/>
        <v>9.9847383743310001</v>
      </c>
      <c r="Y157" s="11">
        <f t="shared" si="160"/>
        <v>11.748245009445418</v>
      </c>
      <c r="Z157" s="11">
        <f t="shared" si="160"/>
        <v>12.772964066750481</v>
      </c>
      <c r="AA157" s="11">
        <f t="shared" si="160"/>
        <v>13.807497092921347</v>
      </c>
      <c r="AB157" s="11">
        <f t="shared" si="160"/>
        <v>15.078914568046985</v>
      </c>
      <c r="AD157" s="40">
        <f t="shared" si="153"/>
        <v>5.0487768819860834</v>
      </c>
      <c r="AE157" s="40">
        <f t="shared" si="154"/>
        <v>1.112587911060392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18.848726148406122</v>
      </c>
      <c r="C158" s="11">
        <f t="shared" si="146"/>
        <v>20.271041325824065</v>
      </c>
      <c r="D158" s="11">
        <f t="shared" si="146"/>
        <v>22.816797130635369</v>
      </c>
      <c r="E158" s="11">
        <f t="shared" si="146"/>
        <v>25.235988603773865</v>
      </c>
      <c r="F158" s="11">
        <f t="shared" si="146"/>
        <v>29.030308211139566</v>
      </c>
      <c r="H158" s="40">
        <f t="shared" si="147"/>
        <v>3.8949731717950797</v>
      </c>
      <c r="I158" s="40">
        <f t="shared" si="148"/>
        <v>1.6185821489209662</v>
      </c>
      <c r="L158" s="10" t="str">
        <f t="shared" ref="L158:Q158" si="161">L13</f>
        <v>24 Business, media and public service professionals</v>
      </c>
      <c r="M158" s="11">
        <f t="shared" si="161"/>
        <v>10.041240228583266</v>
      </c>
      <c r="N158" s="11">
        <f t="shared" si="161"/>
        <v>10.165980979517352</v>
      </c>
      <c r="O158" s="11">
        <f t="shared" si="161"/>
        <v>11.045792502603046</v>
      </c>
      <c r="P158" s="11">
        <f t="shared" si="161"/>
        <v>12.192211982853893</v>
      </c>
      <c r="Q158" s="11">
        <f t="shared" si="161"/>
        <v>13.335740530845433</v>
      </c>
      <c r="S158" s="40">
        <f t="shared" si="150"/>
        <v>1.9252780006866255</v>
      </c>
      <c r="T158" s="40">
        <f t="shared" si="151"/>
        <v>1.2639079971974221</v>
      </c>
      <c r="W158" s="10" t="str">
        <f t="shared" ref="W158:AB158" si="162">W13</f>
        <v>24 Business, media and public service professionals</v>
      </c>
      <c r="X158" s="11">
        <f t="shared" si="162"/>
        <v>8.8074859198228328</v>
      </c>
      <c r="Y158" s="11">
        <f t="shared" si="162"/>
        <v>10.105060346306749</v>
      </c>
      <c r="Z158" s="11">
        <f t="shared" si="162"/>
        <v>11.771004628032344</v>
      </c>
      <c r="AA158" s="11">
        <f t="shared" si="162"/>
        <v>13.043776620919967</v>
      </c>
      <c r="AB158" s="11">
        <f t="shared" si="162"/>
        <v>15.69456768029413</v>
      </c>
      <c r="AD158" s="40">
        <f t="shared" si="153"/>
        <v>5.9722888502972804</v>
      </c>
      <c r="AE158" s="40">
        <f t="shared" si="154"/>
        <v>1.9363444182822098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7.5247040108647605</v>
      </c>
      <c r="C159" s="11">
        <f t="shared" si="146"/>
        <v>8.3553356031242458</v>
      </c>
      <c r="D159" s="11">
        <f t="shared" si="146"/>
        <v>8.8841839523397752</v>
      </c>
      <c r="E159" s="11">
        <f t="shared" si="146"/>
        <v>7.8373771927963656</v>
      </c>
      <c r="F159" s="11">
        <f t="shared" si="146"/>
        <v>8.4048615122084502</v>
      </c>
      <c r="H159" s="40">
        <f t="shared" si="147"/>
        <v>3.3774045161685473</v>
      </c>
      <c r="I159" s="40">
        <f t="shared" si="148"/>
        <v>-0.36906608382145656</v>
      </c>
      <c r="L159" s="10" t="str">
        <f t="shared" ref="L159:Q159" si="163">L14</f>
        <v>31 Science, engineering and technology associate professionals</v>
      </c>
      <c r="M159" s="11">
        <f t="shared" si="163"/>
        <v>5.9444148026175148</v>
      </c>
      <c r="N159" s="11">
        <f t="shared" si="163"/>
        <v>6.7843031560219567</v>
      </c>
      <c r="O159" s="11">
        <f t="shared" si="163"/>
        <v>6.9671835069179089</v>
      </c>
      <c r="P159" s="11">
        <f t="shared" si="163"/>
        <v>5.8161150592032289</v>
      </c>
      <c r="Q159" s="11">
        <f t="shared" si="163"/>
        <v>5.9462008858093531</v>
      </c>
      <c r="S159" s="40">
        <f t="shared" si="150"/>
        <v>3.226125904930166</v>
      </c>
      <c r="T159" s="40">
        <f t="shared" si="151"/>
        <v>-1.0508301013622323</v>
      </c>
      <c r="W159" s="10" t="str">
        <f t="shared" ref="W159:AB159" si="164">W14</f>
        <v>31 Science, engineering and technology associate professionals</v>
      </c>
      <c r="X159" s="11">
        <f t="shared" si="164"/>
        <v>1.5802892082472322</v>
      </c>
      <c r="Y159" s="11">
        <f t="shared" si="164"/>
        <v>1.5710324471022974</v>
      </c>
      <c r="Z159" s="11">
        <f t="shared" si="164"/>
        <v>1.9170004454218765</v>
      </c>
      <c r="AA159" s="11">
        <f t="shared" si="164"/>
        <v>2.0212621335931509</v>
      </c>
      <c r="AB159" s="11">
        <f t="shared" si="164"/>
        <v>2.4586606263991091</v>
      </c>
      <c r="AD159" s="40">
        <f t="shared" si="153"/>
        <v>3.9386634435743639</v>
      </c>
      <c r="AE159" s="40">
        <f t="shared" si="154"/>
        <v>1.6728720144294495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9.3235582766558149</v>
      </c>
      <c r="C160" s="11">
        <f t="shared" si="146"/>
        <v>9.6177733623693129</v>
      </c>
      <c r="D160" s="11">
        <f t="shared" si="146"/>
        <v>10.712081423669339</v>
      </c>
      <c r="E160" s="11">
        <f t="shared" si="146"/>
        <v>10.960316204532303</v>
      </c>
      <c r="F160" s="11">
        <f t="shared" si="146"/>
        <v>12.132174520948229</v>
      </c>
      <c r="H160" s="40">
        <f t="shared" si="147"/>
        <v>2.8154628828461981</v>
      </c>
      <c r="I160" s="40">
        <f t="shared" si="148"/>
        <v>0.83337852787752631</v>
      </c>
      <c r="L160" s="10" t="str">
        <f t="shared" ref="L160:Q160" si="165">L15</f>
        <v>32 Health and social care associate professionals</v>
      </c>
      <c r="M160" s="11">
        <f t="shared" si="165"/>
        <v>2.149352710011823</v>
      </c>
      <c r="N160" s="11">
        <f t="shared" si="165"/>
        <v>2.0933355009254839</v>
      </c>
      <c r="O160" s="11">
        <f t="shared" si="165"/>
        <v>2.433915182859248</v>
      </c>
      <c r="P160" s="11">
        <f t="shared" si="165"/>
        <v>2.24479460589159</v>
      </c>
      <c r="Q160" s="11">
        <f t="shared" si="165"/>
        <v>2.4411769958543523</v>
      </c>
      <c r="S160" s="40">
        <f t="shared" si="150"/>
        <v>2.5178642827023978</v>
      </c>
      <c r="T160" s="40">
        <f>IF(Q$151-O$151 &lt;&gt; 0,(EXP(LN(Q160/O160)/(Q$151-O$151))-1)*100,0)</f>
        <v>1.9862980453022594E-2</v>
      </c>
      <c r="W160" s="10" t="str">
        <f t="shared" ref="W160:AB160" si="166">W15</f>
        <v>32 Health and social care associate professionals</v>
      </c>
      <c r="X160" s="11">
        <f t="shared" si="166"/>
        <v>7.1742055666439777</v>
      </c>
      <c r="Y160" s="11">
        <f t="shared" si="166"/>
        <v>7.5244378614438299</v>
      </c>
      <c r="Z160" s="11">
        <f t="shared" si="166"/>
        <v>8.2781662408100747</v>
      </c>
      <c r="AA160" s="11">
        <f t="shared" si="166"/>
        <v>8.7155215986407111</v>
      </c>
      <c r="AB160" s="11">
        <f t="shared" si="166"/>
        <v>9.6909975250938736</v>
      </c>
      <c r="AD160" s="40">
        <f t="shared" si="153"/>
        <v>2.9039546878808054</v>
      </c>
      <c r="AE160" s="40">
        <f t="shared" si="154"/>
        <v>1.0560431126949821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5.2779694294322033</v>
      </c>
      <c r="C161" s="11">
        <f t="shared" si="146"/>
        <v>5.5835699108471912</v>
      </c>
      <c r="D161" s="11">
        <f t="shared" si="146"/>
        <v>5.8835010267586538</v>
      </c>
      <c r="E161" s="11">
        <f t="shared" si="146"/>
        <v>6.8710167009357148</v>
      </c>
      <c r="F161" s="11">
        <f t="shared" si="146"/>
        <v>7.8996589572203213</v>
      </c>
      <c r="H161" s="40">
        <f t="shared" si="147"/>
        <v>2.1959752907488861</v>
      </c>
      <c r="I161" s="40">
        <f t="shared" si="148"/>
        <v>1.9838729105400521</v>
      </c>
      <c r="L161" s="10" t="str">
        <f t="shared" ref="L161:Q161" si="167">L16</f>
        <v>33 Protective service occupations</v>
      </c>
      <c r="M161" s="11">
        <f t="shared" si="167"/>
        <v>4.0132893894774062</v>
      </c>
      <c r="N161" s="11">
        <f t="shared" si="167"/>
        <v>4.1821924582959147</v>
      </c>
      <c r="O161" s="11">
        <f t="shared" si="167"/>
        <v>4.317714895717053</v>
      </c>
      <c r="P161" s="11">
        <f t="shared" si="167"/>
        <v>4.8230792701467395</v>
      </c>
      <c r="Q161" s="11">
        <f t="shared" si="167"/>
        <v>5.1860052402804788</v>
      </c>
      <c r="S161" s="40">
        <f t="shared" si="150"/>
        <v>1.4730459677437802</v>
      </c>
      <c r="T161" s="40">
        <f t="shared" si="151"/>
        <v>1.2290744263610653</v>
      </c>
      <c r="W161" s="10" t="str">
        <f t="shared" ref="W161:AB161" si="168">W16</f>
        <v>33 Protective service occupations</v>
      </c>
      <c r="X161" s="11">
        <f t="shared" si="168"/>
        <v>1.2646800399548035</v>
      </c>
      <c r="Y161" s="11">
        <f t="shared" si="168"/>
        <v>1.4013774525512717</v>
      </c>
      <c r="Z161" s="11">
        <f t="shared" si="168"/>
        <v>1.5657861310415992</v>
      </c>
      <c r="AA161" s="11">
        <f t="shared" si="168"/>
        <v>2.0479374307889646</v>
      </c>
      <c r="AB161" s="11">
        <f t="shared" si="168"/>
        <v>2.7136537169398522</v>
      </c>
      <c r="AD161" s="40">
        <f t="shared" si="153"/>
        <v>4.3639133496071958</v>
      </c>
      <c r="AE161" s="40">
        <f t="shared" si="154"/>
        <v>3.7340814547834444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5.9475695039814056</v>
      </c>
      <c r="C162" s="11">
        <f t="shared" si="146"/>
        <v>5.9785991779905583</v>
      </c>
      <c r="D162" s="11">
        <f t="shared" si="146"/>
        <v>5.697366369326831</v>
      </c>
      <c r="E162" s="11">
        <f t="shared" si="146"/>
        <v>5.421244494883207</v>
      </c>
      <c r="F162" s="11">
        <f t="shared" si="146"/>
        <v>6.1217395269078159</v>
      </c>
      <c r="H162" s="40">
        <f t="shared" si="147"/>
        <v>-0.85588867416901415</v>
      </c>
      <c r="I162" s="40">
        <f t="shared" si="148"/>
        <v>0.48009722439230629</v>
      </c>
      <c r="L162" s="10" t="str">
        <f t="shared" ref="L162:Q162" si="169">L17</f>
        <v>34 Culture, media and sports occupations</v>
      </c>
      <c r="M162" s="11">
        <f t="shared" si="169"/>
        <v>2.5509351450568603</v>
      </c>
      <c r="N162" s="11">
        <f t="shared" si="169"/>
        <v>2.8892364279346436</v>
      </c>
      <c r="O162" s="11">
        <f t="shared" si="169"/>
        <v>2.3167978850910451</v>
      </c>
      <c r="P162" s="11">
        <f t="shared" si="169"/>
        <v>2.1952169271452275</v>
      </c>
      <c r="Q162" s="11">
        <f t="shared" si="169"/>
        <v>2.4050624131371996</v>
      </c>
      <c r="S162" s="40">
        <f t="shared" si="150"/>
        <v>-1.9070611420075045</v>
      </c>
      <c r="T162" s="40">
        <f t="shared" si="151"/>
        <v>0.24957655357957798</v>
      </c>
      <c r="W162" s="10" t="str">
        <f t="shared" ref="W162:AB162" si="170">W17</f>
        <v>34 Culture, media and sports occupations</v>
      </c>
      <c r="X162" s="11">
        <f t="shared" si="170"/>
        <v>3.3966343589245387</v>
      </c>
      <c r="Y162" s="11">
        <f t="shared" si="170"/>
        <v>3.0893627500559124</v>
      </c>
      <c r="Z162" s="11">
        <f t="shared" si="170"/>
        <v>3.3805684842357921</v>
      </c>
      <c r="AA162" s="11">
        <f t="shared" si="170"/>
        <v>3.2260275677379826</v>
      </c>
      <c r="AB162" s="11">
        <f t="shared" si="170"/>
        <v>3.7166771137706185</v>
      </c>
      <c r="AD162" s="40">
        <f t="shared" si="153"/>
        <v>-9.4778276278262297E-2</v>
      </c>
      <c r="AE162" s="40">
        <f t="shared" si="154"/>
        <v>0.63390830896274952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17.562673776334726</v>
      </c>
      <c r="C163" s="11">
        <f t="shared" si="146"/>
        <v>18.289915995736443</v>
      </c>
      <c r="D163" s="11">
        <f t="shared" si="146"/>
        <v>19.047089914973427</v>
      </c>
      <c r="E163" s="11">
        <f t="shared" si="146"/>
        <v>18.235469544943545</v>
      </c>
      <c r="F163" s="11">
        <f t="shared" si="146"/>
        <v>19.466548653740531</v>
      </c>
      <c r="H163" s="40">
        <f t="shared" si="147"/>
        <v>1.6360081761819467</v>
      </c>
      <c r="I163" s="40">
        <f t="shared" si="148"/>
        <v>0.14532689269735055</v>
      </c>
      <c r="L163" s="10" t="str">
        <f t="shared" ref="L163:Q163" si="171">L18</f>
        <v>35 Business and public service associate professionals</v>
      </c>
      <c r="M163" s="11">
        <f t="shared" si="171"/>
        <v>8.4735990545164857</v>
      </c>
      <c r="N163" s="11">
        <f t="shared" si="171"/>
        <v>8.7440920777215361</v>
      </c>
      <c r="O163" s="11">
        <f t="shared" si="171"/>
        <v>9.0175697166081186</v>
      </c>
      <c r="P163" s="11">
        <f t="shared" si="171"/>
        <v>8.2526942068088829</v>
      </c>
      <c r="Q163" s="11">
        <f t="shared" si="171"/>
        <v>8.3098093654408345</v>
      </c>
      <c r="S163" s="40">
        <f t="shared" si="150"/>
        <v>1.2521653299187863</v>
      </c>
      <c r="T163" s="40">
        <f t="shared" si="151"/>
        <v>-0.5434393089468248</v>
      </c>
      <c r="W163" s="10" t="str">
        <f t="shared" ref="W163:AB163" si="172">W18</f>
        <v>35 Business and public service associate professionals</v>
      </c>
      <c r="X163" s="11">
        <f t="shared" si="172"/>
        <v>9.0890747218182462</v>
      </c>
      <c r="Y163" s="11">
        <f t="shared" si="172"/>
        <v>9.5458239180148823</v>
      </c>
      <c r="Z163" s="11">
        <f t="shared" si="172"/>
        <v>10.029520198365292</v>
      </c>
      <c r="AA163" s="11">
        <f t="shared" si="172"/>
        <v>9.9827753381346671</v>
      </c>
      <c r="AB163" s="11">
        <f t="shared" si="172"/>
        <v>11.156739288299683</v>
      </c>
      <c r="AD163" s="40">
        <f t="shared" si="153"/>
        <v>1.9887095404262256</v>
      </c>
      <c r="AE163" s="40">
        <f t="shared" si="154"/>
        <v>0.71260014109686409</v>
      </c>
    </row>
    <row r="164" spans="1:31" x14ac:dyDescent="0.2">
      <c r="A164" s="10" t="str">
        <f t="shared" si="142"/>
        <v>41 Administrative occupations</v>
      </c>
      <c r="B164" s="11">
        <f t="shared" si="142"/>
        <v>40.713076117337629</v>
      </c>
      <c r="C164" s="11">
        <f t="shared" si="146"/>
        <v>37.764631736342714</v>
      </c>
      <c r="D164" s="11">
        <f t="shared" si="146"/>
        <v>39.497589248934709</v>
      </c>
      <c r="E164" s="11">
        <f t="shared" si="146"/>
        <v>36.652954801616346</v>
      </c>
      <c r="F164" s="11">
        <f t="shared" si="146"/>
        <v>35.33724741236113</v>
      </c>
      <c r="H164" s="40">
        <f t="shared" si="147"/>
        <v>-0.60436001327878186</v>
      </c>
      <c r="I164" s="40">
        <f t="shared" si="148"/>
        <v>-0.7392676292900302</v>
      </c>
      <c r="L164" s="10" t="str">
        <f t="shared" ref="L164:Q164" si="173">L19</f>
        <v>41 Administrative occupations</v>
      </c>
      <c r="M164" s="11">
        <f t="shared" si="173"/>
        <v>12.386562626405174</v>
      </c>
      <c r="N164" s="11">
        <f t="shared" si="173"/>
        <v>11.223483626364619</v>
      </c>
      <c r="O164" s="11">
        <f t="shared" si="173"/>
        <v>13.379465192748141</v>
      </c>
      <c r="P164" s="11">
        <f t="shared" si="173"/>
        <v>12.907811556996855</v>
      </c>
      <c r="Q164" s="11">
        <f t="shared" si="173"/>
        <v>14.314157247006845</v>
      </c>
      <c r="S164" s="40">
        <f t="shared" si="150"/>
        <v>1.5541300655359302</v>
      </c>
      <c r="T164" s="40">
        <f t="shared" si="151"/>
        <v>0.45120140557650679</v>
      </c>
      <c r="W164" s="10" t="str">
        <f t="shared" ref="W164:AB164" si="174">W19</f>
        <v>41 Administrative occupations</v>
      </c>
      <c r="X164" s="11">
        <f t="shared" si="174"/>
        <v>28.326513490932452</v>
      </c>
      <c r="Y164" s="11">
        <f t="shared" si="174"/>
        <v>26.541148109978039</v>
      </c>
      <c r="Z164" s="11">
        <f t="shared" si="174"/>
        <v>26.118124056186499</v>
      </c>
      <c r="AA164" s="11">
        <f t="shared" si="174"/>
        <v>23.745143244619484</v>
      </c>
      <c r="AB164" s="11">
        <f t="shared" si="174"/>
        <v>21.023090165354283</v>
      </c>
      <c r="AD164" s="40">
        <f t="shared" si="153"/>
        <v>-1.6102694181214572</v>
      </c>
      <c r="AE164" s="40">
        <f t="shared" si="154"/>
        <v>-1.4363060545090289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9.0468703701556556</v>
      </c>
      <c r="C165" s="11">
        <f t="shared" si="146"/>
        <v>7.889842611516066</v>
      </c>
      <c r="D165" s="11">
        <f t="shared" si="146"/>
        <v>7.9972060793784889</v>
      </c>
      <c r="E165" s="11">
        <f t="shared" si="146"/>
        <v>8.7593637760746965</v>
      </c>
      <c r="F165" s="11">
        <f t="shared" si="146"/>
        <v>7.4363511488451843</v>
      </c>
      <c r="H165" s="40">
        <f t="shared" si="147"/>
        <v>-2.4363624787296367</v>
      </c>
      <c r="I165" s="40">
        <f t="shared" si="148"/>
        <v>-0.48357332808321996</v>
      </c>
      <c r="L165" s="10" t="str">
        <f t="shared" ref="L165:Q165" si="175">L20</f>
        <v>42 Secretarial and related occupations</v>
      </c>
      <c r="M165" s="11">
        <f t="shared" si="175"/>
        <v>0.60523457449112361</v>
      </c>
      <c r="N165" s="11">
        <f t="shared" si="175"/>
        <v>0.472428316473475</v>
      </c>
      <c r="O165" s="11">
        <f t="shared" si="175"/>
        <v>0.43141640285046629</v>
      </c>
      <c r="P165" s="11">
        <f t="shared" si="175"/>
        <v>0.63119293944225152</v>
      </c>
      <c r="Q165" s="11">
        <f t="shared" si="175"/>
        <v>0.77443548933466066</v>
      </c>
      <c r="S165" s="40">
        <f>IF(O$151-M$151 &lt;&gt; 0,(EXP(LN(O165/M165)/(O$151-M$151))-1)*100,0)</f>
        <v>-6.5467122455893145</v>
      </c>
      <c r="T165" s="40">
        <f t="shared" si="151"/>
        <v>3.9774684849878117</v>
      </c>
      <c r="W165" s="10" t="str">
        <f t="shared" ref="W165:AB165" si="176">W20</f>
        <v>42 Secretarial and related occupations</v>
      </c>
      <c r="X165" s="11">
        <f t="shared" si="176"/>
        <v>8.4416357956645243</v>
      </c>
      <c r="Y165" s="11">
        <f t="shared" si="176"/>
        <v>7.4174142950425894</v>
      </c>
      <c r="Z165" s="11">
        <f t="shared" si="176"/>
        <v>7.5657896765280208</v>
      </c>
      <c r="AA165" s="11">
        <f t="shared" si="176"/>
        <v>8.1281708366324548</v>
      </c>
      <c r="AB165" s="11">
        <f t="shared" si="176"/>
        <v>6.661915659510524</v>
      </c>
      <c r="AD165" s="40">
        <f t="shared" si="153"/>
        <v>-2.1669640838232085</v>
      </c>
      <c r="AE165" s="40">
        <f t="shared" si="154"/>
        <v>-0.84461060308190783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5.1880968581767508</v>
      </c>
      <c r="C166" s="11">
        <f t="shared" si="146"/>
        <v>4.211445874141047</v>
      </c>
      <c r="D166" s="11">
        <f t="shared" si="146"/>
        <v>4.2813548840815283</v>
      </c>
      <c r="E166" s="11">
        <f t="shared" si="146"/>
        <v>4.3722235869864292</v>
      </c>
      <c r="F166" s="11">
        <f t="shared" si="146"/>
        <v>4.8057857901346708</v>
      </c>
      <c r="H166" s="40">
        <f t="shared" si="147"/>
        <v>-3.7690816080104717</v>
      </c>
      <c r="I166" s="40">
        <f t="shared" si="148"/>
        <v>0.77331504636395376</v>
      </c>
      <c r="L166" s="10" t="str">
        <f t="shared" ref="L166:Q166" si="177">L21</f>
        <v>51 Skilled agricultural and related trades</v>
      </c>
      <c r="M166" s="11">
        <f t="shared" si="177"/>
        <v>4.8658427224969021</v>
      </c>
      <c r="N166" s="11">
        <f t="shared" si="177"/>
        <v>3.7169452697057004</v>
      </c>
      <c r="O166" s="11">
        <f t="shared" si="177"/>
        <v>3.3179946761209149</v>
      </c>
      <c r="P166" s="11">
        <f t="shared" si="177"/>
        <v>3.3140478904639088</v>
      </c>
      <c r="Q166" s="11">
        <f t="shared" si="177"/>
        <v>3.5681394997071973</v>
      </c>
      <c r="S166" s="40">
        <f t="shared" si="150"/>
        <v>-7.3717362642176436</v>
      </c>
      <c r="T166" s="40">
        <f t="shared" si="151"/>
        <v>0.48573404278562382</v>
      </c>
      <c r="W166" s="10" t="str">
        <f t="shared" ref="W166:AB166" si="178">W21</f>
        <v>51 Skilled agricultural and related trades</v>
      </c>
      <c r="X166" s="11">
        <f t="shared" si="178"/>
        <v>0.32225413567983996</v>
      </c>
      <c r="Y166" s="11">
        <f t="shared" si="178"/>
        <v>0.49450060443534971</v>
      </c>
      <c r="Z166" s="11">
        <f t="shared" si="178"/>
        <v>0.9633602079606115</v>
      </c>
      <c r="AA166" s="11">
        <f t="shared" si="178"/>
        <v>1.0581756965225173</v>
      </c>
      <c r="AB166" s="11">
        <f t="shared" si="178"/>
        <v>1.2376462904274759</v>
      </c>
      <c r="AD166" s="40">
        <f t="shared" si="153"/>
        <v>24.485291555041712</v>
      </c>
      <c r="AE166" s="40">
        <f t="shared" si="154"/>
        <v>1.6842889458039245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15.563646965578618</v>
      </c>
      <c r="C167" s="11">
        <f t="shared" si="146"/>
        <v>15.07451026534361</v>
      </c>
      <c r="D167" s="11">
        <f t="shared" si="146"/>
        <v>12.750923546213571</v>
      </c>
      <c r="E167" s="11">
        <f t="shared" si="146"/>
        <v>12.292089049934955</v>
      </c>
      <c r="F167" s="11">
        <f t="shared" si="146"/>
        <v>11.259395316937615</v>
      </c>
      <c r="H167" s="40">
        <f t="shared" si="147"/>
        <v>-3.9082607482593179</v>
      </c>
      <c r="I167" s="40">
        <f t="shared" si="148"/>
        <v>-0.82590903893402512</v>
      </c>
      <c r="L167" s="10" t="str">
        <f t="shared" ref="L167:Q167" si="179">L22</f>
        <v>52 Skilled metal, electrical and electronic trades</v>
      </c>
      <c r="M167" s="11">
        <f t="shared" si="179"/>
        <v>15.408317460436832</v>
      </c>
      <c r="N167" s="11">
        <f t="shared" si="179"/>
        <v>14.837295282201914</v>
      </c>
      <c r="O167" s="11">
        <f t="shared" si="179"/>
        <v>12.557925586468274</v>
      </c>
      <c r="P167" s="11">
        <f t="shared" si="179"/>
        <v>11.82143459070263</v>
      </c>
      <c r="Q167" s="11">
        <f t="shared" si="179"/>
        <v>10.619795739386506</v>
      </c>
      <c r="S167" s="40">
        <f t="shared" si="150"/>
        <v>-4.0085531952692151</v>
      </c>
      <c r="T167" s="40">
        <f t="shared" si="151"/>
        <v>-1.1113266627139073</v>
      </c>
      <c r="W167" s="10" t="str">
        <f t="shared" ref="W167:AB167" si="180">W22</f>
        <v>52 Skilled metal, electrical and electronic trades</v>
      </c>
      <c r="X167" s="11">
        <f t="shared" si="180"/>
        <v>0.15532950514178967</v>
      </c>
      <c r="Y167" s="11">
        <f t="shared" si="180"/>
        <v>0.23721498314169637</v>
      </c>
      <c r="Z167" s="11">
        <f t="shared" si="180"/>
        <v>0.19299795974530454</v>
      </c>
      <c r="AA167" s="11">
        <f t="shared" si="180"/>
        <v>0.47065445923231358</v>
      </c>
      <c r="AB167" s="11">
        <f t="shared" si="180"/>
        <v>0.63959957755112162</v>
      </c>
      <c r="AD167" s="40">
        <f t="shared" si="153"/>
        <v>4.4382898763245748</v>
      </c>
      <c r="AE167" s="40">
        <f t="shared" si="154"/>
        <v>8.3154387787566453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12.683580501653596</v>
      </c>
      <c r="C168" s="11">
        <f t="shared" si="146"/>
        <v>13.738686608649774</v>
      </c>
      <c r="D168" s="11">
        <f t="shared" si="146"/>
        <v>11.071817169328241</v>
      </c>
      <c r="E168" s="11">
        <f t="shared" si="146"/>
        <v>10.97644568795298</v>
      </c>
      <c r="F168" s="11">
        <f t="shared" si="146"/>
        <v>9.9361250218785102</v>
      </c>
      <c r="H168" s="40">
        <f t="shared" si="147"/>
        <v>-2.6814998235453635</v>
      </c>
      <c r="I168" s="40">
        <f t="shared" si="148"/>
        <v>-0.71890858677424729</v>
      </c>
      <c r="L168" s="10" t="str">
        <f t="shared" ref="L168:Q168" si="181">L23</f>
        <v>53 Skilled construction and building trades</v>
      </c>
      <c r="M168" s="11">
        <f t="shared" si="181"/>
        <v>12.211441785023297</v>
      </c>
      <c r="N168" s="11">
        <f t="shared" si="181"/>
        <v>13.476369797510394</v>
      </c>
      <c r="O168" s="11">
        <f t="shared" si="181"/>
        <v>10.745280402021342</v>
      </c>
      <c r="P168" s="11">
        <f t="shared" si="181"/>
        <v>10.628169075784994</v>
      </c>
      <c r="Q168" s="11">
        <f t="shared" si="181"/>
        <v>9.5384541940141503</v>
      </c>
      <c r="S168" s="40">
        <f t="shared" si="150"/>
        <v>-2.5256917204056983</v>
      </c>
      <c r="T168" s="40">
        <f t="shared" si="151"/>
        <v>-0.79108887500400904</v>
      </c>
      <c r="W168" s="10" t="str">
        <f t="shared" ref="W168:AB168" si="182">W23</f>
        <v>53 Skilled construction and building trades</v>
      </c>
      <c r="X168" s="11">
        <f t="shared" si="182"/>
        <v>0.47213871663029683</v>
      </c>
      <c r="Y168" s="11">
        <f t="shared" si="182"/>
        <v>0.26231681113936878</v>
      </c>
      <c r="Z168" s="11">
        <f t="shared" si="182"/>
        <v>0.32653676730689313</v>
      </c>
      <c r="AA168" s="11">
        <f t="shared" si="182"/>
        <v>0.34827661216797712</v>
      </c>
      <c r="AB168" s="11">
        <f t="shared" si="182"/>
        <v>0.39767082786436875</v>
      </c>
      <c r="AD168" s="40">
        <f t="shared" si="153"/>
        <v>-7.1092445749405204</v>
      </c>
      <c r="AE168" s="40">
        <f t="shared" si="154"/>
        <v>1.3225496311170204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8.7145282600607867</v>
      </c>
      <c r="C169" s="11">
        <f t="shared" si="146"/>
        <v>8.2459484172756667</v>
      </c>
      <c r="D169" s="11">
        <f t="shared" si="146"/>
        <v>7.7717841216011596</v>
      </c>
      <c r="E169" s="11">
        <f t="shared" si="146"/>
        <v>7.6246413618278304</v>
      </c>
      <c r="F169" s="11">
        <f t="shared" si="146"/>
        <v>7.6751300683652053</v>
      </c>
      <c r="H169" s="40">
        <f t="shared" si="147"/>
        <v>-2.2638180881018433</v>
      </c>
      <c r="I169" s="40">
        <f t="shared" si="148"/>
        <v>-8.3395302461930498E-2</v>
      </c>
      <c r="L169" s="10" t="str">
        <f t="shared" ref="L169:Q169" si="183">L24</f>
        <v>54 Textiles, printing and other skilled trades</v>
      </c>
      <c r="M169" s="11">
        <f t="shared" si="183"/>
        <v>4.8884954552480044</v>
      </c>
      <c r="N169" s="11">
        <f t="shared" si="183"/>
        <v>4.727716146993882</v>
      </c>
      <c r="O169" s="11">
        <f t="shared" si="183"/>
        <v>3.9008484385113142</v>
      </c>
      <c r="P169" s="11">
        <f t="shared" si="183"/>
        <v>3.7797221206674112</v>
      </c>
      <c r="Q169" s="11">
        <f t="shared" si="183"/>
        <v>3.8103846006890039</v>
      </c>
      <c r="S169" s="40">
        <f t="shared" si="150"/>
        <v>-4.4134532393056531</v>
      </c>
      <c r="T169" s="40">
        <f t="shared" si="151"/>
        <v>-0.15630404249284968</v>
      </c>
      <c r="W169" s="10" t="str">
        <f t="shared" ref="W169:AB169" si="184">W24</f>
        <v>54 Textiles, printing and other skilled trades</v>
      </c>
      <c r="X169" s="11">
        <f t="shared" si="184"/>
        <v>3.8260328048127876</v>
      </c>
      <c r="Y169" s="11">
        <f t="shared" si="184"/>
        <v>3.5182322702817941</v>
      </c>
      <c r="Z169" s="11">
        <f t="shared" si="184"/>
        <v>3.8709356830898427</v>
      </c>
      <c r="AA169" s="11">
        <f t="shared" si="184"/>
        <v>3.8449192411604187</v>
      </c>
      <c r="AB169" s="11">
        <f t="shared" si="184"/>
        <v>3.8647454676762019</v>
      </c>
      <c r="AD169" s="40">
        <f t="shared" si="153"/>
        <v>0.23362871220857784</v>
      </c>
      <c r="AE169" s="40">
        <f t="shared" si="154"/>
        <v>-1.0668979054262451E-2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31.25174896783329</v>
      </c>
      <c r="C170" s="11">
        <f t="shared" si="146"/>
        <v>30.22374953608589</v>
      </c>
      <c r="D170" s="11">
        <f t="shared" si="146"/>
        <v>31.492404055301968</v>
      </c>
      <c r="E170" s="11">
        <f t="shared" si="146"/>
        <v>33.942807102824382</v>
      </c>
      <c r="F170" s="11">
        <f t="shared" si="146"/>
        <v>35.963239880773145</v>
      </c>
      <c r="H170" s="40">
        <f t="shared" si="147"/>
        <v>0.15353843101477693</v>
      </c>
      <c r="I170" s="40">
        <f t="shared" si="148"/>
        <v>0.8889339360234505</v>
      </c>
      <c r="L170" s="10" t="str">
        <f t="shared" ref="L170:Q170" si="185">L25</f>
        <v>61 Caring personal service occupations</v>
      </c>
      <c r="M170" s="11">
        <f t="shared" si="185"/>
        <v>3.9569169963684683</v>
      </c>
      <c r="N170" s="11">
        <f t="shared" si="185"/>
        <v>4.0967087437452072</v>
      </c>
      <c r="O170" s="11">
        <f t="shared" si="185"/>
        <v>4.0461604668831246</v>
      </c>
      <c r="P170" s="11">
        <f t="shared" si="185"/>
        <v>4.9670538660433712</v>
      </c>
      <c r="Q170" s="11">
        <f t="shared" si="185"/>
        <v>5.7226356885637957</v>
      </c>
      <c r="S170" s="40">
        <f t="shared" si="150"/>
        <v>0.4470606035749114</v>
      </c>
      <c r="T170" s="40">
        <f t="shared" si="151"/>
        <v>2.3379861361895182</v>
      </c>
      <c r="W170" s="10" t="str">
        <f t="shared" ref="W170:AB170" si="186">W25</f>
        <v>61 Caring personal service occupations</v>
      </c>
      <c r="X170" s="11">
        <f t="shared" si="186"/>
        <v>27.29483197146482</v>
      </c>
      <c r="Y170" s="11">
        <f t="shared" si="186"/>
        <v>26.127040792340676</v>
      </c>
      <c r="Z170" s="11">
        <f t="shared" si="186"/>
        <v>27.446243588418845</v>
      </c>
      <c r="AA170" s="11">
        <f t="shared" si="186"/>
        <v>28.975753236781031</v>
      </c>
      <c r="AB170" s="11">
        <f t="shared" si="186"/>
        <v>30.240604192209382</v>
      </c>
      <c r="AD170" s="40">
        <f t="shared" si="153"/>
        <v>0.11069990317111866</v>
      </c>
      <c r="AE170" s="40">
        <f t="shared" si="154"/>
        <v>0.64846829681093343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10.072845267511465</v>
      </c>
      <c r="C171" s="11">
        <f t="shared" si="146"/>
        <v>10.527061024163389</v>
      </c>
      <c r="D171" s="11">
        <f t="shared" si="146"/>
        <v>9.744650237186594</v>
      </c>
      <c r="E171" s="11">
        <f t="shared" si="146"/>
        <v>9.8255288894899628</v>
      </c>
      <c r="F171" s="11">
        <f t="shared" si="146"/>
        <v>10.309452037368454</v>
      </c>
      <c r="H171" s="40">
        <f t="shared" si="147"/>
        <v>-0.66030583530160003</v>
      </c>
      <c r="I171" s="40">
        <f t="shared" si="148"/>
        <v>0.37632437641896832</v>
      </c>
      <c r="L171" s="10" t="str">
        <f t="shared" ref="L171:Q171" si="187">L26</f>
        <v>62 Leisure, travel and related personal service occupations</v>
      </c>
      <c r="M171" s="11">
        <f t="shared" si="187"/>
        <v>2.9463099809599935</v>
      </c>
      <c r="N171" s="11">
        <f t="shared" si="187"/>
        <v>3.0869801843717188</v>
      </c>
      <c r="O171" s="11">
        <f t="shared" si="187"/>
        <v>3.0319563546967307</v>
      </c>
      <c r="P171" s="11">
        <f t="shared" si="187"/>
        <v>3.0162529690292277</v>
      </c>
      <c r="Q171" s="11">
        <f t="shared" si="187"/>
        <v>3.2701122417450326</v>
      </c>
      <c r="S171" s="40">
        <f t="shared" si="150"/>
        <v>0.57473609314853125</v>
      </c>
      <c r="T171" s="40">
        <f t="shared" si="151"/>
        <v>0.50538100489989635</v>
      </c>
      <c r="W171" s="10" t="str">
        <f t="shared" ref="W171:AB171" si="188">W26</f>
        <v>62 Leisure, travel and related personal service occupations</v>
      </c>
      <c r="X171" s="11">
        <f t="shared" si="188"/>
        <v>7.1265352865514719</v>
      </c>
      <c r="Y171" s="11">
        <f t="shared" si="188"/>
        <v>7.4400808397916709</v>
      </c>
      <c r="Z171" s="11">
        <f t="shared" si="188"/>
        <v>6.7126938824898756</v>
      </c>
      <c r="AA171" s="11">
        <f t="shared" si="188"/>
        <v>6.809275920460748</v>
      </c>
      <c r="AB171" s="11">
        <f t="shared" si="188"/>
        <v>7.0393397956234267</v>
      </c>
      <c r="AD171" s="40">
        <f t="shared" si="153"/>
        <v>-1.1893672115286136</v>
      </c>
      <c r="AE171" s="40">
        <f t="shared" si="154"/>
        <v>0.31726250571650905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0.49177886451382863</v>
      </c>
      <c r="C172" s="11">
        <f t="shared" si="146"/>
        <v>0.44965704935723194</v>
      </c>
      <c r="D172" s="11">
        <f t="shared" si="146"/>
        <v>0.56071405096980231</v>
      </c>
      <c r="E172" s="11">
        <f t="shared" si="146"/>
        <v>0.45937617520498031</v>
      </c>
      <c r="F172" s="11">
        <f t="shared" si="146"/>
        <v>0.49514588701784262</v>
      </c>
      <c r="H172" s="40">
        <f t="shared" si="147"/>
        <v>2.6583585557865108</v>
      </c>
      <c r="I172" s="40">
        <f t="shared" si="148"/>
        <v>-0.82563027692738045</v>
      </c>
      <c r="L172" s="10" t="str">
        <f t="shared" ref="L172:Q172" si="189">L27</f>
        <v>63 Community and civil enforcement occupations</v>
      </c>
      <c r="M172" s="11">
        <f t="shared" si="189"/>
        <v>0.36419596982476149</v>
      </c>
      <c r="N172" s="11">
        <f t="shared" si="189"/>
        <v>0.29603758296721155</v>
      </c>
      <c r="O172" s="11">
        <f t="shared" si="189"/>
        <v>0.42982729601113084</v>
      </c>
      <c r="P172" s="11">
        <f t="shared" si="189"/>
        <v>0.28341025781728374</v>
      </c>
      <c r="Q172" s="11">
        <f t="shared" si="189"/>
        <v>0.32132046940909192</v>
      </c>
      <c r="S172" s="40">
        <f t="shared" si="150"/>
        <v>3.3693466305296571</v>
      </c>
      <c r="T172" s="40">
        <f t="shared" si="151"/>
        <v>-1.9209403318800722</v>
      </c>
      <c r="W172" s="10" t="str">
        <f t="shared" ref="W172:AB172" si="190">W27</f>
        <v>63 Community and civil enforcement occupations</v>
      </c>
      <c r="X172" s="11">
        <f t="shared" si="190"/>
        <v>0.12758289468906728</v>
      </c>
      <c r="Y172" s="11">
        <f t="shared" si="190"/>
        <v>0.15361946639002041</v>
      </c>
      <c r="Z172" s="11">
        <f t="shared" si="190"/>
        <v>0.13088675495867136</v>
      </c>
      <c r="AA172" s="11">
        <f t="shared" si="190"/>
        <v>0.17596591738769651</v>
      </c>
      <c r="AB172" s="11">
        <f t="shared" si="190"/>
        <v>0.17382541760875056</v>
      </c>
      <c r="AD172" s="40">
        <f t="shared" si="153"/>
        <v>0.51263300176678239</v>
      </c>
      <c r="AE172" s="40">
        <f t="shared" si="154"/>
        <v>1.9094611848458287</v>
      </c>
    </row>
    <row r="173" spans="1:31" x14ac:dyDescent="0.2">
      <c r="A173" s="10" t="str">
        <f t="shared" si="142"/>
        <v>71 Sales occupations</v>
      </c>
      <c r="B173" s="11">
        <f t="shared" si="142"/>
        <v>38.192028666192712</v>
      </c>
      <c r="C173" s="11">
        <f t="shared" si="146"/>
        <v>35.580385663727753</v>
      </c>
      <c r="D173" s="11">
        <f t="shared" si="146"/>
        <v>35.355617065512476</v>
      </c>
      <c r="E173" s="11">
        <f t="shared" si="146"/>
        <v>33.510499903913306</v>
      </c>
      <c r="F173" s="11">
        <f t="shared" si="146"/>
        <v>33.012261376962194</v>
      </c>
      <c r="H173" s="40">
        <f t="shared" si="147"/>
        <v>-1.5315415991138948</v>
      </c>
      <c r="I173" s="40">
        <f t="shared" si="148"/>
        <v>-0.45614467889795174</v>
      </c>
      <c r="L173" s="10" t="str">
        <f t="shared" ref="L173:Q173" si="191">L28</f>
        <v>71 Sales occupations</v>
      </c>
      <c r="M173" s="11">
        <f t="shared" si="191"/>
        <v>11.795653157022556</v>
      </c>
      <c r="N173" s="11">
        <f t="shared" si="191"/>
        <v>11.785015168209082</v>
      </c>
      <c r="O173" s="11">
        <f t="shared" si="191"/>
        <v>11.366811068166614</v>
      </c>
      <c r="P173" s="11">
        <f t="shared" si="191"/>
        <v>10.719435597314106</v>
      </c>
      <c r="Q173" s="11">
        <f t="shared" si="191"/>
        <v>10.91049692471432</v>
      </c>
      <c r="S173" s="40">
        <f t="shared" si="150"/>
        <v>-0.73792958259411012</v>
      </c>
      <c r="T173" s="40">
        <f t="shared" si="151"/>
        <v>-0.27277697261397504</v>
      </c>
      <c r="W173" s="10" t="str">
        <f t="shared" ref="W173:AB173" si="192">W28</f>
        <v>71 Sales occupations</v>
      </c>
      <c r="X173" s="11">
        <f t="shared" si="192"/>
        <v>26.396375509170223</v>
      </c>
      <c r="Y173" s="11">
        <f t="shared" si="192"/>
        <v>23.795370495518757</v>
      </c>
      <c r="Z173" s="11">
        <f t="shared" si="192"/>
        <v>23.988805997345885</v>
      </c>
      <c r="AA173" s="11">
        <f t="shared" si="192"/>
        <v>22.791064306599214</v>
      </c>
      <c r="AB173" s="11">
        <f t="shared" si="192"/>
        <v>22.101764452247863</v>
      </c>
      <c r="AD173" s="40">
        <f t="shared" si="153"/>
        <v>-1.8946103862646946</v>
      </c>
      <c r="AE173" s="40">
        <f t="shared" si="154"/>
        <v>-0.54471011141630221</v>
      </c>
    </row>
    <row r="174" spans="1:31" x14ac:dyDescent="0.2">
      <c r="A174" s="10" t="str">
        <f t="shared" si="142"/>
        <v>72 Customer service occupations</v>
      </c>
      <c r="B174" s="11">
        <f t="shared" si="142"/>
        <v>7.3731726110686129</v>
      </c>
      <c r="C174" s="11">
        <f t="shared" si="146"/>
        <v>7.7706311591433108</v>
      </c>
      <c r="D174" s="11">
        <f t="shared" si="146"/>
        <v>7.9855265898797008</v>
      </c>
      <c r="E174" s="11">
        <f t="shared" si="146"/>
        <v>10.364022075662568</v>
      </c>
      <c r="F174" s="11">
        <f t="shared" si="146"/>
        <v>12.266467210164436</v>
      </c>
      <c r="H174" s="40">
        <f t="shared" si="147"/>
        <v>1.6084512591244993</v>
      </c>
      <c r="I174" s="40">
        <f t="shared" si="148"/>
        <v>2.902927318035653</v>
      </c>
      <c r="L174" s="10" t="str">
        <f t="shared" ref="L174:Q174" si="193">L29</f>
        <v>72 Customer service occupations</v>
      </c>
      <c r="M174" s="11">
        <f t="shared" si="193"/>
        <v>2.9334540622932019</v>
      </c>
      <c r="N174" s="11">
        <f t="shared" si="193"/>
        <v>2.8083883382333359</v>
      </c>
      <c r="O174" s="11">
        <f t="shared" si="193"/>
        <v>3.3247996290242283</v>
      </c>
      <c r="P174" s="11">
        <f t="shared" si="193"/>
        <v>4.6124971174120963</v>
      </c>
      <c r="Q174" s="11">
        <f t="shared" si="193"/>
        <v>5.6826616525091582</v>
      </c>
      <c r="S174" s="40">
        <f t="shared" si="150"/>
        <v>2.5362044278302243</v>
      </c>
      <c r="T174" s="40">
        <f t="shared" si="151"/>
        <v>3.6380154362373407</v>
      </c>
      <c r="W174" s="10" t="str">
        <f t="shared" ref="W174:AB174" si="194">W29</f>
        <v>72 Customer service occupations</v>
      </c>
      <c r="X174" s="11">
        <f t="shared" si="194"/>
        <v>4.4397185487754092</v>
      </c>
      <c r="Y174" s="11">
        <f t="shared" si="194"/>
        <v>4.96224282090997</v>
      </c>
      <c r="Z174" s="11">
        <f t="shared" si="194"/>
        <v>4.6607269608554738</v>
      </c>
      <c r="AA174" s="11">
        <f t="shared" si="194"/>
        <v>5.7515249582504868</v>
      </c>
      <c r="AB174" s="11">
        <f t="shared" si="194"/>
        <v>6.5838055576552739</v>
      </c>
      <c r="AD174" s="40">
        <f t="shared" si="153"/>
        <v>0.97634447750438724</v>
      </c>
      <c r="AE174" s="40">
        <f>IF(AB$151-Z$151 &lt;&gt; 0,(EXP(LN(AB174/Z174)/(AB$151-Z$151))-1)*100,0)</f>
        <v>2.3296657741905369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12.650863139275934</v>
      </c>
      <c r="C175" s="11">
        <f t="shared" si="146"/>
        <v>11.318429105248715</v>
      </c>
      <c r="D175" s="11">
        <f t="shared" si="146"/>
        <v>9.9272760599774958</v>
      </c>
      <c r="E175" s="11">
        <f t="shared" si="146"/>
        <v>11.835994292236288</v>
      </c>
      <c r="F175" s="11">
        <f t="shared" si="146"/>
        <v>11.472936953320861</v>
      </c>
      <c r="H175" s="40">
        <f t="shared" si="147"/>
        <v>-4.7331098979288777</v>
      </c>
      <c r="I175" s="40">
        <f t="shared" si="148"/>
        <v>0.96936706772672299</v>
      </c>
      <c r="L175" s="10" t="str">
        <f t="shared" ref="L175:Q175" si="195">L30</f>
        <v>81 Process, plant and machine operatives</v>
      </c>
      <c r="M175" s="11">
        <f t="shared" si="195"/>
        <v>10.351908513239733</v>
      </c>
      <c r="N175" s="11">
        <f t="shared" si="195"/>
        <v>9.1160236719663743</v>
      </c>
      <c r="O175" s="11">
        <f t="shared" si="195"/>
        <v>8.0636430831953447</v>
      </c>
      <c r="P175" s="11">
        <f t="shared" si="195"/>
        <v>9.6035466023428508</v>
      </c>
      <c r="Q175" s="11">
        <f t="shared" si="195"/>
        <v>9.3648292688349581</v>
      </c>
      <c r="S175" s="40">
        <f t="shared" si="150"/>
        <v>-4.873356249817073</v>
      </c>
      <c r="T175" s="40">
        <f t="shared" si="151"/>
        <v>1.0022940210662412</v>
      </c>
      <c r="W175" s="10" t="str">
        <f t="shared" ref="W175:AB175" si="196">W30</f>
        <v>81 Process, plant and machine operatives</v>
      </c>
      <c r="X175" s="11">
        <f t="shared" si="196"/>
        <v>2.2989546260362093</v>
      </c>
      <c r="Y175" s="11">
        <f t="shared" si="196"/>
        <v>2.2024054332823457</v>
      </c>
      <c r="Z175" s="11">
        <f t="shared" si="196"/>
        <v>1.8636329767821873</v>
      </c>
      <c r="AA175" s="11">
        <f t="shared" si="196"/>
        <v>2.2324476898934278</v>
      </c>
      <c r="AB175" s="11">
        <f t="shared" si="196"/>
        <v>2.1081076844858915</v>
      </c>
      <c r="AD175" s="40">
        <f t="shared" si="153"/>
        <v>-4.1116164822442958</v>
      </c>
      <c r="AE175" s="40">
        <f t="shared" si="154"/>
        <v>0.82513843630378503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12.482651925944268</v>
      </c>
      <c r="C176" s="11">
        <f t="shared" si="146"/>
        <v>14.950081885138951</v>
      </c>
      <c r="D176" s="11">
        <f t="shared" si="146"/>
        <v>13.197536871787557</v>
      </c>
      <c r="E176" s="11">
        <f t="shared" si="146"/>
        <v>13.476982006800718</v>
      </c>
      <c r="F176" s="11">
        <f t="shared" si="146"/>
        <v>13.030473711281806</v>
      </c>
      <c r="H176" s="40">
        <f t="shared" si="147"/>
        <v>1.1200334721850336</v>
      </c>
      <c r="I176" s="40">
        <f t="shared" si="148"/>
        <v>-8.489371587774297E-2</v>
      </c>
      <c r="L176" s="10" t="str">
        <f t="shared" ref="L176:Q176" si="197">L31</f>
        <v>82 Transport and mobile machine drivers and operatives</v>
      </c>
      <c r="M176" s="11">
        <f t="shared" si="197"/>
        <v>11.994206918028157</v>
      </c>
      <c r="N176" s="11">
        <f t="shared" si="197"/>
        <v>14.454311347075583</v>
      </c>
      <c r="O176" s="11">
        <f t="shared" si="197"/>
        <v>12.798882553282105</v>
      </c>
      <c r="P176" s="11">
        <f t="shared" si="197"/>
        <v>12.913332816621335</v>
      </c>
      <c r="Q176" s="11">
        <f t="shared" si="197"/>
        <v>12.390151244749928</v>
      </c>
      <c r="S176" s="40">
        <f t="shared" si="150"/>
        <v>1.307151300310383</v>
      </c>
      <c r="T176" s="40">
        <f t="shared" si="151"/>
        <v>-0.21613917564204943</v>
      </c>
      <c r="W176" s="10" t="str">
        <f t="shared" ref="W176:AB176" si="198">W31</f>
        <v>82 Transport and mobile machine drivers and operatives</v>
      </c>
      <c r="X176" s="11">
        <f t="shared" si="198"/>
        <v>0.48844500791609546</v>
      </c>
      <c r="Y176" s="11">
        <f t="shared" si="198"/>
        <v>0.49577053806336452</v>
      </c>
      <c r="Z176" s="11">
        <f t="shared" si="198"/>
        <v>0.39865431850545668</v>
      </c>
      <c r="AA176" s="11">
        <f t="shared" si="198"/>
        <v>0.56364919017937465</v>
      </c>
      <c r="AB176" s="11">
        <f t="shared" si="198"/>
        <v>0.64032246653187752</v>
      </c>
      <c r="AD176" s="40">
        <f t="shared" si="153"/>
        <v>-3.9812253158895361</v>
      </c>
      <c r="AE176" s="40">
        <f t="shared" si="154"/>
        <v>3.2096133613222388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6.5728027301422669</v>
      </c>
      <c r="C177" s="11">
        <f t="shared" si="146"/>
        <v>5.8659466094225037</v>
      </c>
      <c r="D177" s="11">
        <f t="shared" si="146"/>
        <v>5.05487729797429</v>
      </c>
      <c r="E177" s="11">
        <f t="shared" si="146"/>
        <v>4.1761499194123823</v>
      </c>
      <c r="F177" s="11">
        <f t="shared" si="146"/>
        <v>4.0002683161984942</v>
      </c>
      <c r="H177" s="40">
        <f t="shared" si="147"/>
        <v>-5.1162142923332095</v>
      </c>
      <c r="I177" s="40">
        <f t="shared" si="148"/>
        <v>-1.5478434443305766</v>
      </c>
      <c r="L177" s="10" t="str">
        <f t="shared" ref="L177:Q178" si="199">L32</f>
        <v>91 Elementary trades and related occupations</v>
      </c>
      <c r="M177" s="11">
        <f t="shared" si="199"/>
        <v>5.1963239269381827</v>
      </c>
      <c r="N177" s="11">
        <f t="shared" si="199"/>
        <v>4.70894613368585</v>
      </c>
      <c r="O177" s="11">
        <f t="shared" si="199"/>
        <v>4.1890308695627398</v>
      </c>
      <c r="P177" s="11">
        <f t="shared" si="199"/>
        <v>3.4278208452221568</v>
      </c>
      <c r="Q177" s="11">
        <f t="shared" si="199"/>
        <v>3.2877466554766572</v>
      </c>
      <c r="S177" s="40">
        <f t="shared" si="150"/>
        <v>-4.2180953375315351</v>
      </c>
      <c r="T177" s="40">
        <f t="shared" si="151"/>
        <v>-1.602140237170524</v>
      </c>
      <c r="W177" s="10" t="str">
        <f t="shared" ref="W177:AB178" si="200">W32</f>
        <v>91 Elementary trades and related occupations</v>
      </c>
      <c r="X177" s="11">
        <f t="shared" si="200"/>
        <v>1.3764788032040884</v>
      </c>
      <c r="Y177" s="11">
        <f t="shared" si="200"/>
        <v>1.1570004757366521</v>
      </c>
      <c r="Z177" s="11">
        <f t="shared" si="200"/>
        <v>0.86584642841154025</v>
      </c>
      <c r="AA177" s="11">
        <f t="shared" si="200"/>
        <v>0.74832907419022221</v>
      </c>
      <c r="AB177" s="11">
        <f t="shared" si="200"/>
        <v>0.71252166072183509</v>
      </c>
      <c r="AD177" s="40">
        <f t="shared" si="153"/>
        <v>-8.8547021733163529</v>
      </c>
      <c r="AE177" s="40">
        <f t="shared" si="154"/>
        <v>-1.2909103150241963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46.590352526864812</v>
      </c>
      <c r="C178" s="11">
        <f t="shared" si="146"/>
        <v>47.186787523679691</v>
      </c>
      <c r="D178" s="11">
        <f t="shared" si="146"/>
        <v>44.238364533890149</v>
      </c>
      <c r="E178" s="11">
        <f t="shared" si="146"/>
        <v>44.835452194937233</v>
      </c>
      <c r="F178" s="11">
        <f t="shared" si="146"/>
        <v>46.361186673316077</v>
      </c>
      <c r="H178" s="40">
        <f>IF(D$151-B$151 &lt;&gt; 0,(EXP(LN(D178/B178)/(D$151-B$151))-1)*100,0)</f>
        <v>-1.0306738545518446</v>
      </c>
      <c r="I178" s="40">
        <f t="shared" ref="I178" si="201">IF(F$151-D$151 &lt;&gt; 0,(EXP(LN(F178/D178)/(F$151-D$151))-1)*100,0)</f>
        <v>0.31295686784997834</v>
      </c>
      <c r="L178" s="10" t="str">
        <f t="shared" si="199"/>
        <v>92 Elementary administration and service occupations</v>
      </c>
      <c r="M178" s="11">
        <f t="shared" si="199"/>
        <v>21.699188529471925</v>
      </c>
      <c r="N178" s="11">
        <f t="shared" si="199"/>
        <v>23.747828683411541</v>
      </c>
      <c r="O178" s="11">
        <f t="shared" si="199"/>
        <v>22.034504731952072</v>
      </c>
      <c r="P178" s="11">
        <f t="shared" si="199"/>
        <v>23.325018307045557</v>
      </c>
      <c r="Q178" s="11">
        <f t="shared" si="199"/>
        <v>23.011099953742175</v>
      </c>
      <c r="S178" s="40">
        <f t="shared" ref="S178" si="202">IF(O$151-M$151 &lt;&gt; 0,(EXP(LN(O178/M178)/(O$151-M$151))-1)*100,0)</f>
        <v>0.30716592516810692</v>
      </c>
      <c r="T178" s="40">
        <f t="shared" ref="T178" si="203">IF(Q$151-O$151 &lt;&gt; 0,(EXP(LN(Q178/O178)/(Q$151-O$151))-1)*100,0)</f>
        <v>0.2895322344952822</v>
      </c>
      <c r="W178" s="10" t="str">
        <f t="shared" si="200"/>
        <v>92 Elementary administration and service occupations</v>
      </c>
      <c r="X178" s="11">
        <f t="shared" si="200"/>
        <v>24.891163997392908</v>
      </c>
      <c r="Y178" s="11">
        <f t="shared" si="200"/>
        <v>23.438958840268107</v>
      </c>
      <c r="Z178" s="11">
        <f t="shared" si="200"/>
        <v>22.203859801938108</v>
      </c>
      <c r="AA178" s="11">
        <f t="shared" si="200"/>
        <v>21.510433887891658</v>
      </c>
      <c r="AB178" s="11">
        <f t="shared" si="200"/>
        <v>23.350086719573941</v>
      </c>
      <c r="AD178" s="40">
        <f t="shared" ref="AD178" si="204">IF(Z$151-X$151 &lt;&gt; 0,(EXP(LN(Z178/X178)/(Z$151-X$151))-1)*100,0)</f>
        <v>-2.259027902498878</v>
      </c>
      <c r="AE178" s="40">
        <f t="shared" ref="AE178" si="205">IF(AB$151-Z$151 &lt;&gt; 0,(EXP(LN(AB178/Z178)/(AB$151-Z$151))-1)*100,0)</f>
        <v>0.33612737397157311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415.41000000000025</v>
      </c>
      <c r="C180" s="34">
        <f t="shared" si="206"/>
        <v>421.42799999999977</v>
      </c>
      <c r="D180" s="34">
        <f t="shared" si="206"/>
        <v>419.51800000000031</v>
      </c>
      <c r="E180" s="34">
        <f t="shared" si="206"/>
        <v>430.82899999999984</v>
      </c>
      <c r="F180" s="34">
        <f t="shared" si="206"/>
        <v>454.37399999999985</v>
      </c>
      <c r="H180" s="43">
        <f>IF(D$151-B$151 &lt;&gt; 0,(EXP(LN(D180/B180)/(D$151-B$151))-1)*100,0)</f>
        <v>0.19700277350473971</v>
      </c>
      <c r="I180" s="43">
        <f t="shared" si="148"/>
        <v>0.53351290000280827</v>
      </c>
      <c r="L180" s="231" t="str">
        <f t="shared" ref="L180:Q180" si="207">L35</f>
        <v>All occupations</v>
      </c>
      <c r="M180" s="34">
        <f t="shared" si="207"/>
        <v>203.38967577760758</v>
      </c>
      <c r="N180" s="34">
        <f t="shared" si="207"/>
        <v>210.53230841329591</v>
      </c>
      <c r="O180" s="34">
        <f t="shared" si="207"/>
        <v>201.86505558841367</v>
      </c>
      <c r="P180" s="34">
        <f t="shared" si="207"/>
        <v>205.96294182530039</v>
      </c>
      <c r="Q180" s="34">
        <f t="shared" si="207"/>
        <v>214.86633893555279</v>
      </c>
      <c r="S180" s="43">
        <f t="shared" ref="S180" si="208">IF(O$151-M$151 &lt;&gt; 0,(EXP(LN(O180/M180)/(O$151-M$151))-1)*100,0)</f>
        <v>-0.15037265852108073</v>
      </c>
      <c r="T180" s="43">
        <f t="shared" ref="T180" si="209">IF(Q$151-O$151 &lt;&gt; 0,(EXP(LN(Q180/O180)/(Q$151-O$151))-1)*100,0)</f>
        <v>0.41697843201407014</v>
      </c>
      <c r="W180" s="231" t="str">
        <f t="shared" ref="W180:AB180" si="210">W35</f>
        <v>All occupations</v>
      </c>
      <c r="X180" s="34">
        <f t="shared" si="210"/>
        <v>212.0203242223927</v>
      </c>
      <c r="Y180" s="34">
        <f t="shared" si="210"/>
        <v>210.89569158670395</v>
      </c>
      <c r="Z180" s="34">
        <f t="shared" si="210"/>
        <v>217.65294441158653</v>
      </c>
      <c r="AA180" s="34">
        <f t="shared" si="210"/>
        <v>224.86605817469942</v>
      </c>
      <c r="AB180" s="34">
        <f t="shared" si="210"/>
        <v>239.50766106444709</v>
      </c>
      <c r="AD180" s="43">
        <f t="shared" ref="AD180" si="211">IF(Z$151-X$151 &lt;&gt; 0,(EXP(LN(Z180/X180)/(Z$151-X$151))-1)*100,0)</f>
        <v>0.52577048837338936</v>
      </c>
      <c r="AE180" s="43">
        <f t="shared" ref="AE180" si="212">IF(AB$151-Z$151 &lt;&gt; 0,(EXP(LN(AB180/Z180)/(AB$151-Z$151))-1)*100,0)</f>
        <v>0.63992957564307229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of Tyne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30.745709137772351</v>
      </c>
      <c r="C7" s="31">
        <f>'Occ T1'!C8</f>
        <v>36.156272802076856</v>
      </c>
      <c r="D7" s="31">
        <f>'Occ T1'!D8</f>
        <v>35.600817061504827</v>
      </c>
      <c r="E7" s="31">
        <f>'Occ T1'!E8</f>
        <v>36.981432493389065</v>
      </c>
      <c r="F7" s="31">
        <f>'Occ T1'!F8</f>
        <v>43.08425853348578</v>
      </c>
      <c r="H7" s="31">
        <f>C7-B7</f>
        <v>5.4105636643045045</v>
      </c>
      <c r="I7" s="31">
        <f>D7-C7</f>
        <v>-0.55545574057202884</v>
      </c>
      <c r="J7" s="31">
        <f>E7-D7</f>
        <v>1.3806154318842374</v>
      </c>
      <c r="K7" s="31">
        <f>F7-E7</f>
        <v>6.1028260400967156</v>
      </c>
      <c r="L7" s="31">
        <f>F7-D7</f>
        <v>7.483441471980953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17.867606514747898</v>
      </c>
      <c r="C8" s="32">
        <f>'Occ T2'!C8</f>
        <v>21.049506096668917</v>
      </c>
      <c r="D8" s="32">
        <f>'Occ T2'!D8</f>
        <v>21.270195678527561</v>
      </c>
      <c r="E8" s="32">
        <f>'Occ T2'!E8</f>
        <v>19.784581923822678</v>
      </c>
      <c r="F8" s="32">
        <f>'Occ T2'!F8</f>
        <v>22.099029821267351</v>
      </c>
      <c r="H8" s="31">
        <f t="shared" ref="H8:H9" si="0">C8-B8</f>
        <v>3.1818995819210194</v>
      </c>
      <c r="I8" s="31">
        <f t="shared" ref="I8:I9" si="1">D8-C8</f>
        <v>0.22068958185864318</v>
      </c>
      <c r="J8" s="31">
        <f t="shared" ref="J8:J9" si="2">E8-D8</f>
        <v>-1.4856137547048824</v>
      </c>
      <c r="K8" s="31">
        <f t="shared" ref="K8:K9" si="3">F8-E8</f>
        <v>2.3144478974446727</v>
      </c>
      <c r="L8" s="31">
        <f t="shared" ref="L8:L49" si="4">F8-D8</f>
        <v>0.82883414273979028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12.878102623024452</v>
      </c>
      <c r="C9" s="32">
        <f>'Occ T2'!C9</f>
        <v>15.106766705407939</v>
      </c>
      <c r="D9" s="32">
        <f>'Occ T2'!D9</f>
        <v>14.330621382977267</v>
      </c>
      <c r="E9" s="32">
        <f>'Occ T2'!E9</f>
        <v>17.19685056956639</v>
      </c>
      <c r="F9" s="32">
        <f>'Occ T2'!F9</f>
        <v>20.985228712218433</v>
      </c>
      <c r="H9" s="31">
        <f t="shared" si="0"/>
        <v>2.2286640823834869</v>
      </c>
      <c r="I9" s="31">
        <f t="shared" si="1"/>
        <v>-0.77614532243067202</v>
      </c>
      <c r="J9" s="31">
        <f t="shared" si="2"/>
        <v>2.8662291865891234</v>
      </c>
      <c r="K9" s="31">
        <f t="shared" si="3"/>
        <v>3.7883781426520429</v>
      </c>
      <c r="L9" s="31">
        <f t="shared" si="4"/>
        <v>6.6546073292411663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81.439772092648766</v>
      </c>
      <c r="C11" s="31">
        <f>'Occ T1'!C9</f>
        <v>86.648738078618834</v>
      </c>
      <c r="D11" s="31">
        <f>'Occ T1'!D9</f>
        <v>92.765318439409626</v>
      </c>
      <c r="E11" s="31">
        <f>'Occ T1'!E9</f>
        <v>101.41761254364452</v>
      </c>
      <c r="F11" s="31">
        <f>'Occ T1'!F9</f>
        <v>113.90329149056313</v>
      </c>
      <c r="H11" s="31">
        <f>C11-B11</f>
        <v>5.2089659859700674</v>
      </c>
      <c r="I11" s="31">
        <f t="shared" ref="I11:I49" si="5">D11-C11</f>
        <v>6.1165803607907918</v>
      </c>
      <c r="J11" s="31">
        <f>E11-D11</f>
        <v>8.6522941042348975</v>
      </c>
      <c r="K11" s="31">
        <f>F11-E11</f>
        <v>12.485678946918611</v>
      </c>
      <c r="L11" s="31">
        <f t="shared" si="4"/>
        <v>21.137973051153509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18.546841998940312</v>
      </c>
      <c r="C12" s="10">
        <f>'Occ T2'!C10</f>
        <v>20.637435193798371</v>
      </c>
      <c r="D12" s="10">
        <f>'Occ T2'!D10</f>
        <v>20.853078326598567</v>
      </c>
      <c r="E12" s="10">
        <f>'Occ T2'!E10</f>
        <v>22.059794138625939</v>
      </c>
      <c r="F12" s="10">
        <f>'Occ T2'!F10</f>
        <v>24.82513672713872</v>
      </c>
      <c r="H12" s="11">
        <f t="shared" ref="H12:K14" si="6">C12-B12</f>
        <v>2.0905931948580587</v>
      </c>
      <c r="I12" s="31">
        <f t="shared" si="5"/>
        <v>0.21564313280019576</v>
      </c>
      <c r="J12" s="11">
        <f t="shared" si="6"/>
        <v>1.2067158120273724</v>
      </c>
      <c r="K12" s="11">
        <f t="shared" si="6"/>
        <v>2.7653425885127803</v>
      </c>
      <c r="L12" s="31">
        <f t="shared" si="4"/>
        <v>3.9720584005401527</v>
      </c>
    </row>
    <row r="13" spans="1:12" x14ac:dyDescent="0.2">
      <c r="A13" s="10" t="str">
        <f>'Occ T2'!A11</f>
        <v>22 Health professionals</v>
      </c>
      <c r="B13" s="10">
        <f>'Occ T2'!B11</f>
        <v>26.74366789310934</v>
      </c>
      <c r="C13" s="10">
        <f>'Occ T2'!C11</f>
        <v>27.602682397195064</v>
      </c>
      <c r="D13" s="10">
        <f>'Occ T2'!D11</f>
        <v>30.074077870492509</v>
      </c>
      <c r="E13" s="10">
        <f>'Occ T2'!E11</f>
        <v>33.343339129753808</v>
      </c>
      <c r="F13" s="10">
        <f>'Occ T2'!F11</f>
        <v>37.654158445889337</v>
      </c>
      <c r="H13" s="11">
        <f t="shared" si="6"/>
        <v>0.85901450408572444</v>
      </c>
      <c r="I13" s="31">
        <f t="shared" si="5"/>
        <v>2.471395473297445</v>
      </c>
      <c r="J13" s="11">
        <f t="shared" si="6"/>
        <v>3.2692612592612988</v>
      </c>
      <c r="K13" s="11">
        <f t="shared" si="6"/>
        <v>4.3108193161355288</v>
      </c>
      <c r="L13" s="31">
        <f t="shared" si="4"/>
        <v>7.5800805753968277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17.300536052192989</v>
      </c>
      <c r="C14" s="10">
        <f>'Occ T2'!C12</f>
        <v>18.137579161801348</v>
      </c>
      <c r="D14" s="10">
        <f>'Occ T2'!D12</f>
        <v>19.021365111683185</v>
      </c>
      <c r="E14" s="10">
        <f>'Occ T2'!E12</f>
        <v>20.778490671490914</v>
      </c>
      <c r="F14" s="10">
        <f>'Occ T2'!F12</f>
        <v>22.393688106395505</v>
      </c>
      <c r="H14" s="11">
        <f t="shared" si="6"/>
        <v>0.83704310960835926</v>
      </c>
      <c r="I14" s="31">
        <f t="shared" si="5"/>
        <v>0.88378594988183679</v>
      </c>
      <c r="J14" s="11">
        <f t="shared" si="6"/>
        <v>1.7571255598077293</v>
      </c>
      <c r="K14" s="11">
        <f t="shared" si="6"/>
        <v>1.6151974349045908</v>
      </c>
      <c r="L14" s="31">
        <f t="shared" si="4"/>
        <v>3.3723229947123201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18.848726148406122</v>
      </c>
      <c r="C15" s="10">
        <f>'Occ T2'!C13</f>
        <v>20.271041325824065</v>
      </c>
      <c r="D15" s="10">
        <f>'Occ T2'!D13</f>
        <v>22.816797130635369</v>
      </c>
      <c r="E15" s="10">
        <f>'Occ T2'!E13</f>
        <v>25.235988603773865</v>
      </c>
      <c r="F15" s="10">
        <f>'Occ T2'!F13</f>
        <v>29.030308211139566</v>
      </c>
      <c r="H15" s="11">
        <f t="shared" ref="H15" si="7">C15-B15</f>
        <v>1.4223151774179428</v>
      </c>
      <c r="I15" s="31">
        <f t="shared" si="5"/>
        <v>2.5457558048113036</v>
      </c>
      <c r="J15" s="11">
        <f t="shared" ref="J15" si="8">E15-D15</f>
        <v>2.4191914731384969</v>
      </c>
      <c r="K15" s="11">
        <f t="shared" ref="K15" si="9">F15-E15</f>
        <v>3.7943196073657006</v>
      </c>
      <c r="L15" s="31">
        <f t="shared" si="4"/>
        <v>6.2135110805041975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45.636474997268913</v>
      </c>
      <c r="C17" s="31">
        <f>'Occ T1'!C10</f>
        <v>47.825194050067751</v>
      </c>
      <c r="D17" s="31">
        <f>'Occ T1'!D10</f>
        <v>50.224222687068028</v>
      </c>
      <c r="E17" s="31">
        <f>'Occ T1'!E10</f>
        <v>49.325424138091137</v>
      </c>
      <c r="F17" s="31">
        <f>'Occ T1'!F10</f>
        <v>54.024983171025347</v>
      </c>
      <c r="H17" s="31">
        <f t="shared" ref="H17:K21" si="10">C17-B17</f>
        <v>2.188719052798838</v>
      </c>
      <c r="I17" s="31">
        <f t="shared" si="5"/>
        <v>2.3990286370002778</v>
      </c>
      <c r="J17" s="31">
        <f t="shared" si="10"/>
        <v>-0.89879854897689171</v>
      </c>
      <c r="K17" s="31">
        <f t="shared" si="10"/>
        <v>4.6995590329342107</v>
      </c>
      <c r="L17" s="31">
        <f t="shared" si="4"/>
        <v>3.800760483957319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7.5247040108647605</v>
      </c>
      <c r="C18" s="10">
        <f>'Occ T2'!C14</f>
        <v>8.3553356031242458</v>
      </c>
      <c r="D18" s="10">
        <f>'Occ T2'!D14</f>
        <v>8.8841839523397752</v>
      </c>
      <c r="E18" s="10">
        <f>'Occ T2'!E14</f>
        <v>7.8373771927963656</v>
      </c>
      <c r="F18" s="10">
        <f>'Occ T2'!F14</f>
        <v>8.4048615122084502</v>
      </c>
      <c r="H18" s="11">
        <f t="shared" si="10"/>
        <v>0.83063159225948535</v>
      </c>
      <c r="I18" s="31">
        <f t="shared" si="5"/>
        <v>0.52884834921552937</v>
      </c>
      <c r="J18" s="11">
        <f t="shared" si="10"/>
        <v>-1.0468067595434096</v>
      </c>
      <c r="K18" s="11">
        <f t="shared" si="10"/>
        <v>0.56748431941208466</v>
      </c>
      <c r="L18" s="31">
        <f t="shared" si="4"/>
        <v>-0.47932244013132497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9.3235582766558149</v>
      </c>
      <c r="C19" s="10">
        <f>'Occ T2'!C15</f>
        <v>9.6177733623693129</v>
      </c>
      <c r="D19" s="10">
        <f>'Occ T2'!D15</f>
        <v>10.712081423669339</v>
      </c>
      <c r="E19" s="10">
        <f>'Occ T2'!E15</f>
        <v>10.960316204532303</v>
      </c>
      <c r="F19" s="10">
        <f>'Occ T2'!F15</f>
        <v>12.132174520948229</v>
      </c>
      <c r="H19" s="11">
        <f t="shared" si="10"/>
        <v>0.29421508571349797</v>
      </c>
      <c r="I19" s="31">
        <f t="shared" si="5"/>
        <v>1.0943080613000262</v>
      </c>
      <c r="J19" s="11">
        <f t="shared" si="10"/>
        <v>0.24823478086296369</v>
      </c>
      <c r="K19" s="11">
        <f t="shared" si="10"/>
        <v>1.1718583164159266</v>
      </c>
      <c r="L19" s="31">
        <f t="shared" si="4"/>
        <v>1.4200930972788903</v>
      </c>
    </row>
    <row r="20" spans="1:12" x14ac:dyDescent="0.2">
      <c r="A20" s="10" t="str">
        <f>'Occ T2'!A16</f>
        <v>33 Protective service occupations</v>
      </c>
      <c r="B20" s="10">
        <f>'Occ T2'!B16</f>
        <v>5.2779694294322033</v>
      </c>
      <c r="C20" s="10">
        <f>'Occ T2'!C16</f>
        <v>5.5835699108471912</v>
      </c>
      <c r="D20" s="10">
        <f>'Occ T2'!D16</f>
        <v>5.8835010267586538</v>
      </c>
      <c r="E20" s="10">
        <f>'Occ T2'!E16</f>
        <v>6.8710167009357148</v>
      </c>
      <c r="F20" s="10">
        <f>'Occ T2'!F16</f>
        <v>7.8996589572203213</v>
      </c>
      <c r="H20" s="11">
        <f t="shared" si="10"/>
        <v>0.30560048141498797</v>
      </c>
      <c r="I20" s="31">
        <f t="shared" si="5"/>
        <v>0.2999311159114626</v>
      </c>
      <c r="J20" s="11">
        <f t="shared" si="10"/>
        <v>0.98751567417706099</v>
      </c>
      <c r="K20" s="11">
        <f t="shared" si="10"/>
        <v>1.0286422562846065</v>
      </c>
      <c r="L20" s="31">
        <f t="shared" si="4"/>
        <v>2.0161579304616675</v>
      </c>
    </row>
    <row r="21" spans="1:12" x14ac:dyDescent="0.2">
      <c r="A21" s="10" t="str">
        <f>'Occ T2'!A17</f>
        <v>34 Culture, media and sports occupations</v>
      </c>
      <c r="B21" s="10">
        <f>'Occ T2'!B17</f>
        <v>5.9475695039814056</v>
      </c>
      <c r="C21" s="10">
        <f>'Occ T2'!C17</f>
        <v>5.9785991779905583</v>
      </c>
      <c r="D21" s="10">
        <f>'Occ T2'!D17</f>
        <v>5.697366369326831</v>
      </c>
      <c r="E21" s="10">
        <f>'Occ T2'!E17</f>
        <v>5.421244494883207</v>
      </c>
      <c r="F21" s="10">
        <f>'Occ T2'!F17</f>
        <v>6.1217395269078159</v>
      </c>
      <c r="H21" s="11">
        <f t="shared" si="10"/>
        <v>3.1029674009152686E-2</v>
      </c>
      <c r="I21" s="31">
        <f t="shared" si="5"/>
        <v>-0.28123280866372724</v>
      </c>
      <c r="J21" s="11">
        <f t="shared" si="10"/>
        <v>-0.27612187444362402</v>
      </c>
      <c r="K21" s="11">
        <f t="shared" si="10"/>
        <v>0.70049503202460883</v>
      </c>
      <c r="L21" s="31">
        <f t="shared" si="4"/>
        <v>0.42437315758098482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17.562673776334726</v>
      </c>
      <c r="C22" s="10">
        <f>'Occ T2'!C18</f>
        <v>18.289915995736443</v>
      </c>
      <c r="D22" s="10">
        <f>'Occ T2'!D18</f>
        <v>19.047089914973427</v>
      </c>
      <c r="E22" s="10">
        <f>'Occ T2'!E18</f>
        <v>18.235469544943545</v>
      </c>
      <c r="F22" s="10">
        <f>'Occ T2'!F18</f>
        <v>19.466548653740531</v>
      </c>
      <c r="H22" s="11">
        <f t="shared" ref="H22" si="11">C22-B22</f>
        <v>0.72724221940171674</v>
      </c>
      <c r="I22" s="31">
        <f t="shared" si="5"/>
        <v>0.75717391923698329</v>
      </c>
      <c r="J22" s="11">
        <f t="shared" ref="J22" si="12">E22-D22</f>
        <v>-0.81162037002988185</v>
      </c>
      <c r="K22" s="11">
        <f t="shared" ref="K22" si="13">F22-E22</f>
        <v>1.2310791087969868</v>
      </c>
      <c r="L22" s="31">
        <f t="shared" si="4"/>
        <v>0.41945873876710493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49.759946487493281</v>
      </c>
      <c r="C24" s="31">
        <f>'Occ T1'!C11</f>
        <v>45.65447434785878</v>
      </c>
      <c r="D24" s="31">
        <f>'Occ T1'!D11</f>
        <v>47.494795328313195</v>
      </c>
      <c r="E24" s="31">
        <f>'Occ T1'!E11</f>
        <v>45.412318577691039</v>
      </c>
      <c r="F24" s="31">
        <f>'Occ T1'!F11</f>
        <v>42.773598561206313</v>
      </c>
      <c r="H24" s="31">
        <f t="shared" ref="H24:K26" si="14">C24-B24</f>
        <v>-4.1054721396345002</v>
      </c>
      <c r="I24" s="31">
        <f t="shared" si="5"/>
        <v>1.8403209804544147</v>
      </c>
      <c r="J24" s="31">
        <f t="shared" si="14"/>
        <v>-2.0824767506221562</v>
      </c>
      <c r="K24" s="31">
        <f t="shared" si="14"/>
        <v>-2.6387200164847258</v>
      </c>
      <c r="L24" s="31">
        <f t="shared" si="4"/>
        <v>-4.721196767106882</v>
      </c>
    </row>
    <row r="25" spans="1:12" x14ac:dyDescent="0.2">
      <c r="A25" t="str">
        <f>'Occ T2'!A19</f>
        <v>41 Administrative occupations</v>
      </c>
      <c r="B25" s="32">
        <f>'Occ T2'!B19</f>
        <v>40.713076117337629</v>
      </c>
      <c r="C25" s="32">
        <f>'Occ T2'!C19</f>
        <v>37.764631736342714</v>
      </c>
      <c r="D25" s="32">
        <f>'Occ T2'!D19</f>
        <v>39.497589248934709</v>
      </c>
      <c r="E25" s="32">
        <f>'Occ T2'!E19</f>
        <v>36.652954801616346</v>
      </c>
      <c r="F25" s="32">
        <f>'Occ T2'!F19</f>
        <v>35.33724741236113</v>
      </c>
      <c r="H25" s="11">
        <f t="shared" si="14"/>
        <v>-2.9484443809949141</v>
      </c>
      <c r="I25" s="31">
        <f t="shared" si="5"/>
        <v>1.7329575125919945</v>
      </c>
      <c r="J25" s="11">
        <f t="shared" si="14"/>
        <v>-2.8446344473183629</v>
      </c>
      <c r="K25" s="11">
        <f t="shared" si="14"/>
        <v>-1.3157073892552162</v>
      </c>
      <c r="L25" s="31">
        <f t="shared" si="4"/>
        <v>-4.1603418365735791</v>
      </c>
    </row>
    <row r="26" spans="1:12" x14ac:dyDescent="0.2">
      <c r="A26" t="str">
        <f>'Occ T2'!A20</f>
        <v>42 Secretarial and related occupations</v>
      </c>
      <c r="B26" s="32">
        <f>'Occ T2'!B20</f>
        <v>9.0468703701556556</v>
      </c>
      <c r="C26" s="32">
        <f>'Occ T2'!C20</f>
        <v>7.889842611516066</v>
      </c>
      <c r="D26" s="32">
        <f>'Occ T2'!D20</f>
        <v>7.9972060793784889</v>
      </c>
      <c r="E26" s="32">
        <f>'Occ T2'!E20</f>
        <v>8.7593637760746965</v>
      </c>
      <c r="F26" s="32">
        <f>'Occ T2'!F20</f>
        <v>7.4363511488451843</v>
      </c>
      <c r="H26" s="11">
        <f t="shared" si="14"/>
        <v>-1.1570277586395896</v>
      </c>
      <c r="I26" s="31">
        <f t="shared" si="5"/>
        <v>0.1073634678624229</v>
      </c>
      <c r="J26" s="11">
        <f t="shared" si="14"/>
        <v>0.76215769669620759</v>
      </c>
      <c r="K26" s="11">
        <f t="shared" si="14"/>
        <v>-1.3230126272295122</v>
      </c>
      <c r="L26" s="31">
        <f t="shared" si="4"/>
        <v>-0.5608549305333046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42.149852585469752</v>
      </c>
      <c r="C28" s="31">
        <f>'Occ T1'!C12</f>
        <v>41.270591165410096</v>
      </c>
      <c r="D28" s="31">
        <f>'Occ T1'!D12</f>
        <v>35.8758797212245</v>
      </c>
      <c r="E28" s="31">
        <f>'Occ T1'!E12</f>
        <v>35.265399686702196</v>
      </c>
      <c r="F28" s="31">
        <f>'Occ T1'!F12</f>
        <v>33.676436197316001</v>
      </c>
      <c r="H28" s="31">
        <f t="shared" ref="H28:K30" si="15">C28-B28</f>
        <v>-0.87926142005965602</v>
      </c>
      <c r="I28" s="31">
        <f t="shared" si="5"/>
        <v>-5.3947114441855959</v>
      </c>
      <c r="J28" s="31">
        <f t="shared" si="15"/>
        <v>-0.61048003452230404</v>
      </c>
      <c r="K28" s="31">
        <f t="shared" si="15"/>
        <v>-1.5889634893861952</v>
      </c>
      <c r="L28" s="31">
        <f t="shared" si="4"/>
        <v>-2.1994435239084993</v>
      </c>
    </row>
    <row r="29" spans="1:12" x14ac:dyDescent="0.2">
      <c r="A29" s="10" t="str">
        <f>'Occ T2'!A21</f>
        <v>51 Skilled agricultural and related trades</v>
      </c>
      <c r="B29" s="10">
        <f>'Occ T2'!B21</f>
        <v>5.1880968581767508</v>
      </c>
      <c r="C29" s="10">
        <f>'Occ T2'!C21</f>
        <v>4.211445874141047</v>
      </c>
      <c r="D29" s="10">
        <f>'Occ T2'!D21</f>
        <v>4.2813548840815283</v>
      </c>
      <c r="E29" s="10">
        <f>'Occ T2'!E21</f>
        <v>4.3722235869864292</v>
      </c>
      <c r="F29" s="10">
        <f>'Occ T2'!F21</f>
        <v>4.8057857901346708</v>
      </c>
      <c r="H29" s="11">
        <f t="shared" si="15"/>
        <v>-0.97665098403570383</v>
      </c>
      <c r="I29" s="31">
        <f t="shared" si="5"/>
        <v>6.9909009940481326E-2</v>
      </c>
      <c r="J29" s="11">
        <f t="shared" si="15"/>
        <v>9.08687029049009E-2</v>
      </c>
      <c r="K29" s="11">
        <f t="shared" si="15"/>
        <v>0.43356220314824157</v>
      </c>
      <c r="L29" s="31">
        <f t="shared" si="4"/>
        <v>0.52443090605314246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15.563646965578618</v>
      </c>
      <c r="C30" s="10">
        <f>'Occ T2'!C22</f>
        <v>15.07451026534361</v>
      </c>
      <c r="D30" s="10">
        <f>'Occ T2'!D22</f>
        <v>12.750923546213571</v>
      </c>
      <c r="E30" s="10">
        <f>'Occ T2'!E22</f>
        <v>12.292089049934955</v>
      </c>
      <c r="F30" s="10">
        <f>'Occ T2'!F22</f>
        <v>11.259395316937615</v>
      </c>
      <c r="H30" s="11">
        <f t="shared" si="15"/>
        <v>-0.48913670023500799</v>
      </c>
      <c r="I30" s="31">
        <f t="shared" si="5"/>
        <v>-2.3235867191300397</v>
      </c>
      <c r="J30" s="11">
        <f t="shared" si="15"/>
        <v>-0.45883449627861594</v>
      </c>
      <c r="K30" s="11">
        <f t="shared" si="15"/>
        <v>-1.0326937329973394</v>
      </c>
      <c r="L30" s="31">
        <f t="shared" si="4"/>
        <v>-1.4915282292759553</v>
      </c>
    </row>
    <row r="31" spans="1:12" x14ac:dyDescent="0.2">
      <c r="A31" s="10" t="str">
        <f>'Occ T2'!A23</f>
        <v>53 Skilled construction and building trades</v>
      </c>
      <c r="B31" s="10">
        <f>'Occ T2'!B23</f>
        <v>12.683580501653596</v>
      </c>
      <c r="C31" s="10">
        <f>'Occ T2'!C23</f>
        <v>13.738686608649774</v>
      </c>
      <c r="D31" s="10">
        <f>'Occ T2'!D23</f>
        <v>11.071817169328241</v>
      </c>
      <c r="E31" s="10">
        <f>'Occ T2'!E23</f>
        <v>10.97644568795298</v>
      </c>
      <c r="F31" s="10">
        <f>'Occ T2'!F23</f>
        <v>9.9361250218785102</v>
      </c>
      <c r="H31" s="11">
        <f t="shared" ref="H31:H32" si="16">C31-B31</f>
        <v>1.0551061069961776</v>
      </c>
      <c r="I31" s="31">
        <f t="shared" si="5"/>
        <v>-2.6668694393215322</v>
      </c>
      <c r="J31" s="11">
        <f t="shared" ref="J31:J32" si="17">E31-D31</f>
        <v>-9.5371481375261524E-2</v>
      </c>
      <c r="K31" s="11">
        <f t="shared" ref="K31:K32" si="18">F31-E31</f>
        <v>-1.0403206660744697</v>
      </c>
      <c r="L31" s="31">
        <f t="shared" si="4"/>
        <v>-1.1356921474497312</v>
      </c>
    </row>
    <row r="32" spans="1:12" x14ac:dyDescent="0.2">
      <c r="A32" s="10" t="str">
        <f>'Occ T2'!A24</f>
        <v>54 Textiles, printing and other skilled trades</v>
      </c>
      <c r="B32" s="10">
        <f>'Occ T2'!B24</f>
        <v>8.7145282600607867</v>
      </c>
      <c r="C32" s="10">
        <f>'Occ T2'!C24</f>
        <v>8.2459484172756667</v>
      </c>
      <c r="D32" s="10">
        <f>'Occ T2'!D24</f>
        <v>7.7717841216011596</v>
      </c>
      <c r="E32" s="10">
        <f>'Occ T2'!E24</f>
        <v>7.6246413618278304</v>
      </c>
      <c r="F32" s="10">
        <f>'Occ T2'!F24</f>
        <v>7.6751300683652053</v>
      </c>
      <c r="H32" s="11">
        <f t="shared" si="16"/>
        <v>-0.46857984278511999</v>
      </c>
      <c r="I32" s="31">
        <f t="shared" si="5"/>
        <v>-0.47416429567450713</v>
      </c>
      <c r="J32" s="11">
        <f t="shared" si="17"/>
        <v>-0.14714275977332925</v>
      </c>
      <c r="K32" s="11">
        <f t="shared" si="18"/>
        <v>5.0488706537374917E-2</v>
      </c>
      <c r="L32" s="31">
        <f t="shared" si="4"/>
        <v>-9.6654053235954329E-2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41.816373099858581</v>
      </c>
      <c r="C34" s="31">
        <f>'Occ T1'!C13</f>
        <v>41.200467609606513</v>
      </c>
      <c r="D34" s="31">
        <f>'Occ T1'!D13</f>
        <v>41.797768343458365</v>
      </c>
      <c r="E34" s="31">
        <f>'Occ T1'!E13</f>
        <v>44.227712167519329</v>
      </c>
      <c r="F34" s="31">
        <f>'Occ T1'!F13</f>
        <v>46.767837805159438</v>
      </c>
      <c r="H34" s="31">
        <f t="shared" ref="H34:K36" si="19">C34-B34</f>
        <v>-0.61590549025206798</v>
      </c>
      <c r="I34" s="31">
        <f t="shared" si="5"/>
        <v>0.59730073385185278</v>
      </c>
      <c r="J34" s="31">
        <f t="shared" si="19"/>
        <v>2.4299438240609632</v>
      </c>
      <c r="K34" s="31">
        <f t="shared" si="19"/>
        <v>2.5401256376401093</v>
      </c>
      <c r="L34" s="31">
        <f t="shared" si="4"/>
        <v>4.9700694617010726</v>
      </c>
    </row>
    <row r="35" spans="1:12" x14ac:dyDescent="0.2">
      <c r="A35" s="10" t="str">
        <f>'Occ T2'!A25</f>
        <v>61 Caring personal service occupations</v>
      </c>
      <c r="B35" s="10">
        <f>'Occ T2'!B25</f>
        <v>31.25174896783329</v>
      </c>
      <c r="C35" s="10">
        <f>'Occ T2'!C25</f>
        <v>30.22374953608589</v>
      </c>
      <c r="D35" s="10">
        <f>'Occ T2'!D25</f>
        <v>31.492404055301968</v>
      </c>
      <c r="E35" s="10">
        <f>'Occ T2'!E25</f>
        <v>33.942807102824382</v>
      </c>
      <c r="F35" s="10">
        <f>'Occ T2'!F25</f>
        <v>35.963239880773145</v>
      </c>
      <c r="G35" s="10"/>
      <c r="H35" s="11">
        <f t="shared" si="19"/>
        <v>-1.0279994317473999</v>
      </c>
      <c r="I35" s="31">
        <f t="shared" si="5"/>
        <v>1.2686545192160779</v>
      </c>
      <c r="J35" s="11">
        <f t="shared" si="19"/>
        <v>2.4504030475224141</v>
      </c>
      <c r="K35" s="11">
        <f t="shared" si="19"/>
        <v>2.0204327779487627</v>
      </c>
      <c r="L35" s="31">
        <f t="shared" si="4"/>
        <v>4.4708358254711769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10.072845267511465</v>
      </c>
      <c r="C36" s="10">
        <f>'Occ T2'!C26</f>
        <v>10.527061024163389</v>
      </c>
      <c r="D36" s="10">
        <f>'Occ T2'!D26</f>
        <v>9.744650237186594</v>
      </c>
      <c r="E36" s="10">
        <f>'Occ T2'!E26</f>
        <v>9.8255288894899628</v>
      </c>
      <c r="F36" s="10">
        <f>'Occ T2'!F26</f>
        <v>10.309452037368454</v>
      </c>
      <c r="G36" s="10"/>
      <c r="H36" s="11">
        <f t="shared" si="19"/>
        <v>0.45421575665192471</v>
      </c>
      <c r="I36" s="31">
        <f t="shared" si="5"/>
        <v>-0.78241078697679534</v>
      </c>
      <c r="J36" s="11">
        <f t="shared" si="19"/>
        <v>8.0878652303368881E-2</v>
      </c>
      <c r="K36" s="11">
        <f t="shared" si="19"/>
        <v>0.48392314787849067</v>
      </c>
      <c r="L36" s="31">
        <f t="shared" si="4"/>
        <v>0.56480180018185955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0.49177886451382863</v>
      </c>
      <c r="C37" s="10">
        <f>'Occ T2'!C27</f>
        <v>0.44965704935723194</v>
      </c>
      <c r="D37" s="10">
        <f>'Occ T2'!D27</f>
        <v>0.56071405096980231</v>
      </c>
      <c r="E37" s="10">
        <f>'Occ T2'!E27</f>
        <v>0.45937617520498031</v>
      </c>
      <c r="F37" s="10">
        <f>'Occ T2'!F27</f>
        <v>0.49514588701784262</v>
      </c>
      <c r="G37" s="10"/>
      <c r="H37" s="11">
        <f t="shared" ref="H37" si="20">C37-B37</f>
        <v>-4.2121815156596687E-2</v>
      </c>
      <c r="I37" s="31">
        <f t="shared" ref="I37" si="21">D37-C37</f>
        <v>0.11105700161257037</v>
      </c>
      <c r="J37" s="11">
        <f t="shared" ref="J37" si="22">E37-D37</f>
        <v>-0.10133787576482201</v>
      </c>
      <c r="K37" s="11">
        <f t="shared" ref="K37" si="23">F37-E37</f>
        <v>3.5769711812862315E-2</v>
      </c>
      <c r="L37" s="31">
        <f t="shared" ref="L37" si="24">F37-D37</f>
        <v>-6.556816395195969E-2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45.565201277261323</v>
      </c>
      <c r="C39" s="31">
        <f>'Occ T1'!C14</f>
        <v>43.351016822871067</v>
      </c>
      <c r="D39" s="31">
        <f>'Occ T1'!D14</f>
        <v>43.341143655392173</v>
      </c>
      <c r="E39" s="31">
        <f>'Occ T1'!E14</f>
        <v>43.874521979575874</v>
      </c>
      <c r="F39" s="31">
        <f>'Occ T1'!F14</f>
        <v>45.278728587126629</v>
      </c>
      <c r="H39" s="31">
        <f>C39-B39</f>
        <v>-2.2141844543902565</v>
      </c>
      <c r="I39" s="31">
        <f t="shared" si="5"/>
        <v>-9.873167478893663E-3</v>
      </c>
      <c r="J39" s="31">
        <f>E39-D39</f>
        <v>0.53337832418370112</v>
      </c>
      <c r="K39" s="31">
        <f>F39-E39</f>
        <v>1.4042066075507549</v>
      </c>
      <c r="L39" s="31">
        <f t="shared" si="4"/>
        <v>1.937584931734456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38.192028666192712</v>
      </c>
      <c r="C40" s="126">
        <f>'Occ T2'!C28</f>
        <v>35.580385663727753</v>
      </c>
      <c r="D40" s="126">
        <f>'Occ T2'!D28</f>
        <v>35.355617065512476</v>
      </c>
      <c r="E40" s="126">
        <f>'Occ T2'!E28</f>
        <v>33.510499903913306</v>
      </c>
      <c r="F40" s="126">
        <f>'Occ T2'!F28</f>
        <v>33.012261376962194</v>
      </c>
      <c r="G40"/>
      <c r="H40" s="11">
        <f>C40-B40</f>
        <v>-2.6116430024649588</v>
      </c>
      <c r="I40" s="31">
        <f t="shared" si="5"/>
        <v>-0.22476859821527739</v>
      </c>
      <c r="J40" s="11">
        <f t="shared" ref="J40" si="25">E40-D40</f>
        <v>-1.8451171615991697</v>
      </c>
      <c r="K40" s="11">
        <f t="shared" ref="K40" si="26">F40-E40</f>
        <v>-0.4982385269511127</v>
      </c>
      <c r="L40" s="31">
        <f t="shared" si="4"/>
        <v>-2.3433556885502824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7.3731726110686129</v>
      </c>
      <c r="C41" s="126">
        <f>'Occ T2'!C29</f>
        <v>7.7706311591433108</v>
      </c>
      <c r="D41" s="126">
        <f>'Occ T2'!D29</f>
        <v>7.9855265898797008</v>
      </c>
      <c r="E41" s="126">
        <f>'Occ T2'!E29</f>
        <v>10.364022075662568</v>
      </c>
      <c r="F41" s="126">
        <f>'Occ T2'!F29</f>
        <v>12.266467210164436</v>
      </c>
      <c r="G41"/>
      <c r="H41" s="11">
        <f t="shared" ref="H41" si="27">C41-B41</f>
        <v>0.39745854807469794</v>
      </c>
      <c r="I41" s="31">
        <f t="shared" si="5"/>
        <v>0.21489543073638995</v>
      </c>
      <c r="J41" s="11">
        <f t="shared" ref="J41" si="28">E41-D41</f>
        <v>2.3784954857828673</v>
      </c>
      <c r="K41" s="11">
        <f t="shared" ref="K41" si="29">F41-E41</f>
        <v>1.9024451345018676</v>
      </c>
      <c r="L41" s="31">
        <f t="shared" si="4"/>
        <v>4.2809406202847349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25.133515065220202</v>
      </c>
      <c r="C43" s="31">
        <f>'Occ T1'!C15</f>
        <v>26.268510990387668</v>
      </c>
      <c r="D43" s="31">
        <f>'Occ T1'!D15</f>
        <v>23.124812931765053</v>
      </c>
      <c r="E43" s="31">
        <f>'Occ T1'!E15</f>
        <v>25.312976299037004</v>
      </c>
      <c r="F43" s="31">
        <f>'Occ T1'!F15</f>
        <v>24.503410664602669</v>
      </c>
      <c r="H43" s="31">
        <f t="shared" ref="H43:K45" si="30">C43-B43</f>
        <v>1.1349959251674662</v>
      </c>
      <c r="I43" s="31">
        <f t="shared" si="5"/>
        <v>-3.1436980586226149</v>
      </c>
      <c r="J43" s="31">
        <f t="shared" si="30"/>
        <v>2.1881633672719509</v>
      </c>
      <c r="K43" s="31">
        <f t="shared" si="30"/>
        <v>-0.80956563443433538</v>
      </c>
      <c r="L43" s="31">
        <f t="shared" si="4"/>
        <v>1.3785977328376156</v>
      </c>
    </row>
    <row r="44" spans="1:12" x14ac:dyDescent="0.2">
      <c r="A44" s="10" t="str">
        <f>'Occ T2'!A30</f>
        <v>81 Process, plant and machine operatives</v>
      </c>
      <c r="B44" s="10">
        <f>'Occ T2'!B30</f>
        <v>12.650863139275934</v>
      </c>
      <c r="C44" s="10">
        <f>'Occ T2'!C30</f>
        <v>11.318429105248715</v>
      </c>
      <c r="D44" s="10">
        <f>'Occ T2'!D30</f>
        <v>9.9272760599774958</v>
      </c>
      <c r="E44" s="10">
        <f>'Occ T2'!E30</f>
        <v>11.835994292236288</v>
      </c>
      <c r="F44" s="10">
        <f>'Occ T2'!F30</f>
        <v>11.472936953320861</v>
      </c>
      <c r="H44" s="11">
        <f t="shared" si="30"/>
        <v>-1.3324340340272194</v>
      </c>
      <c r="I44" s="31">
        <f t="shared" si="5"/>
        <v>-1.3911530452712189</v>
      </c>
      <c r="J44" s="11">
        <f t="shared" si="30"/>
        <v>1.9087182322587921</v>
      </c>
      <c r="K44" s="11">
        <f t="shared" si="30"/>
        <v>-0.3630573389154268</v>
      </c>
      <c r="L44" s="31">
        <f t="shared" si="4"/>
        <v>1.5456608933433653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12.482651925944268</v>
      </c>
      <c r="C45" s="10">
        <f>'Occ T2'!C31</f>
        <v>14.950081885138951</v>
      </c>
      <c r="D45" s="10">
        <f>'Occ T2'!D31</f>
        <v>13.197536871787557</v>
      </c>
      <c r="E45" s="10">
        <f>'Occ T2'!E31</f>
        <v>13.476982006800718</v>
      </c>
      <c r="F45" s="10">
        <f>'Occ T2'!F31</f>
        <v>13.030473711281806</v>
      </c>
      <c r="H45" s="11">
        <f t="shared" si="30"/>
        <v>2.4674299591946838</v>
      </c>
      <c r="I45" s="31">
        <f t="shared" si="5"/>
        <v>-1.7525450133513942</v>
      </c>
      <c r="J45" s="11">
        <f t="shared" si="30"/>
        <v>0.27944513501316059</v>
      </c>
      <c r="K45" s="11">
        <f t="shared" si="30"/>
        <v>-0.44650829551891213</v>
      </c>
      <c r="L45" s="31">
        <f t="shared" si="4"/>
        <v>-0.16706316050575154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53.163155257007077</v>
      </c>
      <c r="C47" s="31">
        <f>'Occ T1'!C16</f>
        <v>53.052734133102192</v>
      </c>
      <c r="D47" s="31">
        <f>'Occ T1'!D16</f>
        <v>49.293241831864435</v>
      </c>
      <c r="E47" s="31">
        <f>'Occ T1'!E16</f>
        <v>49.011602114349614</v>
      </c>
      <c r="F47" s="31">
        <f>'Occ T1'!F16</f>
        <v>50.36145498951457</v>
      </c>
      <c r="H47" s="31">
        <f t="shared" ref="H47:K49" si="31">C47-B47</f>
        <v>-0.11042112390488512</v>
      </c>
      <c r="I47" s="31">
        <f t="shared" si="5"/>
        <v>-3.7594923012377564</v>
      </c>
      <c r="J47" s="31">
        <f t="shared" si="31"/>
        <v>-0.28163971751482109</v>
      </c>
      <c r="K47" s="31">
        <f t="shared" si="31"/>
        <v>1.3498528751649559</v>
      </c>
      <c r="L47" s="31">
        <f t="shared" si="4"/>
        <v>1.0682131576501348</v>
      </c>
    </row>
    <row r="48" spans="1:12" x14ac:dyDescent="0.2">
      <c r="A48" s="10" t="str">
        <f>'Occ T2'!A32</f>
        <v>91 Elementary trades and related occupations</v>
      </c>
      <c r="B48" s="10">
        <f>'Occ T2'!B32</f>
        <v>6.5728027301422669</v>
      </c>
      <c r="C48" s="10">
        <f>'Occ T2'!C32</f>
        <v>5.8659466094225037</v>
      </c>
      <c r="D48" s="10">
        <f>'Occ T2'!D32</f>
        <v>5.05487729797429</v>
      </c>
      <c r="E48" s="10">
        <f>'Occ T2'!E32</f>
        <v>4.1761499194123823</v>
      </c>
      <c r="F48" s="10">
        <f>'Occ T2'!F32</f>
        <v>4.0002683161984942</v>
      </c>
      <c r="H48" s="11">
        <f t="shared" si="31"/>
        <v>-0.70685612071976323</v>
      </c>
      <c r="I48" s="31">
        <f t="shared" si="5"/>
        <v>-0.8110693114482137</v>
      </c>
      <c r="J48" s="11">
        <f t="shared" si="31"/>
        <v>-0.87872737856190763</v>
      </c>
      <c r="K48" s="11">
        <f t="shared" si="31"/>
        <v>-0.17588160321388813</v>
      </c>
      <c r="L48" s="31">
        <f t="shared" si="4"/>
        <v>-1.0546089817757958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46.590352526864812</v>
      </c>
      <c r="C49" s="10">
        <f>'Occ T2'!C33</f>
        <v>47.186787523679691</v>
      </c>
      <c r="D49" s="10">
        <f>'Occ T2'!D33</f>
        <v>44.238364533890149</v>
      </c>
      <c r="E49" s="10">
        <f>'Occ T2'!E33</f>
        <v>44.835452194937233</v>
      </c>
      <c r="F49" s="10">
        <f>'Occ T2'!F33</f>
        <v>46.361186673316077</v>
      </c>
      <c r="H49" s="11">
        <f t="shared" si="31"/>
        <v>0.5964349968148781</v>
      </c>
      <c r="I49" s="31">
        <f t="shared" si="5"/>
        <v>-2.9484229897895418</v>
      </c>
      <c r="J49" s="11">
        <f t="shared" si="31"/>
        <v>0.59708766104708388</v>
      </c>
      <c r="K49" s="11">
        <f t="shared" si="31"/>
        <v>1.525734478378844</v>
      </c>
      <c r="L49" s="31">
        <f t="shared" si="4"/>
        <v>2.1228221394259279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415.41000000000025</v>
      </c>
      <c r="C51" s="34">
        <f>'Occ T1'!C18</f>
        <v>421.42799999999977</v>
      </c>
      <c r="D51" s="34">
        <f>'Occ T1'!D18</f>
        <v>419.51800000000014</v>
      </c>
      <c r="E51" s="34">
        <f>'Occ T1'!E18</f>
        <v>430.82899999999984</v>
      </c>
      <c r="F51" s="34">
        <f>'Occ T1'!F18</f>
        <v>454.37399999999991</v>
      </c>
      <c r="G51" s="24"/>
      <c r="H51" s="34">
        <f>C51-B51</f>
        <v>6.0179999999995175</v>
      </c>
      <c r="I51" s="205">
        <f>D51-C51</f>
        <v>-1.9099999999996271</v>
      </c>
      <c r="J51" s="34">
        <f>E51-D51</f>
        <v>11.310999999999694</v>
      </c>
      <c r="K51" s="34">
        <f>F51-E51</f>
        <v>23.545000000000073</v>
      </c>
      <c r="L51" s="205">
        <f>F51-D51</f>
        <v>34.855999999999767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of Tyne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4.1357346113680915</v>
      </c>
      <c r="C59" s="44">
        <f>IF(AND(D$5-C$5 &lt;&gt; 0,D7 &lt;&gt; 0,C7 &lt;&gt; 0),(EXP(LN(D7/C7)/(D$5-C$5))-1)*100,0)</f>
        <v>-1.5362638278913598</v>
      </c>
      <c r="D59" s="44">
        <f>IF(AND(E$5-D$5 &lt;&gt; 0,E7 &lt;&gt; 0,D7 &lt;&gt; 0),(EXP(LN(E7/D7)/(E$5-D$5))-1)*100,0)</f>
        <v>0.76385003139822771</v>
      </c>
      <c r="E59" s="44">
        <f>IF(AND(F$5-E$5 &lt;&gt; 0,F7 &lt;&gt; 0,E7 &lt;&gt; 0),(EXP(LN(F7/E7)/(F$5-E$5))-1)*100,0)</f>
        <v>1.5391420074619022</v>
      </c>
      <c r="F59" s="44">
        <f>IF(AND(F$5-D$5 &lt;&gt; 0,F7 &lt;&gt; 0,D7 &lt;&gt; 0),(EXP(LN(F7/D7)/(F$5-D$5))-1)*100,0)</f>
        <v>1.28005080393645</v>
      </c>
      <c r="H59" s="44">
        <f>(B7/B$51)*100</f>
        <v>7.401292491218876</v>
      </c>
      <c r="I59" s="44">
        <f>(C7/C$51)*100</f>
        <v>8.5794661963791867</v>
      </c>
      <c r="J59" s="44">
        <f>(D7/D$51)*100</f>
        <v>8.4861238520170321</v>
      </c>
      <c r="K59" s="44">
        <f>(E7/E$51)*100</f>
        <v>8.5837844001655128</v>
      </c>
      <c r="L59" s="44">
        <f>(F7/F$51)*100</f>
        <v>9.4821135305906115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4.1822859877927554</v>
      </c>
      <c r="C60" s="44">
        <f t="shared" si="32"/>
        <v>1.0484311643472077</v>
      </c>
      <c r="D60" s="44">
        <f t="shared" si="32"/>
        <v>-1.4376434860201459</v>
      </c>
      <c r="E60" s="44">
        <f t="shared" si="32"/>
        <v>1.1124498569361041</v>
      </c>
      <c r="F60" s="44">
        <f>IF(AND(F$5-D$5 &lt;&gt; 0,F8 &lt;&gt; 0,D8 &lt;&gt; 0),(EXP(LN(F8/D8)/(F$5-D$5))-1)*100,0)</f>
        <v>0.25517086914497167</v>
      </c>
      <c r="H60" s="44">
        <f t="shared" ref="H60:L60" si="33">(B8/B$51)*100</f>
        <v>4.3011979766370301</v>
      </c>
      <c r="I60" s="44">
        <f t="shared" si="33"/>
        <v>4.9948048294534129</v>
      </c>
      <c r="J60" s="44">
        <f t="shared" si="33"/>
        <v>5.0701509061655408</v>
      </c>
      <c r="K60" s="44">
        <f t="shared" si="33"/>
        <v>4.5922122057295782</v>
      </c>
      <c r="L60" s="44">
        <f t="shared" si="33"/>
        <v>4.8636211185647404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4.0710437501612295</v>
      </c>
      <c r="C61" s="44">
        <f>IF(AND(D$5-C$5 &lt;&gt; 0,D9 &lt;&gt; 0,C9 &lt;&gt; 0),(EXP(LN(D9/C9)/(D$5-C$5))-1)*100,0)</f>
        <v>-5.1377328952384449</v>
      </c>
      <c r="D61" s="44">
        <f t="shared" si="34"/>
        <v>3.7138554759805542</v>
      </c>
      <c r="E61" s="44">
        <f t="shared" si="34"/>
        <v>2.0108764519864764</v>
      </c>
      <c r="F61" s="44">
        <f>IF(AND(F$5-D$5 &lt;&gt; 0,F9 &lt;&gt; 0,D9 &lt;&gt; 0),(EXP(LN(F9/D9)/(F$5-D$5))-1)*100,0)</f>
        <v>2.5754062469154571</v>
      </c>
      <c r="H61" s="44">
        <f t="shared" ref="H61:L61" si="35">(B9/B$51)*100</f>
        <v>3.1000945145818455</v>
      </c>
      <c r="I61" s="44">
        <f t="shared" si="35"/>
        <v>3.584661366925773</v>
      </c>
      <c r="J61" s="44">
        <f t="shared" si="35"/>
        <v>3.4159729458514922</v>
      </c>
      <c r="K61" s="44">
        <f t="shared" si="35"/>
        <v>3.9915721944359355</v>
      </c>
      <c r="L61" s="44">
        <f t="shared" si="35"/>
        <v>4.6184924120258719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1.5620417548644516</v>
      </c>
      <c r="C63" s="44">
        <f t="shared" si="36"/>
        <v>7.0590530184537092</v>
      </c>
      <c r="D63" s="44">
        <f t="shared" si="36"/>
        <v>1.7994774197948704</v>
      </c>
      <c r="E63" s="44">
        <f t="shared" si="36"/>
        <v>1.1677960963946799</v>
      </c>
      <c r="F63" s="44">
        <f>IF(AND(F$5-D$5 &lt;&gt; 0,F11 &lt;&gt; 0,D11 &lt;&gt; 0),(EXP(LN(F11/D11)/(F$5-D$5))-1)*100,0)</f>
        <v>1.3779198121544489</v>
      </c>
      <c r="H63" s="44">
        <f>(B11/B$51)*100</f>
        <v>19.604672995991603</v>
      </c>
      <c r="I63" s="44">
        <f>(C11/C$51)*100</f>
        <v>20.56074538915755</v>
      </c>
      <c r="J63" s="44">
        <f>(D11/D$51)*100</f>
        <v>22.112357143056936</v>
      </c>
      <c r="K63" s="44">
        <f>(E11/E$51)*100</f>
        <v>23.540108150483036</v>
      </c>
      <c r="L63" s="44">
        <f>(F11/F$51)*100</f>
        <v>25.068179845361566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2.7061471210581001</v>
      </c>
      <c r="C64" s="44">
        <f t="shared" si="36"/>
        <v>1.044912465018899</v>
      </c>
      <c r="D64" s="49">
        <f t="shared" si="36"/>
        <v>1.1314551368061254</v>
      </c>
      <c r="E64" s="49">
        <f t="shared" si="36"/>
        <v>1.1880017006089538</v>
      </c>
      <c r="F64" s="44">
        <f>IF(AND(F$5-D$5 &lt;&gt; 0,F12 &lt;&gt; 0,D12 &lt;&gt; 0),(EXP(LN(F12/D12)/(F$5-D$5))-1)*100,0)</f>
        <v>1.1691493338360726</v>
      </c>
      <c r="H64" s="40">
        <f t="shared" ref="H64:L67" si="37">(B12/B$11)*100</f>
        <v>22.773690940393067</v>
      </c>
      <c r="I64" s="40">
        <f t="shared" si="37"/>
        <v>23.817352279352814</v>
      </c>
      <c r="J64" s="40">
        <f t="shared" si="37"/>
        <v>22.479390657424318</v>
      </c>
      <c r="K64" s="40">
        <f t="shared" si="37"/>
        <v>21.751442954873962</v>
      </c>
      <c r="L64" s="40">
        <f t="shared" si="37"/>
        <v>21.794924801795982</v>
      </c>
    </row>
    <row r="65" spans="1:12" x14ac:dyDescent="0.2">
      <c r="A65" t="str">
        <f>A13</f>
        <v>22 Health professionals</v>
      </c>
      <c r="B65" s="49">
        <f t="shared" si="36"/>
        <v>0.79351238470737329</v>
      </c>
      <c r="C65" s="44">
        <f t="shared" si="36"/>
        <v>8.9534612532750977</v>
      </c>
      <c r="D65" s="49">
        <f t="shared" si="36"/>
        <v>2.0853339772617607</v>
      </c>
      <c r="E65" s="49">
        <f t="shared" si="36"/>
        <v>1.2232752699175009</v>
      </c>
      <c r="F65" s="44">
        <f>IF(AND(F$5-D$5 &lt;&gt; 0,F13 &lt;&gt; 0,D13 &lt;&gt; 0),(EXP(LN(F13/D13)/(F$5-D$5))-1)*100,0)</f>
        <v>1.5098162719394903</v>
      </c>
      <c r="H65" s="40">
        <f t="shared" si="37"/>
        <v>32.838583907976556</v>
      </c>
      <c r="I65" s="40">
        <f t="shared" si="37"/>
        <v>31.855838883828149</v>
      </c>
      <c r="J65" s="40">
        <f t="shared" si="37"/>
        <v>32.419527444554205</v>
      </c>
      <c r="K65" s="40">
        <f t="shared" si="37"/>
        <v>32.877266870588855</v>
      </c>
      <c r="L65" s="40">
        <f t="shared" si="37"/>
        <v>33.058007326336991</v>
      </c>
    </row>
    <row r="66" spans="1:12" x14ac:dyDescent="0.2">
      <c r="A66" t="str">
        <f>A14</f>
        <v>23 Teaching and other educational professionals</v>
      </c>
      <c r="B66" s="49">
        <f t="shared" si="36"/>
        <v>1.188216264319597</v>
      </c>
      <c r="C66" s="44">
        <f t="shared" si="36"/>
        <v>4.8726786634411212</v>
      </c>
      <c r="D66" s="49">
        <f t="shared" si="36"/>
        <v>1.7828162199954756</v>
      </c>
      <c r="E66" s="49">
        <f t="shared" si="36"/>
        <v>0.75141696279397152</v>
      </c>
      <c r="F66" s="44">
        <f>IF(AND(F$5-D$5 &lt;&gt; 0,F14 &lt;&gt; 0,D14 &lt;&gt; 0),(EXP(LN(F14/D14)/(F$5-D$5))-1)*100,0)</f>
        <v>1.0940501747876752</v>
      </c>
      <c r="H66" s="40">
        <f t="shared" si="37"/>
        <v>21.243350279162478</v>
      </c>
      <c r="I66" s="40">
        <f t="shared" si="37"/>
        <v>20.932306187015225</v>
      </c>
      <c r="J66" s="40">
        <f t="shared" si="37"/>
        <v>20.504823819590655</v>
      </c>
      <c r="K66" s="40">
        <f t="shared" si="37"/>
        <v>20.488049511665444</v>
      </c>
      <c r="L66" s="40">
        <f t="shared" si="37"/>
        <v>19.660264258694244</v>
      </c>
    </row>
    <row r="67" spans="1:12" x14ac:dyDescent="0.2">
      <c r="A67" t="str">
        <f>A15</f>
        <v>24 Business, media and public service professionals</v>
      </c>
      <c r="B67" s="49">
        <f t="shared" si="36"/>
        <v>1.8353390319938434</v>
      </c>
      <c r="C67" s="44">
        <f t="shared" si="36"/>
        <v>12.558584257672866</v>
      </c>
      <c r="D67" s="49">
        <f t="shared" si="36"/>
        <v>2.0359302672019908</v>
      </c>
      <c r="E67" s="49">
        <f t="shared" si="36"/>
        <v>1.4105486669730327</v>
      </c>
      <c r="F67" s="44">
        <f>IF(AND(F$5-D$5 &lt;&gt; 0,F15 &lt;&gt; 0,D15 &lt;&gt; 0),(EXP(LN(F15/D15)/(F$5-D$5))-1)*100,0)</f>
        <v>1.6185821489209662</v>
      </c>
      <c r="H67" s="40">
        <f t="shared" si="37"/>
        <v>23.144374872467896</v>
      </c>
      <c r="I67" s="40">
        <f t="shared" si="37"/>
        <v>23.39450264980383</v>
      </c>
      <c r="J67" s="40">
        <f t="shared" si="37"/>
        <v>24.596258078430825</v>
      </c>
      <c r="K67" s="40">
        <f t="shared" si="37"/>
        <v>24.883240662871742</v>
      </c>
      <c r="L67" s="40">
        <f t="shared" si="37"/>
        <v>25.486803613172775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1.1780167459514823</v>
      </c>
      <c r="C69" s="44">
        <f t="shared" si="39"/>
        <v>5.0162444390476679</v>
      </c>
      <c r="D69" s="44">
        <f t="shared" si="39"/>
        <v>-0.36050428232067278</v>
      </c>
      <c r="E69" s="44">
        <f t="shared" si="39"/>
        <v>0.91422312431868047</v>
      </c>
      <c r="F69" s="44">
        <f t="shared" ref="F69:F74" si="40">IF(AND(F$5-D$5 &lt;&gt; 0,F17 &lt;&gt; 0,D17 &lt;&gt; 0),(EXP(LN(F17/D17)/(F$5-D$5))-1)*100,0)</f>
        <v>0.48751220542861962</v>
      </c>
      <c r="H69" s="44">
        <f>(B17/B$51)*100</f>
        <v>10.985887435851058</v>
      </c>
      <c r="I69" s="44">
        <f>(C17/C$51)*100</f>
        <v>11.348366518140175</v>
      </c>
      <c r="J69" s="44">
        <f>(D17/D$51)*100</f>
        <v>11.971887424870449</v>
      </c>
      <c r="K69" s="44">
        <f>(E17/E$51)*100</f>
        <v>11.448956346506654</v>
      </c>
      <c r="L69" s="44">
        <f>(F17/F$51)*100</f>
        <v>11.889981198533665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2.6522845913643067</v>
      </c>
      <c r="C70" s="44">
        <f t="shared" si="39"/>
        <v>6.3294686693109226</v>
      </c>
      <c r="D70" s="49">
        <f t="shared" si="39"/>
        <v>-2.4761941319325187</v>
      </c>
      <c r="E70" s="49">
        <f t="shared" si="39"/>
        <v>0.70150966413486948</v>
      </c>
      <c r="F70" s="44">
        <f t="shared" si="40"/>
        <v>-0.36906608382145656</v>
      </c>
      <c r="H70" s="40">
        <f t="shared" ref="H70:L74" si="41">(B18/B$17)*100</f>
        <v>16.488355008389828</v>
      </c>
      <c r="I70" s="40">
        <f t="shared" si="41"/>
        <v>17.470573343366098</v>
      </c>
      <c r="J70" s="40">
        <f t="shared" si="41"/>
        <v>17.689042213145726</v>
      </c>
      <c r="K70" s="40">
        <f t="shared" si="41"/>
        <v>15.889122759197965</v>
      </c>
      <c r="L70" s="40">
        <f t="shared" si="41"/>
        <v>15.557360722540938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0.77973506083768296</v>
      </c>
      <c r="C71" s="44">
        <f t="shared" si="39"/>
        <v>11.377977210209966</v>
      </c>
      <c r="D71" s="49">
        <f t="shared" si="39"/>
        <v>0.4592296895190362</v>
      </c>
      <c r="E71" s="49">
        <f t="shared" si="39"/>
        <v>1.0209751760011043</v>
      </c>
      <c r="F71" s="44">
        <f t="shared" si="40"/>
        <v>0.83337852787752631</v>
      </c>
      <c r="H71" s="40">
        <f t="shared" si="41"/>
        <v>20.430057924530274</v>
      </c>
      <c r="I71" s="40">
        <f t="shared" si="41"/>
        <v>20.11026521356203</v>
      </c>
      <c r="J71" s="40">
        <f t="shared" si="41"/>
        <v>21.328516103500668</v>
      </c>
      <c r="K71" s="40">
        <f t="shared" si="41"/>
        <v>22.220419582906924</v>
      </c>
      <c r="L71" s="40">
        <f t="shared" si="41"/>
        <v>22.456600277952425</v>
      </c>
    </row>
    <row r="72" spans="1:12" x14ac:dyDescent="0.2">
      <c r="A72" t="str">
        <f t="shared" si="38"/>
        <v>33 Protective service occupations</v>
      </c>
      <c r="B72" s="49">
        <f t="shared" si="39"/>
        <v>1.4171196442428036</v>
      </c>
      <c r="C72" s="44">
        <f t="shared" si="39"/>
        <v>5.3716729744672342</v>
      </c>
      <c r="D72" s="49">
        <f t="shared" si="39"/>
        <v>3.1518530363464858</v>
      </c>
      <c r="E72" s="49">
        <f t="shared" si="39"/>
        <v>1.4048516010075174</v>
      </c>
      <c r="F72" s="44">
        <f t="shared" si="40"/>
        <v>1.9838729105400521</v>
      </c>
      <c r="H72" s="40">
        <f t="shared" si="41"/>
        <v>11.565243436851905</v>
      </c>
      <c r="I72" s="40">
        <f t="shared" si="41"/>
        <v>11.674955056119174</v>
      </c>
      <c r="J72" s="40">
        <f t="shared" si="41"/>
        <v>11.714469058917992</v>
      </c>
      <c r="K72" s="40">
        <f t="shared" si="41"/>
        <v>13.929969829959617</v>
      </c>
      <c r="L72" s="40">
        <f t="shared" si="41"/>
        <v>14.622233073562645</v>
      </c>
    </row>
    <row r="73" spans="1:12" x14ac:dyDescent="0.2">
      <c r="A73" t="str">
        <f t="shared" si="38"/>
        <v>34 Culture, media and sports occupations</v>
      </c>
      <c r="B73" s="49">
        <f t="shared" si="39"/>
        <v>0.13017565432118516</v>
      </c>
      <c r="C73" s="44">
        <f t="shared" si="39"/>
        <v>-4.7039916925531555</v>
      </c>
      <c r="D73" s="49">
        <f t="shared" si="39"/>
        <v>-0.98865291290859414</v>
      </c>
      <c r="E73" s="49">
        <f t="shared" si="39"/>
        <v>1.2226225822709047</v>
      </c>
      <c r="F73" s="44">
        <f t="shared" si="40"/>
        <v>0.48009722439230629</v>
      </c>
      <c r="H73" s="40">
        <f t="shared" si="41"/>
        <v>13.032491015875644</v>
      </c>
      <c r="I73" s="40">
        <f t="shared" si="41"/>
        <v>12.50094076300374</v>
      </c>
      <c r="J73" s="40">
        <f t="shared" si="41"/>
        <v>11.343861715541923</v>
      </c>
      <c r="K73" s="40">
        <f t="shared" si="41"/>
        <v>10.99077116844637</v>
      </c>
      <c r="L73" s="40">
        <f t="shared" si="41"/>
        <v>11.331312232950449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1.0195126679501287</v>
      </c>
      <c r="C74" s="44">
        <f t="shared" si="39"/>
        <v>4.1398436133522232</v>
      </c>
      <c r="D74" s="49">
        <f t="shared" si="39"/>
        <v>-0.86713363909718399</v>
      </c>
      <c r="E74" s="49">
        <f t="shared" si="39"/>
        <v>0.65542824394533294</v>
      </c>
      <c r="F74" s="44">
        <f t="shared" si="40"/>
        <v>0.14532689269735055</v>
      </c>
      <c r="H74" s="40">
        <f t="shared" si="41"/>
        <v>38.483852614352344</v>
      </c>
      <c r="I74" s="40">
        <f t="shared" si="41"/>
        <v>38.243265623948957</v>
      </c>
      <c r="J74" s="40">
        <f t="shared" si="41"/>
        <v>37.924110908893695</v>
      </c>
      <c r="K74" s="40">
        <f t="shared" si="41"/>
        <v>36.969716659489116</v>
      </c>
      <c r="L74" s="40">
        <f t="shared" si="41"/>
        <v>36.032493692993548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-2.1297132988842837</v>
      </c>
      <c r="C76" s="44">
        <f t="shared" si="42"/>
        <v>4.0309761677077116</v>
      </c>
      <c r="D76" s="44">
        <f t="shared" si="42"/>
        <v>-0.89272593551060764</v>
      </c>
      <c r="E76" s="44">
        <f t="shared" si="42"/>
        <v>-0.59683528313969614</v>
      </c>
      <c r="F76" s="44">
        <f>IF(AND(F$5-D$5 &lt;&gt; 0,F24 &lt;&gt; 0,D24 &lt;&gt; 0),(EXP(LN(F24/D24)/(F$5-D$5))-1)*100,0)</f>
        <v>-0.69556352603624694</v>
      </c>
      <c r="H76" s="44">
        <f>(B24/B$51)*100</f>
        <v>11.978514356296973</v>
      </c>
      <c r="I76" s="44">
        <f>(C24/C$51)*100</f>
        <v>10.833279788684854</v>
      </c>
      <c r="J76" s="44">
        <f>(D24/D$51)*100</f>
        <v>11.321277115240152</v>
      </c>
      <c r="K76" s="44">
        <f>(E24/E$51)*100</f>
        <v>10.540682864359423</v>
      </c>
      <c r="L76" s="44">
        <f>(F24/F$51)*100</f>
        <v>9.4137425471541771</v>
      </c>
    </row>
    <row r="77" spans="1:12" x14ac:dyDescent="0.2">
      <c r="A77" t="str">
        <f>A25</f>
        <v>41 Administrative occupations</v>
      </c>
      <c r="B77" s="49">
        <f t="shared" si="42"/>
        <v>-1.8618573752547274</v>
      </c>
      <c r="C77" s="44">
        <f t="shared" si="42"/>
        <v>4.5888373139470806</v>
      </c>
      <c r="D77" s="49">
        <f t="shared" si="42"/>
        <v>-1.4837934881413384</v>
      </c>
      <c r="E77" s="49">
        <f t="shared" si="42"/>
        <v>-0.36489734662612516</v>
      </c>
      <c r="F77" s="44">
        <f>IF(AND(F$5-D$5 &lt;&gt; 0,F25 &lt;&gt; 0,D25 &lt;&gt; 0),(EXP(LN(F25/D25)/(F$5-D$5))-1)*100,0)</f>
        <v>-0.7392676292900302</v>
      </c>
      <c r="H77" s="40">
        <f t="shared" ref="H77:L78" si="43">(B25/B$24)*100</f>
        <v>81.81897086157538</v>
      </c>
      <c r="I77" s="40">
        <f t="shared" si="43"/>
        <v>82.718358443029345</v>
      </c>
      <c r="J77" s="40">
        <f t="shared" si="43"/>
        <v>83.161931693574246</v>
      </c>
      <c r="K77" s="40">
        <f t="shared" si="43"/>
        <v>80.711480826310947</v>
      </c>
      <c r="L77" s="40">
        <f t="shared" si="43"/>
        <v>82.614623508461108</v>
      </c>
    </row>
    <row r="78" spans="1:12" x14ac:dyDescent="0.2">
      <c r="A78" t="str">
        <f>A26</f>
        <v>42 Secretarial and related occupations</v>
      </c>
      <c r="B78" s="49">
        <f t="shared" si="42"/>
        <v>-3.3632105311294569</v>
      </c>
      <c r="C78" s="44">
        <f t="shared" si="42"/>
        <v>1.360780856461119</v>
      </c>
      <c r="D78" s="49">
        <f t="shared" si="42"/>
        <v>1.8372950046140701</v>
      </c>
      <c r="E78" s="49">
        <f t="shared" si="42"/>
        <v>-1.6240968144403123</v>
      </c>
      <c r="F78" s="44">
        <f>IF(AND(F$5-D$5 &lt;&gt; 0,F26 &lt;&gt; 0,D26 &lt;&gt; 0),(EXP(LN(F26/D26)/(F$5-D$5))-1)*100,0)</f>
        <v>-0.48357332808321996</v>
      </c>
      <c r="H78" s="40">
        <f t="shared" si="43"/>
        <v>18.181029138424627</v>
      </c>
      <c r="I78" s="40">
        <f t="shared" si="43"/>
        <v>17.281641556970644</v>
      </c>
      <c r="J78" s="40">
        <f t="shared" si="43"/>
        <v>16.838068306425765</v>
      </c>
      <c r="K78" s="40">
        <f t="shared" si="43"/>
        <v>19.288519173689064</v>
      </c>
      <c r="L78" s="40">
        <f t="shared" si="43"/>
        <v>17.385376491538899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-0.5256391338439026</v>
      </c>
      <c r="C80" s="44">
        <f t="shared" si="44"/>
        <v>-13.071563289616838</v>
      </c>
      <c r="D80" s="44">
        <f t="shared" si="44"/>
        <v>-0.34266936827442862</v>
      </c>
      <c r="E80" s="44">
        <f t="shared" si="44"/>
        <v>-0.45997818749331509</v>
      </c>
      <c r="F80" s="44">
        <f>IF(AND(F$5-D$5 &lt;&gt; 0,F28 &lt;&gt; 0,D28 &lt;&gt; 0),(EXP(LN(F28/D28)/(F$5-D$5))-1)*100,0)</f>
        <v>-0.42089059876074808</v>
      </c>
      <c r="H80" s="44">
        <f>(B28/B$51)*100</f>
        <v>10.146566665576112</v>
      </c>
      <c r="I80" s="44">
        <f>(C28/C$51)*100</f>
        <v>9.7930349111616017</v>
      </c>
      <c r="J80" s="44">
        <f>(D28/D$51)*100</f>
        <v>8.5516902066715819</v>
      </c>
      <c r="K80" s="44">
        <f>(E28/E$51)*100</f>
        <v>8.1854749069125354</v>
      </c>
      <c r="L80" s="44">
        <f>(F28/F$51)*100</f>
        <v>7.4116116233138349</v>
      </c>
    </row>
    <row r="81" spans="1:12" x14ac:dyDescent="0.2">
      <c r="A81" t="str">
        <f>A29</f>
        <v>51 Skilled agricultural and related trades</v>
      </c>
      <c r="B81" s="49">
        <f t="shared" si="44"/>
        <v>-5.0804245639392782</v>
      </c>
      <c r="C81" s="44">
        <f t="shared" si="44"/>
        <v>1.6599764553483665</v>
      </c>
      <c r="D81" s="49">
        <f t="shared" si="44"/>
        <v>0.42092718975588195</v>
      </c>
      <c r="E81" s="49">
        <f t="shared" si="44"/>
        <v>0.94997241643444141</v>
      </c>
      <c r="F81" s="44">
        <f>IF(AND(F$5-D$5 &lt;&gt; 0,F29 &lt;&gt; 0,D29 &lt;&gt; 0),(EXP(LN(F29/D29)/(F$5-D$5))-1)*100,0)</f>
        <v>0.77331504636395376</v>
      </c>
      <c r="H81" s="40">
        <f t="shared" ref="H81:L84" si="45">(B29/B$28)*100</f>
        <v>12.308695143491995</v>
      </c>
      <c r="I81" s="40">
        <f t="shared" si="45"/>
        <v>10.204471889587964</v>
      </c>
      <c r="J81" s="40">
        <f t="shared" si="45"/>
        <v>11.933797630469362</v>
      </c>
      <c r="K81" s="40">
        <f t="shared" si="45"/>
        <v>12.398054823791202</v>
      </c>
      <c r="L81" s="40">
        <f t="shared" si="45"/>
        <v>14.270470194579824</v>
      </c>
    </row>
    <row r="82" spans="1:12" x14ac:dyDescent="0.2">
      <c r="A82" t="str">
        <f>A30</f>
        <v>52 Skilled metal, electrical and electronic trades</v>
      </c>
      <c r="B82" s="49">
        <f t="shared" si="44"/>
        <v>-0.79513733932652375</v>
      </c>
      <c r="C82" s="44">
        <f t="shared" si="44"/>
        <v>-15.414011322623056</v>
      </c>
      <c r="D82" s="49">
        <f t="shared" si="44"/>
        <v>-0.7302767298279389</v>
      </c>
      <c r="E82" s="49">
        <f t="shared" si="44"/>
        <v>-0.87369063987201567</v>
      </c>
      <c r="F82" s="44">
        <f>IF(AND(F$5-D$5 &lt;&gt; 0,F30 &lt;&gt; 0,D30 &lt;&gt; 0),(EXP(LN(F30/D30)/(F$5-D$5))-1)*100,0)</f>
        <v>-0.82590903893402512</v>
      </c>
      <c r="H82" s="40">
        <f t="shared" si="45"/>
        <v>36.924558476258703</v>
      </c>
      <c r="I82" s="40">
        <f t="shared" si="45"/>
        <v>36.526034252637338</v>
      </c>
      <c r="J82" s="40">
        <f t="shared" si="45"/>
        <v>35.54177248138673</v>
      </c>
      <c r="K82" s="40">
        <f t="shared" si="45"/>
        <v>34.855947073159157</v>
      </c>
      <c r="L82" s="40">
        <f t="shared" si="45"/>
        <v>33.434046438188687</v>
      </c>
    </row>
    <row r="83" spans="1:12" x14ac:dyDescent="0.2">
      <c r="A83" t="str">
        <f>A31</f>
        <v>53 Skilled construction and building trades</v>
      </c>
      <c r="B83" s="49">
        <f t="shared" si="44"/>
        <v>2.0177725250422496</v>
      </c>
      <c r="C83" s="44">
        <f t="shared" si="44"/>
        <v>-19.411385638875345</v>
      </c>
      <c r="D83" s="49">
        <f t="shared" si="44"/>
        <v>-0.17287459968818863</v>
      </c>
      <c r="E83" s="49">
        <f t="shared" si="44"/>
        <v>-0.99080454678425189</v>
      </c>
      <c r="F83" s="44">
        <f>IF(AND(F$5-D$5 &lt;&gt; 0,F31 &lt;&gt; 0,D31 &lt;&gt; 0),(EXP(LN(F31/D31)/(F$5-D$5))-1)*100,0)</f>
        <v>-0.71890858677424729</v>
      </c>
      <c r="H83" s="40">
        <f t="shared" si="45"/>
        <v>30.091636681135121</v>
      </c>
      <c r="I83" s="40">
        <f t="shared" si="45"/>
        <v>33.289289590221586</v>
      </c>
      <c r="J83" s="40">
        <f t="shared" si="45"/>
        <v>30.861451357743441</v>
      </c>
      <c r="K83" s="40">
        <f t="shared" si="45"/>
        <v>31.125255308227672</v>
      </c>
      <c r="L83" s="40">
        <f t="shared" si="45"/>
        <v>29.50468085061333</v>
      </c>
    </row>
    <row r="84" spans="1:12" x14ac:dyDescent="0.2">
      <c r="A84" t="str">
        <f>A32</f>
        <v>54 Textiles, printing and other skilled trades</v>
      </c>
      <c r="B84" s="49">
        <f t="shared" si="44"/>
        <v>-1.3722370258962613</v>
      </c>
      <c r="C84" s="44">
        <f t="shared" si="44"/>
        <v>-5.7502699711425524</v>
      </c>
      <c r="D84" s="49">
        <f t="shared" si="44"/>
        <v>-0.38155956108092415</v>
      </c>
      <c r="E84" s="49">
        <f t="shared" si="44"/>
        <v>6.6021319235165521E-2</v>
      </c>
      <c r="F84" s="44">
        <f>IF(AND(F$5-D$5 &lt;&gt; 0,F32 &lt;&gt; 0,D32 &lt;&gt; 0),(EXP(LN(F32/D32)/(F$5-D$5))-1)*100,0)</f>
        <v>-8.3395302461930498E-2</v>
      </c>
      <c r="H84" s="40">
        <f t="shared" si="45"/>
        <v>20.675109699114184</v>
      </c>
      <c r="I84" s="40">
        <f t="shared" si="45"/>
        <v>19.980204267553113</v>
      </c>
      <c r="J84" s="40">
        <f t="shared" si="45"/>
        <v>21.662978530400469</v>
      </c>
      <c r="K84" s="40">
        <f t="shared" si="45"/>
        <v>21.620742794821957</v>
      </c>
      <c r="L84" s="40">
        <f t="shared" si="45"/>
        <v>22.790802516618164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-0.37027174108617</v>
      </c>
      <c r="C86" s="44">
        <f t="shared" si="46"/>
        <v>1.4497426085343434</v>
      </c>
      <c r="D86" s="44">
        <f t="shared" si="46"/>
        <v>1.1365828855104176</v>
      </c>
      <c r="E86" s="44">
        <f t="shared" si="46"/>
        <v>0.56000394814903487</v>
      </c>
      <c r="F86" s="44">
        <f>IF(AND(F$5-D$5 &lt;&gt; 0,F34 &lt;&gt; 0,D34 &lt;&gt; 0),(EXP(LN(F34/D34)/(F$5-D$5))-1)*100,0)</f>
        <v>0.75183076850153796</v>
      </c>
      <c r="H86" s="44">
        <f>(B34/B$51)*100</f>
        <v>10.066289473016672</v>
      </c>
      <c r="I86" s="44">
        <f>(C34/C$51)*100</f>
        <v>9.7763954007817553</v>
      </c>
      <c r="J86" s="44">
        <f>(D34/D$51)*100</f>
        <v>9.9632836596900134</v>
      </c>
      <c r="K86" s="44">
        <f>(E34/E$51)*100</f>
        <v>10.265723098379947</v>
      </c>
      <c r="L86" s="44">
        <f>(F34/F$51)*100</f>
        <v>10.292806763846402</v>
      </c>
    </row>
    <row r="87" spans="1:12" x14ac:dyDescent="0.2">
      <c r="A87" t="str">
        <f>A35</f>
        <v>61 Caring personal service occupations</v>
      </c>
      <c r="B87" s="49">
        <f t="shared" si="46"/>
        <v>-0.83269665901563039</v>
      </c>
      <c r="C87" s="44">
        <f t="shared" si="46"/>
        <v>4.1975417963987516</v>
      </c>
      <c r="D87" s="49">
        <f t="shared" si="46"/>
        <v>1.5098972617116901</v>
      </c>
      <c r="E87" s="49">
        <f t="shared" si="46"/>
        <v>0.57987820367491061</v>
      </c>
      <c r="F87" s="44">
        <f>IF(AND(F$5-D$5 &lt;&gt; 0,F35 &lt;&gt; 0,D35 &lt;&gt; 0),(EXP(LN(F35/D35)/(F$5-D$5))-1)*100,0)</f>
        <v>0.8889339360234505</v>
      </c>
      <c r="H87" s="40">
        <f t="shared" ref="H87:L89" si="47">(B35/B$34)*100</f>
        <v>74.735675648395684</v>
      </c>
      <c r="I87" s="40">
        <f t="shared" si="47"/>
        <v>73.357782786520517</v>
      </c>
      <c r="J87" s="40">
        <f t="shared" si="47"/>
        <v>75.344702129846468</v>
      </c>
      <c r="K87" s="40">
        <f t="shared" si="47"/>
        <v>76.745563899531419</v>
      </c>
      <c r="L87" s="40">
        <f t="shared" si="47"/>
        <v>76.897375565234427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1.1087507426174925</v>
      </c>
      <c r="C88" s="44">
        <f t="shared" si="46"/>
        <v>-7.432376284139341</v>
      </c>
      <c r="D88" s="49">
        <f t="shared" si="46"/>
        <v>0.16544764378969568</v>
      </c>
      <c r="E88" s="49">
        <f t="shared" si="46"/>
        <v>0.48192916765759097</v>
      </c>
      <c r="F88" s="44">
        <f>IF(AND(F$5-D$5 &lt;&gt; 0,F36 &lt;&gt; 0,D36 &lt;&gt; 0),(EXP(LN(F36/D36)/(F$5-D$5))-1)*100,0)</f>
        <v>0.37632437641896832</v>
      </c>
      <c r="H88" s="40">
        <f t="shared" si="47"/>
        <v>24.088280548524018</v>
      </c>
      <c r="I88" s="40">
        <f t="shared" si="47"/>
        <v>25.550828995224428</v>
      </c>
      <c r="J88" s="40">
        <f t="shared" si="47"/>
        <v>23.313805074743176</v>
      </c>
      <c r="K88" s="40">
        <f t="shared" si="47"/>
        <v>22.215774698619377</v>
      </c>
      <c r="L88" s="40">
        <f t="shared" si="47"/>
        <v>22.043892814371489</v>
      </c>
    </row>
    <row r="89" spans="1:12" x14ac:dyDescent="0.2">
      <c r="A89" t="str">
        <f>A37</f>
        <v>63 Community and civil enforcement occupations</v>
      </c>
      <c r="B89" s="49">
        <f t="shared" si="46"/>
        <v>-2.2137286312606586</v>
      </c>
      <c r="C89" s="44">
        <f t="shared" si="46"/>
        <v>24.698156466427523</v>
      </c>
      <c r="D89" s="49">
        <f t="shared" si="46"/>
        <v>-3.9084042351247184</v>
      </c>
      <c r="E89" s="49">
        <f t="shared" si="46"/>
        <v>0.75264838734019346</v>
      </c>
      <c r="F89" s="44">
        <f>IF(AND(F$5-D$5 &lt;&gt; 0,F37 &lt;&gt; 0,D37 &lt;&gt; 0),(EXP(LN(F37/D37)/(F$5-D$5))-1)*100,0)</f>
        <v>-0.82563027692738045</v>
      </c>
      <c r="H89" s="40">
        <f t="shared" si="47"/>
        <v>1.1760438030803102</v>
      </c>
      <c r="I89" s="40">
        <f t="shared" si="47"/>
        <v>1.0913882182550463</v>
      </c>
      <c r="J89" s="40">
        <f t="shared" si="47"/>
        <v>1.3414927954103508</v>
      </c>
      <c r="K89" s="40">
        <f t="shared" si="47"/>
        <v>1.0386614018491884</v>
      </c>
      <c r="L89" s="40">
        <f t="shared" si="47"/>
        <v>1.0587316203940864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-1.2376309706883526</v>
      </c>
      <c r="C91" s="44">
        <f t="shared" si="48"/>
        <v>-2.2774938634617659E-2</v>
      </c>
      <c r="D91" s="44">
        <f t="shared" si="48"/>
        <v>0.24492751709985772</v>
      </c>
      <c r="E91" s="44">
        <f t="shared" si="48"/>
        <v>0.31553243811699438</v>
      </c>
      <c r="F91" s="44">
        <f t="shared" ref="F91:F93" si="49">IF(AND(F$5-D$5 &lt;&gt; 0,F39 &lt;&gt; 0,D39 &lt;&gt; 0),(EXP(LN(F39/D39)/(F$5-D$5))-1)*100,0)</f>
        <v>0.29199194075695267</v>
      </c>
      <c r="H91" s="44">
        <f>(B39/B$51)*100</f>
        <v>10.968729996211284</v>
      </c>
      <c r="I91" s="44">
        <f>(C39/C$51)*100</f>
        <v>10.286695906031657</v>
      </c>
      <c r="J91" s="44">
        <f>(D39/D$51)*100</f>
        <v>10.331176172510395</v>
      </c>
      <c r="K91" s="44">
        <f>(E39/E$51)*100</f>
        <v>10.183743893650588</v>
      </c>
      <c r="L91" s="44">
        <f>(F39/F$51)*100</f>
        <v>9.9650791170107968</v>
      </c>
    </row>
    <row r="92" spans="1:12" s="30" customFormat="1" x14ac:dyDescent="0.2">
      <c r="A92" t="str">
        <f>A40</f>
        <v>71 Sales occupations</v>
      </c>
      <c r="B92" s="49">
        <f t="shared" si="48"/>
        <v>-1.7552208098670197</v>
      </c>
      <c r="C92" s="44">
        <f t="shared" si="48"/>
        <v>-0.63172052247993937</v>
      </c>
      <c r="D92" s="49">
        <f t="shared" si="48"/>
        <v>-1.0662440584779831</v>
      </c>
      <c r="E92" s="49">
        <f t="shared" si="48"/>
        <v>-0.14968556279890688</v>
      </c>
      <c r="F92" s="44">
        <f t="shared" si="49"/>
        <v>-0.45614467889795174</v>
      </c>
      <c r="G92"/>
      <c r="H92" s="40">
        <f>(B40/B$34)*100</f>
        <v>91.332714520671516</v>
      </c>
      <c r="I92" s="40">
        <f t="shared" ref="H92:L93" si="50">(C40/C$34)*100</f>
        <v>86.359179223081554</v>
      </c>
      <c r="J92" s="40">
        <f t="shared" si="50"/>
        <v>84.587331971865595</v>
      </c>
      <c r="K92" s="40">
        <f t="shared" si="50"/>
        <v>75.768106152511535</v>
      </c>
      <c r="L92" s="40">
        <f t="shared" si="50"/>
        <v>70.587529649104866</v>
      </c>
    </row>
    <row r="93" spans="1:12" s="30" customFormat="1" x14ac:dyDescent="0.2">
      <c r="A93" t="str">
        <f>A41</f>
        <v>72 Customer service occupations</v>
      </c>
      <c r="B93" s="49">
        <f t="shared" si="48"/>
        <v>1.3212347130299618</v>
      </c>
      <c r="C93" s="44">
        <f t="shared" si="48"/>
        <v>2.765482318428325</v>
      </c>
      <c r="D93" s="49">
        <f t="shared" si="48"/>
        <v>5.3525262082721126</v>
      </c>
      <c r="E93" s="49">
        <f t="shared" si="48"/>
        <v>1.6995701448956124</v>
      </c>
      <c r="F93" s="44">
        <f t="shared" si="49"/>
        <v>2.902927318035653</v>
      </c>
      <c r="G93"/>
      <c r="H93" s="40">
        <f t="shared" si="50"/>
        <v>17.632262352024856</v>
      </c>
      <c r="I93" s="40">
        <f t="shared" si="50"/>
        <v>18.860541178254664</v>
      </c>
      <c r="J93" s="40">
        <f t="shared" si="50"/>
        <v>19.105150601011669</v>
      </c>
      <c r="K93" s="40">
        <f t="shared" si="50"/>
        <v>23.433321706551823</v>
      </c>
      <c r="L93" s="40">
        <f t="shared" si="50"/>
        <v>26.228424887351103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1.1103365858572412</v>
      </c>
      <c r="C95" s="44">
        <f t="shared" si="51"/>
        <v>-11.967553318012492</v>
      </c>
      <c r="D95" s="44">
        <f t="shared" si="51"/>
        <v>1.8246666210418594</v>
      </c>
      <c r="E95" s="44">
        <f t="shared" si="51"/>
        <v>-0.32452071732368415</v>
      </c>
      <c r="F95" s="44">
        <f>IF(AND(F$5-D$5 &lt;&gt; 0,F43 &lt;&gt; 0,D43 &lt;&gt; 0),(EXP(LN(F43/D43)/(F$5-D$5))-1)*100,0)</f>
        <v>0.38678692894460465</v>
      </c>
      <c r="H95" s="44">
        <f>(B43/B$51)*100</f>
        <v>6.05029129419614</v>
      </c>
      <c r="I95" s="44">
        <f>(C43/C$51)*100</f>
        <v>6.2332144495353141</v>
      </c>
      <c r="J95" s="44">
        <f>(D43/D$51)*100</f>
        <v>5.5122337853834749</v>
      </c>
      <c r="K95" s="44">
        <f>(E43/E$51)*100</f>
        <v>5.8754114275123106</v>
      </c>
      <c r="L95" s="44">
        <f>(F43/F$51)*100</f>
        <v>5.3927845045276959</v>
      </c>
    </row>
    <row r="96" spans="1:12" x14ac:dyDescent="0.2">
      <c r="A96" t="str">
        <f>A44</f>
        <v>81 Process, plant and machine operatives</v>
      </c>
      <c r="B96" s="49">
        <f t="shared" si="51"/>
        <v>-2.7439785729694521</v>
      </c>
      <c r="C96" s="44">
        <f t="shared" si="51"/>
        <v>-12.291043503785314</v>
      </c>
      <c r="D96" s="49">
        <f t="shared" si="51"/>
        <v>3.5797669667575693</v>
      </c>
      <c r="E96" s="49">
        <f t="shared" si="51"/>
        <v>-0.31105819561237924</v>
      </c>
      <c r="F96" s="44">
        <f>IF(AND(F$5-D$5 &lt;&gt; 0,F44 &lt;&gt; 0,D44 &lt;&gt; 0),(EXP(LN(F44/D44)/(F$5-D$5))-1)*100,0)</f>
        <v>0.96936706772672299</v>
      </c>
      <c r="H96" s="40">
        <f>(B44/B$43)*100</f>
        <v>50.334635272653202</v>
      </c>
      <c r="I96" s="40">
        <f t="shared" ref="H96:L97" si="52">(C44/C$43)*100</f>
        <v>43.087440736136216</v>
      </c>
      <c r="J96" s="40">
        <f t="shared" si="52"/>
        <v>42.92910861277084</v>
      </c>
      <c r="K96" s="40">
        <f t="shared" si="52"/>
        <v>46.758603778594662</v>
      </c>
      <c r="L96" s="40">
        <f t="shared" si="52"/>
        <v>46.821795995504118</v>
      </c>
    </row>
    <row r="97" spans="1:12" x14ac:dyDescent="0.2">
      <c r="A97" t="str">
        <f>A45</f>
        <v>82 Transport and mobile machine drivers and operatives</v>
      </c>
      <c r="B97" s="49">
        <f t="shared" si="51"/>
        <v>4.612643768305591</v>
      </c>
      <c r="C97" s="44">
        <f t="shared" si="51"/>
        <v>-11.722644911353308</v>
      </c>
      <c r="D97" s="49">
        <f t="shared" si="51"/>
        <v>0.41993892520690856</v>
      </c>
      <c r="E97" s="49">
        <f t="shared" si="51"/>
        <v>-0.33635752413342379</v>
      </c>
      <c r="F97" s="44">
        <f>IF(AND(F$5-D$5 &lt;&gt; 0,F45 &lt;&gt; 0,D45 &lt;&gt; 0),(EXP(LN(F45/D45)/(F$5-D$5))-1)*100,0)</f>
        <v>-8.489371587774297E-2</v>
      </c>
      <c r="H97" s="40">
        <f t="shared" si="52"/>
        <v>49.665364727346798</v>
      </c>
      <c r="I97" s="40">
        <f t="shared" si="52"/>
        <v>56.912559263863784</v>
      </c>
      <c r="J97" s="40">
        <f t="shared" si="52"/>
        <v>57.07089138722916</v>
      </c>
      <c r="K97" s="40">
        <f t="shared" si="52"/>
        <v>53.241396221405346</v>
      </c>
      <c r="L97" s="40">
        <f t="shared" si="52"/>
        <v>53.178204004495875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-5.1966081090459859E-2</v>
      </c>
      <c r="C99" s="44">
        <f t="shared" si="53"/>
        <v>-7.0863309170940969</v>
      </c>
      <c r="D99" s="44">
        <f t="shared" si="53"/>
        <v>-0.11453318476326579</v>
      </c>
      <c r="E99" s="44">
        <f t="shared" si="53"/>
        <v>0.27205993920031979</v>
      </c>
      <c r="F99" s="44">
        <f>IF(AND(F$5-D$5 &lt;&gt; 0,F47 &lt;&gt; 0,D47 &lt;&gt; 0),(EXP(LN(F47/D47)/(F$5-D$5))-1)*100,0)</f>
        <v>0.14302959919711977</v>
      </c>
      <c r="H99" s="44">
        <f>(B47/B$51)*100</f>
        <v>12.79775529164128</v>
      </c>
      <c r="I99" s="44">
        <f>(C47/C$51)*100</f>
        <v>12.588801440127902</v>
      </c>
      <c r="J99" s="44">
        <f>(D47/D$51)*100</f>
        <v>11.74997064055998</v>
      </c>
      <c r="K99" s="44">
        <f>(E47/E$51)*100</f>
        <v>11.376114912029978</v>
      </c>
      <c r="L99" s="44">
        <f>(F47/F$51)*100</f>
        <v>11.083700869661243</v>
      </c>
    </row>
    <row r="100" spans="1:12" x14ac:dyDescent="0.2">
      <c r="A100" t="str">
        <f>A48</f>
        <v>91 Elementary trades and related occupations</v>
      </c>
      <c r="B100" s="49">
        <f t="shared" si="53"/>
        <v>-2.8043391488462799</v>
      </c>
      <c r="C100" s="44">
        <f t="shared" si="53"/>
        <v>-13.826742134771363</v>
      </c>
      <c r="D100" s="49">
        <f t="shared" si="53"/>
        <v>-3.7472619276937014</v>
      </c>
      <c r="E100" s="49">
        <f t="shared" si="53"/>
        <v>-0.42935873106645372</v>
      </c>
      <c r="F100" s="44">
        <f>IF(AND(F$5-D$5 &lt;&gt; 0,F48 &lt;&gt; 0,D48 &lt;&gt; 0),(EXP(LN(F48/D48)/(F$5-D$5))-1)*100,0)</f>
        <v>-1.5478434443305766</v>
      </c>
      <c r="H100" s="40">
        <f t="shared" ref="H100:L101" si="54">(B48/B$47)*100</f>
        <v>12.363454912273948</v>
      </c>
      <c r="I100" s="40">
        <f t="shared" si="54"/>
        <v>11.056822433893098</v>
      </c>
      <c r="J100" s="40">
        <f t="shared" si="54"/>
        <v>10.254706548244684</v>
      </c>
      <c r="K100" s="40">
        <f t="shared" si="54"/>
        <v>8.5207374157428113</v>
      </c>
      <c r="L100" s="40">
        <f t="shared" si="54"/>
        <v>7.9431150609754306</v>
      </c>
    </row>
    <row r="101" spans="1:12" x14ac:dyDescent="0.2">
      <c r="A101" t="str">
        <f>A49</f>
        <v>92 Elementary administration and service occupations</v>
      </c>
      <c r="B101" s="49">
        <f t="shared" si="53"/>
        <v>0.31851708310943749</v>
      </c>
      <c r="C101" s="44">
        <f t="shared" si="53"/>
        <v>-6.2484079644327117</v>
      </c>
      <c r="D101" s="49">
        <f t="shared" si="53"/>
        <v>0.26849543751066296</v>
      </c>
      <c r="E101" s="49">
        <f t="shared" si="53"/>
        <v>0.33519497569334256</v>
      </c>
      <c r="F101" s="44">
        <f>IF(AND(F$5-D$5 &lt;&gt; 0,F49 &lt;&gt; 0,D49 &lt;&gt; 0),(EXP(LN(F49/D49)/(F$5-D$5))-1)*100,0)</f>
        <v>0.31295686784997834</v>
      </c>
      <c r="H101" s="40">
        <f t="shared" si="54"/>
        <v>87.636545087726063</v>
      </c>
      <c r="I101" s="40">
        <f t="shared" si="54"/>
        <v>88.943177566106911</v>
      </c>
      <c r="J101" s="40">
        <f t="shared" si="54"/>
        <v>89.74529345175533</v>
      </c>
      <c r="K101" s="40">
        <f t="shared" si="54"/>
        <v>91.479262584257199</v>
      </c>
      <c r="L101" s="40">
        <f t="shared" si="54"/>
        <v>92.05688493902457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0.36022124311556603</v>
      </c>
      <c r="C103" s="206">
        <f t="shared" ref="C103" si="56">IF(AND(D$5-C$5 &lt;&gt; 0,D51 &lt;&gt; 0,C51 &lt;&gt; 0),(EXP(LN(D51/C51)/(D$5-C$5))-1)*100,0)</f>
        <v>-0.45322095351985059</v>
      </c>
      <c r="D103" s="50">
        <f>IF(AND(E$5-D$5 &lt;&gt; 0,E51 &lt;&gt; 0,D51 &lt;&gt; 0),(EXP(LN(E51/D51)/(E$5-D$5))-1)*100,0)</f>
        <v>0.53351467628774962</v>
      </c>
      <c r="E103" s="50">
        <f>IF(AND(F$5-E$5 &lt;&gt; 0,F51 &lt;&gt; 0,E51 &lt;&gt; 0),(EXP(LN(F51/E51)/(F$5-E$5))-1)*100,0)</f>
        <v>0.533512011860382</v>
      </c>
      <c r="F103" s="206">
        <f>IF(AND(F$5-D$5 &lt;&gt; 0,F51 &lt;&gt; 0,D51 &lt;&gt; 0),(EXP(LN(F51/D51)/(F$5-D$5))-1)*100,0)</f>
        <v>0.53351290000283047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6.1583438768161267</v>
      </c>
      <c r="C9" s="330">
        <v>11.709262637931735</v>
      </c>
      <c r="D9" s="330">
        <f>SUM(B9:C9)</f>
        <v>17.867606514747862</v>
      </c>
      <c r="E9" s="331"/>
      <c r="F9" s="330">
        <v>7.8811135927818894</v>
      </c>
      <c r="G9" s="330">
        <v>13.389082085745631</v>
      </c>
      <c r="H9" s="330">
        <f>SUM(F9:G9)</f>
        <v>21.270195678527521</v>
      </c>
      <c r="I9" s="331"/>
      <c r="J9" s="330">
        <v>9.4304669861352544</v>
      </c>
      <c r="K9" s="330">
        <v>12.668562835132105</v>
      </c>
      <c r="L9" s="330">
        <f>SUM(J9:K9)</f>
        <v>22.099029821267358</v>
      </c>
      <c r="M9" s="236"/>
      <c r="N9" s="328">
        <f>IF(B9&gt;0,(EXP(LN(F9/B9)/($F$6-$B$6))-1)*100,0)</f>
        <v>5.056935966530629</v>
      </c>
      <c r="O9" s="328">
        <f>IF(F9&gt;0,(EXP(LN(J9/F9)/($J$6-$F$6))-1)*100,0)</f>
        <v>1.203696168131918</v>
      </c>
      <c r="P9" s="328"/>
      <c r="Q9" s="328">
        <f>IF(C9&gt;0,(EXP(LN(G9/C9)/($F$6-$B$6))-1)*100,0)</f>
        <v>2.7174552116470574</v>
      </c>
      <c r="R9" s="328">
        <f>IF(G9&gt;0,(EXP(LN(K9/G9)/($J$6-$F$6))-1)*100,0)</f>
        <v>-0.36809451682210392</v>
      </c>
      <c r="S9" s="327"/>
      <c r="T9" s="328">
        <f>IF(D9&gt;0,(EXP(LN(H9/D9)/($F$6-$B$6))-1)*100,0)</f>
        <v>3.5478345474023953</v>
      </c>
      <c r="U9" s="328">
        <f>IF(H9&gt;0,(EXP(LN(L9/H9)/($J$6-$F$6))-1)*100,0)</f>
        <v>0.25517086914497167</v>
      </c>
    </row>
    <row r="10" spans="1:21" x14ac:dyDescent="0.2">
      <c r="A10" s="329" t="str">
        <f>name!D5</f>
        <v>12 Other managers and proprietors</v>
      </c>
      <c r="B10" s="330">
        <v>4.9816319945260581</v>
      </c>
      <c r="C10" s="330">
        <v>7.8964706284983919</v>
      </c>
      <c r="D10" s="330">
        <f t="shared" ref="D10:D33" si="0">SUM(B10:C10)</f>
        <v>12.87810262302445</v>
      </c>
      <c r="E10" s="331"/>
      <c r="F10" s="330">
        <v>6.2748158247557075</v>
      </c>
      <c r="G10" s="330">
        <v>8.0558055582215413</v>
      </c>
      <c r="H10" s="330">
        <f t="shared" ref="H10:H33" si="1">SUM(F10:G10)</f>
        <v>14.330621382977249</v>
      </c>
      <c r="I10" s="331"/>
      <c r="J10" s="330">
        <v>8.6557943792298513</v>
      </c>
      <c r="K10" s="330">
        <v>12.329434332988571</v>
      </c>
      <c r="L10" s="330">
        <f t="shared" ref="L10:L33" si="2">SUM(J10:K10)</f>
        <v>20.985228712218422</v>
      </c>
      <c r="M10" s="236"/>
      <c r="N10" s="328">
        <f t="shared" ref="N10:N36" si="3">IF(B10&gt;0,(EXP(LN(F10/B10)/($F$6-$B$6))-1)*100,0)</f>
        <v>4.7239146908068852</v>
      </c>
      <c r="O10" s="328">
        <f t="shared" ref="O10:O34" si="4">IF(F10&gt;0,(EXP(LN(J10/F10)/($J$6-$F$6))-1)*100,0)</f>
        <v>2.1677266333531175</v>
      </c>
      <c r="P10" s="328"/>
      <c r="Q10" s="328">
        <f t="shared" ref="Q10:Q34" si="5">IF(C10&gt;0,(EXP(LN(G10/C10)/($F$6-$B$6))-1)*100,0)</f>
        <v>0.40034153622685587</v>
      </c>
      <c r="R10" s="328">
        <f t="shared" ref="R10:R34" si="6">IF(G10&gt;0,(EXP(LN(K10/G10)/($J$6-$F$6))-1)*100,0)</f>
        <v>2.8779444949858179</v>
      </c>
      <c r="S10" s="327"/>
      <c r="T10" s="328">
        <f t="shared" ref="T10:T34" si="7">IF(D10&gt;0,(EXP(LN(H10/D10)/($F$6-$B$6))-1)*100,0)</f>
        <v>2.1604102070640119</v>
      </c>
      <c r="U10" s="328">
        <f t="shared" ref="U10:U34" si="8">IF(H10&gt;0,(EXP(LN(L10/H10)/($J$6-$F$6))-1)*100,0)</f>
        <v>2.5754062469154571</v>
      </c>
    </row>
    <row r="11" spans="1:21" x14ac:dyDescent="0.2">
      <c r="A11" s="329" t="str">
        <f>name!D6</f>
        <v>21 Science, research, engineering and technology professionals</v>
      </c>
      <c r="B11" s="330">
        <v>3.3288285507765156</v>
      </c>
      <c r="C11" s="330">
        <v>15.218013448163827</v>
      </c>
      <c r="D11" s="330">
        <f t="shared" si="0"/>
        <v>18.546841998940344</v>
      </c>
      <c r="E11" s="331"/>
      <c r="F11" s="330">
        <v>4.1822631433258444</v>
      </c>
      <c r="G11" s="330">
        <v>16.670815183272694</v>
      </c>
      <c r="H11" s="330">
        <f t="shared" si="1"/>
        <v>20.853078326598538</v>
      </c>
      <c r="I11" s="331"/>
      <c r="J11" s="330">
        <v>6.2170092449608978</v>
      </c>
      <c r="K11" s="330">
        <v>18.608127482177821</v>
      </c>
      <c r="L11" s="330">
        <f t="shared" si="2"/>
        <v>24.82513672713872</v>
      </c>
      <c r="M11" s="236"/>
      <c r="N11" s="328">
        <f t="shared" si="3"/>
        <v>4.6704244780750859</v>
      </c>
      <c r="O11" s="328">
        <f t="shared" si="4"/>
        <v>2.6781441800918238</v>
      </c>
      <c r="P11" s="328"/>
      <c r="Q11" s="328">
        <f t="shared" si="5"/>
        <v>1.8403245446940275</v>
      </c>
      <c r="R11" s="328">
        <f t="shared" si="6"/>
        <v>0.73561814010809634</v>
      </c>
      <c r="S11" s="327"/>
      <c r="T11" s="328">
        <f t="shared" si="7"/>
        <v>2.3717295000007743</v>
      </c>
      <c r="U11" s="328">
        <f t="shared" si="8"/>
        <v>1.1691493338360726</v>
      </c>
    </row>
    <row r="12" spans="1:21" x14ac:dyDescent="0.2">
      <c r="A12" s="329" t="str">
        <f>name!D7</f>
        <v>22 Health professionals</v>
      </c>
      <c r="B12" s="330">
        <v>20.270420516469404</v>
      </c>
      <c r="C12" s="330">
        <v>6.4732473766399474</v>
      </c>
      <c r="D12" s="330">
        <f t="shared" si="0"/>
        <v>26.74366789310935</v>
      </c>
      <c r="E12" s="331"/>
      <c r="F12" s="330">
        <v>22.290646595542398</v>
      </c>
      <c r="G12" s="330">
        <v>7.7834312749501056</v>
      </c>
      <c r="H12" s="330">
        <f t="shared" si="1"/>
        <v>30.074077870492502</v>
      </c>
      <c r="I12" s="331"/>
      <c r="J12" s="330">
        <v>27.91913400023461</v>
      </c>
      <c r="K12" s="330">
        <v>9.7350244456546609</v>
      </c>
      <c r="L12" s="330">
        <f t="shared" si="2"/>
        <v>37.654158445889273</v>
      </c>
      <c r="M12" s="236"/>
      <c r="N12" s="328">
        <f t="shared" si="3"/>
        <v>1.9182555546095825</v>
      </c>
      <c r="O12" s="328">
        <f t="shared" si="4"/>
        <v>1.5122884523792957</v>
      </c>
      <c r="P12" s="328"/>
      <c r="Q12" s="328">
        <f t="shared" si="5"/>
        <v>3.7551776221996347</v>
      </c>
      <c r="R12" s="328">
        <f t="shared" si="6"/>
        <v>1.5027316294663695</v>
      </c>
      <c r="S12" s="327"/>
      <c r="T12" s="328">
        <f t="shared" si="7"/>
        <v>2.3750837104897338</v>
      </c>
      <c r="U12" s="328">
        <f t="shared" si="8"/>
        <v>1.5098162719394681</v>
      </c>
    </row>
    <row r="13" spans="1:21" x14ac:dyDescent="0.2">
      <c r="A13" s="329" t="str">
        <f>name!D8</f>
        <v>23 Teaching and other educational professionals</v>
      </c>
      <c r="B13" s="330">
        <v>9.9847383743310001</v>
      </c>
      <c r="C13" s="330">
        <v>7.3157976778619958</v>
      </c>
      <c r="D13" s="330">
        <f t="shared" si="0"/>
        <v>17.300536052192996</v>
      </c>
      <c r="E13" s="331"/>
      <c r="F13" s="330">
        <v>12.772964066750481</v>
      </c>
      <c r="G13" s="330">
        <v>6.2484010449327254</v>
      </c>
      <c r="H13" s="330">
        <f t="shared" si="1"/>
        <v>19.021365111683206</v>
      </c>
      <c r="I13" s="331"/>
      <c r="J13" s="330">
        <v>15.078914568046985</v>
      </c>
      <c r="K13" s="330">
        <v>7.3147735383485122</v>
      </c>
      <c r="L13" s="330">
        <f t="shared" si="2"/>
        <v>22.393688106395498</v>
      </c>
      <c r="M13" s="236"/>
      <c r="N13" s="328">
        <f t="shared" si="3"/>
        <v>5.0487768819860834</v>
      </c>
      <c r="O13" s="328">
        <f t="shared" si="4"/>
        <v>1.112587911060392</v>
      </c>
      <c r="P13" s="328"/>
      <c r="Q13" s="328">
        <f t="shared" si="5"/>
        <v>-3.1049832786705256</v>
      </c>
      <c r="R13" s="328">
        <f t="shared" si="6"/>
        <v>1.056006653387187</v>
      </c>
      <c r="S13" s="327"/>
      <c r="T13" s="328">
        <f t="shared" si="7"/>
        <v>1.9146047242039943</v>
      </c>
      <c r="U13" s="328">
        <f t="shared" si="8"/>
        <v>1.094050174787653</v>
      </c>
    </row>
    <row r="14" spans="1:21" x14ac:dyDescent="0.2">
      <c r="A14" s="329" t="str">
        <f>name!D9</f>
        <v>24 Business, media and public service professionals</v>
      </c>
      <c r="B14" s="330">
        <v>8.8074859198228328</v>
      </c>
      <c r="C14" s="330">
        <v>10.041240228583266</v>
      </c>
      <c r="D14" s="330">
        <f t="shared" si="0"/>
        <v>18.848726148406101</v>
      </c>
      <c r="E14" s="331"/>
      <c r="F14" s="330">
        <v>11.771004628032344</v>
      </c>
      <c r="G14" s="330">
        <v>11.045792502603046</v>
      </c>
      <c r="H14" s="330">
        <f t="shared" si="1"/>
        <v>22.81679713063539</v>
      </c>
      <c r="I14" s="331"/>
      <c r="J14" s="330">
        <v>15.69456768029413</v>
      </c>
      <c r="K14" s="330">
        <v>13.335740530845433</v>
      </c>
      <c r="L14" s="330">
        <f t="shared" si="2"/>
        <v>29.030308211139563</v>
      </c>
      <c r="M14" s="236"/>
      <c r="N14" s="328">
        <f t="shared" si="3"/>
        <v>5.9722888502972804</v>
      </c>
      <c r="O14" s="328">
        <f t="shared" si="4"/>
        <v>1.9363444182822098</v>
      </c>
      <c r="P14" s="328"/>
      <c r="Q14" s="328">
        <f t="shared" si="5"/>
        <v>1.9252780006866255</v>
      </c>
      <c r="R14" s="328">
        <f t="shared" si="6"/>
        <v>1.2639079971974221</v>
      </c>
      <c r="S14" s="327"/>
      <c r="T14" s="328">
        <f t="shared" si="7"/>
        <v>3.8949731717951241</v>
      </c>
      <c r="U14" s="328">
        <f t="shared" si="8"/>
        <v>1.618582148920944</v>
      </c>
    </row>
    <row r="15" spans="1:21" x14ac:dyDescent="0.2">
      <c r="A15" s="329" t="str">
        <f>name!D10</f>
        <v>31 Science, engineering and technology associate professionals</v>
      </c>
      <c r="B15" s="330">
        <v>1.5802892082472322</v>
      </c>
      <c r="C15" s="330">
        <v>5.9444148026175148</v>
      </c>
      <c r="D15" s="330">
        <f t="shared" si="0"/>
        <v>7.5247040108647472</v>
      </c>
      <c r="E15" s="331"/>
      <c r="F15" s="330">
        <v>1.9170004454218765</v>
      </c>
      <c r="G15" s="330">
        <v>6.9671835069179089</v>
      </c>
      <c r="H15" s="330">
        <f t="shared" si="1"/>
        <v>8.8841839523397859</v>
      </c>
      <c r="I15" s="331"/>
      <c r="J15" s="330">
        <v>2.4586606263991091</v>
      </c>
      <c r="K15" s="330">
        <v>5.9462008858093531</v>
      </c>
      <c r="L15" s="330">
        <f t="shared" si="2"/>
        <v>8.4048615122084627</v>
      </c>
      <c r="M15" s="236"/>
      <c r="N15" s="328">
        <f t="shared" si="3"/>
        <v>3.9386634435743639</v>
      </c>
      <c r="O15" s="328">
        <f t="shared" si="4"/>
        <v>1.6728720144294495</v>
      </c>
      <c r="P15" s="328"/>
      <c r="Q15" s="328">
        <f t="shared" si="5"/>
        <v>3.226125904930166</v>
      </c>
      <c r="R15" s="328">
        <f t="shared" si="6"/>
        <v>-1.0508301013622323</v>
      </c>
      <c r="S15" s="327"/>
      <c r="T15" s="328">
        <f t="shared" si="7"/>
        <v>3.3774045161685917</v>
      </c>
      <c r="U15" s="328">
        <f t="shared" si="8"/>
        <v>-0.36906608382145656</v>
      </c>
    </row>
    <row r="16" spans="1:21" x14ac:dyDescent="0.2">
      <c r="A16" s="329" t="str">
        <f>name!D11</f>
        <v>32 Health and social care associate professionals</v>
      </c>
      <c r="B16" s="330">
        <v>7.1742055666439777</v>
      </c>
      <c r="C16" s="330">
        <v>2.149352710011823</v>
      </c>
      <c r="D16" s="330">
        <f t="shared" si="0"/>
        <v>9.3235582766558007</v>
      </c>
      <c r="E16" s="331"/>
      <c r="F16" s="330">
        <v>8.2781662408100747</v>
      </c>
      <c r="G16" s="330">
        <v>2.433915182859248</v>
      </c>
      <c r="H16" s="330">
        <f t="shared" si="1"/>
        <v>10.712081423669323</v>
      </c>
      <c r="I16" s="331"/>
      <c r="J16" s="330">
        <v>9.6909975250938736</v>
      </c>
      <c r="K16" s="330">
        <v>2.4411769958543523</v>
      </c>
      <c r="L16" s="330">
        <f t="shared" si="2"/>
        <v>12.132174520948226</v>
      </c>
      <c r="M16" s="236"/>
      <c r="N16" s="328">
        <f t="shared" si="3"/>
        <v>2.9039546878808054</v>
      </c>
      <c r="O16" s="328">
        <f t="shared" si="4"/>
        <v>1.0560431126949821</v>
      </c>
      <c r="P16" s="328"/>
      <c r="Q16" s="328">
        <f t="shared" si="5"/>
        <v>2.5178642827023978</v>
      </c>
      <c r="R16" s="328">
        <f t="shared" si="6"/>
        <v>1.9862980453022594E-2</v>
      </c>
      <c r="S16" s="327"/>
      <c r="T16" s="328">
        <f t="shared" si="7"/>
        <v>2.8154628828461981</v>
      </c>
      <c r="U16" s="328">
        <f t="shared" si="8"/>
        <v>0.83337852787754851</v>
      </c>
    </row>
    <row r="17" spans="1:21" x14ac:dyDescent="0.2">
      <c r="A17" s="329" t="str">
        <f>name!D12</f>
        <v>33 Protective service occupations</v>
      </c>
      <c r="B17" s="330">
        <v>1.2646800399548035</v>
      </c>
      <c r="C17" s="330">
        <v>4.0132893894774062</v>
      </c>
      <c r="D17" s="330">
        <f t="shared" si="0"/>
        <v>5.2779694294322095</v>
      </c>
      <c r="E17" s="331"/>
      <c r="F17" s="330">
        <v>1.5657861310415992</v>
      </c>
      <c r="G17" s="330">
        <v>4.317714895717053</v>
      </c>
      <c r="H17" s="330">
        <f t="shared" si="1"/>
        <v>5.8835010267586521</v>
      </c>
      <c r="I17" s="331"/>
      <c r="J17" s="330">
        <v>2.7136537169398522</v>
      </c>
      <c r="K17" s="330">
        <v>5.1860052402804788</v>
      </c>
      <c r="L17" s="330">
        <f t="shared" si="2"/>
        <v>7.8996589572203311</v>
      </c>
      <c r="M17" s="236"/>
      <c r="N17" s="328">
        <f t="shared" si="3"/>
        <v>4.3639133496071958</v>
      </c>
      <c r="O17" s="328">
        <f t="shared" si="4"/>
        <v>3.7340814547834444</v>
      </c>
      <c r="P17" s="328"/>
      <c r="Q17" s="328">
        <f t="shared" si="5"/>
        <v>1.4730459677437802</v>
      </c>
      <c r="R17" s="328">
        <f t="shared" si="6"/>
        <v>1.2290744263610653</v>
      </c>
      <c r="S17" s="327"/>
      <c r="T17" s="328">
        <f t="shared" si="7"/>
        <v>2.1959752907488639</v>
      </c>
      <c r="U17" s="328">
        <f t="shared" si="8"/>
        <v>1.9838729105400743</v>
      </c>
    </row>
    <row r="18" spans="1:21" x14ac:dyDescent="0.2">
      <c r="A18" s="329" t="str">
        <f>name!D13</f>
        <v>34 Culture, media and sports occupations</v>
      </c>
      <c r="B18" s="330">
        <v>3.3966343589245387</v>
      </c>
      <c r="C18" s="330">
        <v>2.5509351450568603</v>
      </c>
      <c r="D18" s="330">
        <f t="shared" si="0"/>
        <v>5.9475695039813985</v>
      </c>
      <c r="E18" s="331"/>
      <c r="F18" s="330">
        <v>3.3805684842357921</v>
      </c>
      <c r="G18" s="330">
        <v>2.3167978850910451</v>
      </c>
      <c r="H18" s="330">
        <f t="shared" si="1"/>
        <v>5.6973663693268373</v>
      </c>
      <c r="I18" s="331"/>
      <c r="J18" s="330">
        <v>3.7166771137706185</v>
      </c>
      <c r="K18" s="330">
        <v>2.4050624131371996</v>
      </c>
      <c r="L18" s="330">
        <f t="shared" si="2"/>
        <v>6.1217395269078185</v>
      </c>
      <c r="M18" s="236"/>
      <c r="N18" s="328">
        <f t="shared" si="3"/>
        <v>-9.4778276278262297E-2</v>
      </c>
      <c r="O18" s="328">
        <f t="shared" si="4"/>
        <v>0.63390830896274952</v>
      </c>
      <c r="P18" s="327"/>
      <c r="Q18" s="328">
        <f t="shared" si="5"/>
        <v>-1.9070611420075045</v>
      </c>
      <c r="R18" s="328">
        <f t="shared" si="6"/>
        <v>0.24957655357957798</v>
      </c>
      <c r="S18" s="327"/>
      <c r="T18" s="328">
        <f t="shared" si="7"/>
        <v>-0.85588867416896974</v>
      </c>
      <c r="U18" s="328">
        <f t="shared" si="8"/>
        <v>0.48009722439230629</v>
      </c>
    </row>
    <row r="19" spans="1:21" x14ac:dyDescent="0.2">
      <c r="A19" s="329" t="str">
        <f>name!D14</f>
        <v>35 Business and public service associate professionals</v>
      </c>
      <c r="B19" s="330">
        <v>9.0890747218182462</v>
      </c>
      <c r="C19" s="330">
        <v>8.4735990545164857</v>
      </c>
      <c r="D19" s="330">
        <f t="shared" si="0"/>
        <v>17.562673776334734</v>
      </c>
      <c r="E19" s="331"/>
      <c r="F19" s="330">
        <v>10.029520198365292</v>
      </c>
      <c r="G19" s="330">
        <v>9.0175697166081186</v>
      </c>
      <c r="H19" s="330">
        <f t="shared" si="1"/>
        <v>19.047089914973412</v>
      </c>
      <c r="I19" s="331"/>
      <c r="J19" s="330">
        <v>11.156739288299683</v>
      </c>
      <c r="K19" s="330">
        <v>8.3098093654408345</v>
      </c>
      <c r="L19" s="330">
        <f t="shared" si="2"/>
        <v>19.466548653740517</v>
      </c>
      <c r="M19" s="236"/>
      <c r="N19" s="328">
        <f t="shared" si="3"/>
        <v>1.9887095404262256</v>
      </c>
      <c r="O19" s="328">
        <f t="shared" si="4"/>
        <v>0.71260014109686409</v>
      </c>
      <c r="P19" s="327"/>
      <c r="Q19" s="328">
        <f t="shared" si="5"/>
        <v>1.2521653299187863</v>
      </c>
      <c r="R19" s="328">
        <f t="shared" si="6"/>
        <v>-0.5434393089468248</v>
      </c>
      <c r="S19" s="327"/>
      <c r="T19" s="328">
        <f t="shared" si="7"/>
        <v>1.6360081761819245</v>
      </c>
      <c r="U19" s="328">
        <f t="shared" si="8"/>
        <v>0.14532689269735055</v>
      </c>
    </row>
    <row r="20" spans="1:21" x14ac:dyDescent="0.2">
      <c r="A20" s="329" t="str">
        <f>name!D15</f>
        <v>41 Administrative occupations</v>
      </c>
      <c r="B20" s="330">
        <v>28.326513490932452</v>
      </c>
      <c r="C20" s="330">
        <v>12.386562626405174</v>
      </c>
      <c r="D20" s="330">
        <f t="shared" si="0"/>
        <v>40.713076117337629</v>
      </c>
      <c r="E20" s="331"/>
      <c r="F20" s="330">
        <v>26.118124056186499</v>
      </c>
      <c r="G20" s="330">
        <v>13.379465192748141</v>
      </c>
      <c r="H20" s="330">
        <f t="shared" si="1"/>
        <v>39.497589248934638</v>
      </c>
      <c r="I20" s="331"/>
      <c r="J20" s="330">
        <v>21.023090165354283</v>
      </c>
      <c r="K20" s="330">
        <v>14.314157247006845</v>
      </c>
      <c r="L20" s="330">
        <f t="shared" si="2"/>
        <v>35.33724741236113</v>
      </c>
      <c r="M20" s="236"/>
      <c r="N20" s="328">
        <f t="shared" si="3"/>
        <v>-1.6102694181214572</v>
      </c>
      <c r="O20" s="328">
        <f t="shared" si="4"/>
        <v>-1.4363060545090289</v>
      </c>
      <c r="P20" s="327"/>
      <c r="Q20" s="328">
        <f t="shared" si="5"/>
        <v>1.5541300655359302</v>
      </c>
      <c r="R20" s="328">
        <f t="shared" si="6"/>
        <v>0.45120140557650679</v>
      </c>
      <c r="S20" s="327"/>
      <c r="T20" s="328">
        <f t="shared" si="7"/>
        <v>-0.60436001327882627</v>
      </c>
      <c r="U20" s="328">
        <f t="shared" si="8"/>
        <v>-0.7392676292900191</v>
      </c>
    </row>
    <row r="21" spans="1:21" x14ac:dyDescent="0.2">
      <c r="A21" s="329" t="str">
        <f>name!D16</f>
        <v>42 Secretarial and related occupations</v>
      </c>
      <c r="B21" s="330">
        <v>8.4416357956645243</v>
      </c>
      <c r="C21" s="330">
        <v>0.60523457449112361</v>
      </c>
      <c r="D21" s="330">
        <f t="shared" si="0"/>
        <v>9.0468703701556485</v>
      </c>
      <c r="E21" s="331"/>
      <c r="F21" s="330">
        <v>7.5657896765280208</v>
      </c>
      <c r="G21" s="330">
        <v>0.43141640285046629</v>
      </c>
      <c r="H21" s="330">
        <f t="shared" si="1"/>
        <v>7.9972060793784872</v>
      </c>
      <c r="I21" s="331"/>
      <c r="J21" s="330">
        <v>6.661915659510524</v>
      </c>
      <c r="K21" s="330">
        <v>0.77443548933466066</v>
      </c>
      <c r="L21" s="330">
        <f t="shared" si="2"/>
        <v>7.4363511488451843</v>
      </c>
      <c r="M21" s="236"/>
      <c r="N21" s="328">
        <f t="shared" si="3"/>
        <v>-2.1669640838232085</v>
      </c>
      <c r="O21" s="328">
        <f t="shared" si="4"/>
        <v>-0.84461060308190783</v>
      </c>
      <c r="P21" s="327"/>
      <c r="Q21" s="328">
        <f t="shared" si="5"/>
        <v>-6.5467122455893145</v>
      </c>
      <c r="R21" s="328">
        <f t="shared" si="6"/>
        <v>3.9774684849878117</v>
      </c>
      <c r="S21" s="327"/>
      <c r="T21" s="328">
        <f t="shared" si="7"/>
        <v>-2.4363624787296256</v>
      </c>
      <c r="U21" s="328">
        <f t="shared" si="8"/>
        <v>-0.48357332808320885</v>
      </c>
    </row>
    <row r="22" spans="1:21" x14ac:dyDescent="0.2">
      <c r="A22" s="329" t="str">
        <f>name!D17</f>
        <v>51 Skilled agricultural and related trades</v>
      </c>
      <c r="B22" s="330">
        <v>0.32225413567983996</v>
      </c>
      <c r="C22" s="330">
        <v>4.8658427224969021</v>
      </c>
      <c r="D22" s="330">
        <f t="shared" si="0"/>
        <v>5.1880968581767419</v>
      </c>
      <c r="E22" s="331"/>
      <c r="F22" s="330">
        <v>0.9633602079606115</v>
      </c>
      <c r="G22" s="330">
        <v>3.3179946761209149</v>
      </c>
      <c r="H22" s="330">
        <f t="shared" si="1"/>
        <v>4.2813548840815265</v>
      </c>
      <c r="I22" s="331"/>
      <c r="J22" s="330">
        <v>1.2376462904274759</v>
      </c>
      <c r="K22" s="330">
        <v>3.5681394997071973</v>
      </c>
      <c r="L22" s="330">
        <f t="shared" si="2"/>
        <v>4.8057857901346734</v>
      </c>
      <c r="M22" s="236"/>
      <c r="N22" s="328">
        <f t="shared" si="3"/>
        <v>24.485291555041712</v>
      </c>
      <c r="O22" s="328">
        <f t="shared" si="4"/>
        <v>1.6842889458039245</v>
      </c>
      <c r="P22" s="327"/>
      <c r="Q22" s="328">
        <f t="shared" si="5"/>
        <v>-7.3717362642176436</v>
      </c>
      <c r="R22" s="328">
        <f t="shared" si="6"/>
        <v>0.48573404278562382</v>
      </c>
      <c r="S22" s="327"/>
      <c r="T22" s="328">
        <f t="shared" si="7"/>
        <v>-3.7690816080104383</v>
      </c>
      <c r="U22" s="328">
        <f t="shared" si="8"/>
        <v>0.77331504636397597</v>
      </c>
    </row>
    <row r="23" spans="1:21" x14ac:dyDescent="0.2">
      <c r="A23" s="329" t="str">
        <f>name!D18</f>
        <v>52 Skilled metal, electrical and electronic trades</v>
      </c>
      <c r="B23" s="330">
        <v>0.15532950514178967</v>
      </c>
      <c r="C23" s="330">
        <v>15.408317460436832</v>
      </c>
      <c r="D23" s="330">
        <f t="shared" si="0"/>
        <v>15.563646965578622</v>
      </c>
      <c r="E23" s="331"/>
      <c r="F23" s="330">
        <v>0.19299795974530454</v>
      </c>
      <c r="G23" s="330">
        <v>12.557925586468274</v>
      </c>
      <c r="H23" s="330">
        <f t="shared" si="1"/>
        <v>12.750923546213578</v>
      </c>
      <c r="I23" s="331"/>
      <c r="J23" s="330">
        <v>0.63959957755112162</v>
      </c>
      <c r="K23" s="330">
        <v>10.619795739386506</v>
      </c>
      <c r="L23" s="330">
        <f t="shared" si="2"/>
        <v>11.259395316937628</v>
      </c>
      <c r="M23" s="236"/>
      <c r="N23" s="328">
        <f t="shared" si="3"/>
        <v>4.4382898763245748</v>
      </c>
      <c r="O23" s="328">
        <f t="shared" si="4"/>
        <v>8.3154387787566453</v>
      </c>
      <c r="P23" s="327"/>
      <c r="Q23" s="328">
        <f t="shared" si="5"/>
        <v>-4.0085531952692151</v>
      </c>
      <c r="R23" s="328">
        <f t="shared" si="6"/>
        <v>-1.1113266627139073</v>
      </c>
      <c r="S23" s="327"/>
      <c r="T23" s="328">
        <f t="shared" si="7"/>
        <v>-3.9082607482593068</v>
      </c>
      <c r="U23" s="328">
        <f t="shared" si="8"/>
        <v>-0.82590903893402512</v>
      </c>
    </row>
    <row r="24" spans="1:21" x14ac:dyDescent="0.2">
      <c r="A24" s="329" t="str">
        <f>name!D19</f>
        <v>53 Skilled construction and building trades</v>
      </c>
      <c r="B24" s="330">
        <v>0.47213871663029683</v>
      </c>
      <c r="C24" s="330">
        <v>12.211441785023297</v>
      </c>
      <c r="D24" s="330">
        <f t="shared" si="0"/>
        <v>12.683580501653594</v>
      </c>
      <c r="E24" s="331"/>
      <c r="F24" s="330">
        <v>0.32653676730689313</v>
      </c>
      <c r="G24" s="330">
        <v>10.745280402021342</v>
      </c>
      <c r="H24" s="330">
        <f t="shared" si="1"/>
        <v>11.071817169328234</v>
      </c>
      <c r="I24" s="331"/>
      <c r="J24" s="330">
        <v>0.39767082786436875</v>
      </c>
      <c r="K24" s="330">
        <v>9.5384541940141503</v>
      </c>
      <c r="L24" s="330">
        <f t="shared" si="2"/>
        <v>9.9361250218785191</v>
      </c>
      <c r="M24" s="236"/>
      <c r="N24" s="328">
        <f t="shared" si="3"/>
        <v>-7.1092445749405204</v>
      </c>
      <c r="O24" s="328">
        <f t="shared" si="4"/>
        <v>1.3225496311170204</v>
      </c>
      <c r="P24" s="327"/>
      <c r="Q24" s="328">
        <f t="shared" si="5"/>
        <v>-2.5256917204056983</v>
      </c>
      <c r="R24" s="328">
        <f t="shared" si="6"/>
        <v>-0.79108887500400904</v>
      </c>
      <c r="S24" s="327"/>
      <c r="T24" s="328">
        <f t="shared" si="7"/>
        <v>-2.6814998235453746</v>
      </c>
      <c r="U24" s="328">
        <f t="shared" si="8"/>
        <v>-0.71890858677423619</v>
      </c>
    </row>
    <row r="25" spans="1:21" x14ac:dyDescent="0.2">
      <c r="A25" s="329" t="str">
        <f>name!D20</f>
        <v>54 Textiles, printing and other skilled trades</v>
      </c>
      <c r="B25" s="330">
        <v>3.8260328048127876</v>
      </c>
      <c r="C25" s="330">
        <v>4.8884954552480044</v>
      </c>
      <c r="D25" s="330">
        <f t="shared" si="0"/>
        <v>8.7145282600607921</v>
      </c>
      <c r="E25" s="331"/>
      <c r="F25" s="330">
        <v>3.8709356830898427</v>
      </c>
      <c r="G25" s="330">
        <v>3.9008484385113142</v>
      </c>
      <c r="H25" s="330">
        <f t="shared" si="1"/>
        <v>7.7717841216011569</v>
      </c>
      <c r="I25" s="331"/>
      <c r="J25" s="330">
        <v>3.8647454676762019</v>
      </c>
      <c r="K25" s="330">
        <v>3.8103846006890039</v>
      </c>
      <c r="L25" s="330">
        <f t="shared" si="2"/>
        <v>7.6751300683652062</v>
      </c>
      <c r="M25" s="236"/>
      <c r="N25" s="328">
        <f t="shared" si="3"/>
        <v>0.23362871220857784</v>
      </c>
      <c r="O25" s="328">
        <f t="shared" si="4"/>
        <v>-1.0668979054262451E-2</v>
      </c>
      <c r="P25" s="327"/>
      <c r="Q25" s="328">
        <f t="shared" si="5"/>
        <v>-4.4134532393056531</v>
      </c>
      <c r="R25" s="328">
        <f t="shared" si="6"/>
        <v>-0.15630404249284968</v>
      </c>
      <c r="S25" s="327"/>
      <c r="T25" s="328">
        <f t="shared" si="7"/>
        <v>-2.2638180881018655</v>
      </c>
      <c r="U25" s="328">
        <f t="shared" si="8"/>
        <v>-8.3395302461930498E-2</v>
      </c>
    </row>
    <row r="26" spans="1:21" x14ac:dyDescent="0.2">
      <c r="A26" s="329" t="str">
        <f>name!D21</f>
        <v>61 Caring personal service occupations</v>
      </c>
      <c r="B26" s="330">
        <v>27.29483197146482</v>
      </c>
      <c r="C26" s="330">
        <v>3.9569169963684683</v>
      </c>
      <c r="D26" s="330">
        <f t="shared" si="0"/>
        <v>31.251748967833286</v>
      </c>
      <c r="E26" s="331"/>
      <c r="F26" s="330">
        <v>27.446243588418845</v>
      </c>
      <c r="G26" s="330">
        <v>4.0461604668831246</v>
      </c>
      <c r="H26" s="330">
        <f t="shared" si="1"/>
        <v>31.492404055301968</v>
      </c>
      <c r="I26" s="331"/>
      <c r="J26" s="330">
        <v>30.240604192209382</v>
      </c>
      <c r="K26" s="330">
        <v>5.7226356885637957</v>
      </c>
      <c r="L26" s="330">
        <f t="shared" si="2"/>
        <v>35.96323988077318</v>
      </c>
      <c r="M26" s="236"/>
      <c r="N26" s="328">
        <f t="shared" si="3"/>
        <v>0.11069990317111866</v>
      </c>
      <c r="O26" s="328">
        <f t="shared" si="4"/>
        <v>0.64846829681093343</v>
      </c>
      <c r="P26" s="327"/>
      <c r="Q26" s="328">
        <f t="shared" si="5"/>
        <v>0.4470606035749114</v>
      </c>
      <c r="R26" s="328">
        <f t="shared" si="6"/>
        <v>2.3379861361895182</v>
      </c>
      <c r="S26" s="327"/>
      <c r="T26" s="328">
        <f t="shared" si="7"/>
        <v>0.15353843101477693</v>
      </c>
      <c r="U26" s="328">
        <f t="shared" si="8"/>
        <v>0.8889339360234505</v>
      </c>
    </row>
    <row r="27" spans="1:21" x14ac:dyDescent="0.2">
      <c r="A27" s="329" t="str">
        <f>name!D22</f>
        <v>62 Leisure, travel and related personal service occupations</v>
      </c>
      <c r="B27" s="330">
        <v>7.1265352865514719</v>
      </c>
      <c r="C27" s="330">
        <v>2.9463099809599935</v>
      </c>
      <c r="D27" s="330">
        <f t="shared" si="0"/>
        <v>10.072845267511465</v>
      </c>
      <c r="E27" s="331"/>
      <c r="F27" s="330">
        <v>6.7126938824898756</v>
      </c>
      <c r="G27" s="330">
        <v>3.0319563546967307</v>
      </c>
      <c r="H27" s="330">
        <f t="shared" si="1"/>
        <v>9.7446502371866064</v>
      </c>
      <c r="I27" s="331"/>
      <c r="J27" s="330">
        <v>7.0393397956234267</v>
      </c>
      <c r="K27" s="330">
        <v>3.2701122417450326</v>
      </c>
      <c r="L27" s="330">
        <f t="shared" si="2"/>
        <v>10.309452037368459</v>
      </c>
      <c r="M27" s="236"/>
      <c r="N27" s="328">
        <f t="shared" si="3"/>
        <v>-1.1893672115286136</v>
      </c>
      <c r="O27" s="328">
        <f t="shared" si="4"/>
        <v>0.31726250571650905</v>
      </c>
      <c r="P27" s="327"/>
      <c r="Q27" s="328">
        <f t="shared" si="5"/>
        <v>0.57473609314853125</v>
      </c>
      <c r="R27" s="328">
        <f t="shared" si="6"/>
        <v>0.50538100489989635</v>
      </c>
      <c r="S27" s="327"/>
      <c r="T27" s="328">
        <f t="shared" si="7"/>
        <v>-0.66030583530157783</v>
      </c>
      <c r="U27" s="328">
        <f t="shared" si="8"/>
        <v>0.37632437641896832</v>
      </c>
    </row>
    <row r="28" spans="1:21" x14ac:dyDescent="0.2">
      <c r="A28" s="329" t="str">
        <f>name!D23</f>
        <v>63 Community and civil enforcement occupations</v>
      </c>
      <c r="B28" s="330">
        <v>0.12758289468906728</v>
      </c>
      <c r="C28" s="330">
        <v>0.36419596982476149</v>
      </c>
      <c r="D28" s="330">
        <f t="shared" si="0"/>
        <v>0.4917788645138288</v>
      </c>
      <c r="E28" s="331"/>
      <c r="F28" s="330">
        <v>0.13088675495867136</v>
      </c>
      <c r="G28" s="330">
        <v>0.42982729601113084</v>
      </c>
      <c r="H28" s="330">
        <f t="shared" si="1"/>
        <v>0.5607140509698022</v>
      </c>
      <c r="I28" s="331"/>
      <c r="J28" s="330">
        <v>0.17382541760875056</v>
      </c>
      <c r="K28" s="330">
        <v>0.32132046940909192</v>
      </c>
      <c r="L28" s="330">
        <f>SUM(J28:K28)</f>
        <v>0.49514588701784246</v>
      </c>
      <c r="M28" s="236"/>
      <c r="N28" s="328">
        <f t="shared" si="3"/>
        <v>0.51263300176678239</v>
      </c>
      <c r="O28" s="328">
        <f t="shared" si="4"/>
        <v>1.9094611848458287</v>
      </c>
      <c r="P28" s="327"/>
      <c r="Q28" s="328">
        <f t="shared" si="5"/>
        <v>3.3693466305296571</v>
      </c>
      <c r="R28" s="328">
        <f t="shared" si="6"/>
        <v>-1.9209403318800722</v>
      </c>
      <c r="S28" s="327"/>
      <c r="T28" s="328">
        <f t="shared" si="7"/>
        <v>2.6583585557865108</v>
      </c>
      <c r="U28" s="328">
        <f t="shared" si="8"/>
        <v>-0.82563027692738045</v>
      </c>
    </row>
    <row r="29" spans="1:21" x14ac:dyDescent="0.2">
      <c r="A29" s="329" t="str">
        <f>name!D24</f>
        <v>71 Sales occupations</v>
      </c>
      <c r="B29" s="330">
        <v>26.396375509170223</v>
      </c>
      <c r="C29" s="330">
        <v>11.795653157022556</v>
      </c>
      <c r="D29" s="330">
        <f t="shared" si="0"/>
        <v>38.192028666192783</v>
      </c>
      <c r="E29" s="331"/>
      <c r="F29" s="330">
        <v>23.988805997345885</v>
      </c>
      <c r="G29" s="330">
        <v>11.366811068166614</v>
      </c>
      <c r="H29" s="330">
        <f t="shared" si="1"/>
        <v>35.355617065512497</v>
      </c>
      <c r="I29" s="331"/>
      <c r="J29" s="330">
        <v>22.101764452247863</v>
      </c>
      <c r="K29" s="330">
        <v>10.91049692471432</v>
      </c>
      <c r="L29" s="330">
        <f t="shared" si="2"/>
        <v>33.012261376962186</v>
      </c>
      <c r="M29" s="236"/>
      <c r="N29" s="328">
        <f t="shared" si="3"/>
        <v>-1.8946103862646946</v>
      </c>
      <c r="O29" s="328">
        <f t="shared" si="4"/>
        <v>-0.54471011141630221</v>
      </c>
      <c r="P29" s="327"/>
      <c r="Q29" s="328">
        <f t="shared" si="5"/>
        <v>-0.73792958259411012</v>
      </c>
      <c r="R29" s="328">
        <f t="shared" si="6"/>
        <v>-0.27277697261397504</v>
      </c>
      <c r="S29" s="327"/>
      <c r="T29" s="328">
        <f t="shared" si="7"/>
        <v>-1.531541599113917</v>
      </c>
      <c r="U29" s="328">
        <f t="shared" si="8"/>
        <v>-0.45614467889795174</v>
      </c>
    </row>
    <row r="30" spans="1:21" x14ac:dyDescent="0.2">
      <c r="A30" s="329" t="str">
        <f>name!D25</f>
        <v>72 Customer service occupations</v>
      </c>
      <c r="B30" s="330">
        <v>4.4397185487754092</v>
      </c>
      <c r="C30" s="330">
        <v>2.9334540622932019</v>
      </c>
      <c r="D30" s="330">
        <f t="shared" si="0"/>
        <v>7.3731726110686111</v>
      </c>
      <c r="E30" s="331"/>
      <c r="F30" s="330">
        <v>4.6607269608554738</v>
      </c>
      <c r="G30" s="330">
        <v>3.3247996290242283</v>
      </c>
      <c r="H30" s="330">
        <f t="shared" si="1"/>
        <v>7.9855265898797025</v>
      </c>
      <c r="I30" s="331"/>
      <c r="J30" s="330">
        <v>6.5838055576552739</v>
      </c>
      <c r="K30" s="330">
        <v>5.6826616525091582</v>
      </c>
      <c r="L30" s="330">
        <f t="shared" si="2"/>
        <v>12.266467210164432</v>
      </c>
      <c r="M30" s="236"/>
      <c r="N30" s="328">
        <f t="shared" si="3"/>
        <v>0.97634447750438724</v>
      </c>
      <c r="O30" s="328">
        <f t="shared" si="4"/>
        <v>2.3296657741905369</v>
      </c>
      <c r="P30" s="327"/>
      <c r="Q30" s="328">
        <f t="shared" si="5"/>
        <v>2.5362044278302243</v>
      </c>
      <c r="R30" s="328">
        <f t="shared" si="6"/>
        <v>3.6380154362373407</v>
      </c>
      <c r="S30" s="327"/>
      <c r="T30" s="328">
        <f t="shared" si="7"/>
        <v>1.6084512591244993</v>
      </c>
      <c r="U30" s="328">
        <f t="shared" si="8"/>
        <v>2.902927318035653</v>
      </c>
    </row>
    <row r="31" spans="1:21" x14ac:dyDescent="0.2">
      <c r="A31" s="329" t="str">
        <f>name!D26</f>
        <v>81 Process, plant and machine operatives</v>
      </c>
      <c r="B31" s="330">
        <v>2.2989546260362093</v>
      </c>
      <c r="C31" s="330">
        <v>10.351908513239733</v>
      </c>
      <c r="D31" s="330">
        <f t="shared" si="0"/>
        <v>12.650863139275943</v>
      </c>
      <c r="E31" s="331"/>
      <c r="F31" s="330">
        <v>1.8636329767821873</v>
      </c>
      <c r="G31" s="330">
        <v>8.0636430831953447</v>
      </c>
      <c r="H31" s="330">
        <f t="shared" si="1"/>
        <v>9.9272760599775314</v>
      </c>
      <c r="I31" s="331"/>
      <c r="J31" s="330">
        <v>2.1081076844858915</v>
      </c>
      <c r="K31" s="330">
        <v>9.3648292688349581</v>
      </c>
      <c r="L31" s="330">
        <f t="shared" si="2"/>
        <v>11.472936953320851</v>
      </c>
      <c r="M31" s="236"/>
      <c r="N31" s="328">
        <f t="shared" si="3"/>
        <v>-4.1116164822442958</v>
      </c>
      <c r="O31" s="328">
        <f t="shared" si="4"/>
        <v>0.82513843630378503</v>
      </c>
      <c r="P31" s="327"/>
      <c r="Q31" s="328">
        <f t="shared" si="5"/>
        <v>-4.873356249817073</v>
      </c>
      <c r="R31" s="328">
        <f t="shared" si="6"/>
        <v>1.0022940210662412</v>
      </c>
      <c r="S31" s="327"/>
      <c r="T31" s="328">
        <f t="shared" si="7"/>
        <v>-4.7331098979288218</v>
      </c>
      <c r="U31" s="328">
        <f t="shared" si="8"/>
        <v>0.96936706772670078</v>
      </c>
    </row>
    <row r="32" spans="1:21" x14ac:dyDescent="0.2">
      <c r="A32" s="329" t="str">
        <f>name!D27</f>
        <v>82 Transport and mobile machine drivers and operatives</v>
      </c>
      <c r="B32" s="330">
        <v>0.48844500791609546</v>
      </c>
      <c r="C32" s="330">
        <v>11.994206918028157</v>
      </c>
      <c r="D32" s="330">
        <f t="shared" si="0"/>
        <v>12.482651925944252</v>
      </c>
      <c r="E32" s="331"/>
      <c r="F32" s="330">
        <v>0.39865431850545668</v>
      </c>
      <c r="G32" s="330">
        <v>12.798882553282105</v>
      </c>
      <c r="H32" s="330">
        <f t="shared" si="1"/>
        <v>13.197536871787563</v>
      </c>
      <c r="I32" s="331"/>
      <c r="J32" s="330">
        <v>0.64032246653187752</v>
      </c>
      <c r="K32" s="330">
        <v>12.390151244749928</v>
      </c>
      <c r="L32" s="330">
        <f t="shared" si="2"/>
        <v>13.030473711281806</v>
      </c>
      <c r="M32" s="236"/>
      <c r="N32" s="328">
        <f t="shared" si="3"/>
        <v>-3.9812253158895361</v>
      </c>
      <c r="O32" s="328">
        <f t="shared" si="4"/>
        <v>3.2096133613222388</v>
      </c>
      <c r="P32" s="327"/>
      <c r="Q32" s="328">
        <f t="shared" si="5"/>
        <v>1.307151300310383</v>
      </c>
      <c r="R32" s="328">
        <f t="shared" si="6"/>
        <v>-0.21613917564204943</v>
      </c>
      <c r="S32" s="327"/>
      <c r="T32" s="328">
        <f t="shared" si="7"/>
        <v>1.1200334721850558</v>
      </c>
      <c r="U32" s="328">
        <f t="shared" si="8"/>
        <v>-8.4893715877754072E-2</v>
      </c>
    </row>
    <row r="33" spans="1:21" x14ac:dyDescent="0.2">
      <c r="A33" s="329" t="str">
        <f>name!D28</f>
        <v>91 Elementary trades and related occupations</v>
      </c>
      <c r="B33" s="330">
        <v>1.3764788032040884</v>
      </c>
      <c r="C33" s="330">
        <v>5.1963239269381827</v>
      </c>
      <c r="D33" s="330">
        <f t="shared" si="0"/>
        <v>6.5728027301422713</v>
      </c>
      <c r="E33" s="331"/>
      <c r="F33" s="330">
        <v>0.86584642841154025</v>
      </c>
      <c r="G33" s="330">
        <v>4.1890308695627398</v>
      </c>
      <c r="H33" s="330">
        <f t="shared" si="1"/>
        <v>5.0548772979742802</v>
      </c>
      <c r="I33" s="331"/>
      <c r="J33" s="330">
        <v>0.71252166072183509</v>
      </c>
      <c r="K33" s="330">
        <v>3.2877466554766572</v>
      </c>
      <c r="L33" s="330">
        <f t="shared" si="2"/>
        <v>4.0002683161984924</v>
      </c>
      <c r="M33" s="236"/>
      <c r="N33" s="328">
        <f t="shared" si="3"/>
        <v>-8.8547021733163529</v>
      </c>
      <c r="O33" s="328">
        <f t="shared" si="4"/>
        <v>-1.2909103150241963</v>
      </c>
      <c r="P33" s="327"/>
      <c r="Q33" s="328">
        <f t="shared" si="5"/>
        <v>-4.2180953375315351</v>
      </c>
      <c r="R33" s="328">
        <f t="shared" si="6"/>
        <v>-1.602140237170524</v>
      </c>
      <c r="S33" s="327"/>
      <c r="T33" s="328">
        <f t="shared" si="7"/>
        <v>-5.1162142923332654</v>
      </c>
      <c r="U33" s="328">
        <f t="shared" si="8"/>
        <v>-1.5478434443305655</v>
      </c>
    </row>
    <row r="34" spans="1:21" x14ac:dyDescent="0.2">
      <c r="A34" s="329" t="str">
        <f>name!D29</f>
        <v>92 Elementary administration and service occupations</v>
      </c>
      <c r="B34" s="330">
        <v>24.891163997392908</v>
      </c>
      <c r="C34" s="330">
        <v>21.699188529471925</v>
      </c>
      <c r="D34" s="330">
        <f t="shared" ref="D34" si="9">SUM(B34:C34)</f>
        <v>46.590352526864834</v>
      </c>
      <c r="E34" s="331"/>
      <c r="F34" s="330">
        <v>22.203859801938108</v>
      </c>
      <c r="G34" s="330">
        <v>22.034504731952072</v>
      </c>
      <c r="H34" s="330">
        <f t="shared" ref="H34" si="10">SUM(F34:G34)</f>
        <v>44.238364533890177</v>
      </c>
      <c r="I34" s="331"/>
      <c r="J34" s="330">
        <v>23.350086719573941</v>
      </c>
      <c r="K34" s="330">
        <v>23.011099953742175</v>
      </c>
      <c r="L34" s="330">
        <f t="shared" ref="L34" si="11">SUM(J34:K34)</f>
        <v>46.361186673316112</v>
      </c>
      <c r="M34" s="236"/>
      <c r="N34" s="328">
        <f t="shared" si="3"/>
        <v>-2.259027902498878</v>
      </c>
      <c r="O34" s="328">
        <f t="shared" si="4"/>
        <v>0.33612737397157311</v>
      </c>
      <c r="P34" s="327"/>
      <c r="Q34" s="328">
        <f t="shared" si="5"/>
        <v>0.30716592516810692</v>
      </c>
      <c r="R34" s="328">
        <f t="shared" si="6"/>
        <v>0.2895322344952822</v>
      </c>
      <c r="S34" s="327"/>
      <c r="T34" s="328">
        <f t="shared" si="7"/>
        <v>-1.0306738545518446</v>
      </c>
      <c r="U34" s="328">
        <f t="shared" si="8"/>
        <v>0.31295686784997834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212.0203242223927</v>
      </c>
      <c r="C36" s="333">
        <f t="shared" ref="C36:D36" si="12">SUM(C9:C34)</f>
        <v>203.38967577760758</v>
      </c>
      <c r="D36" s="333">
        <f t="shared" si="12"/>
        <v>415.41000000000037</v>
      </c>
      <c r="E36" s="333"/>
      <c r="F36" s="333">
        <f>SUM(F9:F34)</f>
        <v>217.65294441158653</v>
      </c>
      <c r="G36" s="333">
        <f t="shared" ref="G36:H36" si="13">SUM(G9:G34)</f>
        <v>201.86505558841367</v>
      </c>
      <c r="H36" s="333">
        <f t="shared" si="13"/>
        <v>419.51800000000014</v>
      </c>
      <c r="I36" s="333"/>
      <c r="J36" s="333">
        <f>SUM(J9:J34)</f>
        <v>239.50766106444709</v>
      </c>
      <c r="K36" s="333">
        <f t="shared" ref="K36:L36" si="14">SUM(K9:K34)</f>
        <v>214.86633893555279</v>
      </c>
      <c r="L36" s="333">
        <f t="shared" si="14"/>
        <v>454.37399999999991</v>
      </c>
      <c r="M36" s="258"/>
      <c r="N36" s="334">
        <f t="shared" si="3"/>
        <v>0.52577048837338936</v>
      </c>
      <c r="O36" s="334">
        <f>IF(F36&gt;0,(EXP(LN(J36/F36)/($J$6-$F$6))-1)*100,0)</f>
        <v>0.63992957564307229</v>
      </c>
      <c r="P36" s="335"/>
      <c r="Q36" s="334">
        <f t="shared" ref="Q36" si="15">IF(C36&gt;0,(EXP(LN(G36/C36)/($F$6-$B$6))-1)*100,0)</f>
        <v>-0.15037265852108073</v>
      </c>
      <c r="R36" s="334">
        <f t="shared" ref="R36" si="16">IF(G36&gt;0,(EXP(LN(K36/G36)/($J$6-$F$6))-1)*100,0)</f>
        <v>0.41697843201407014</v>
      </c>
      <c r="S36" s="335"/>
      <c r="T36" s="334">
        <f t="shared" ref="T36" si="17">IF(D36&gt;0,(EXP(LN(H36/D36)/($F$6-$B$6))-1)*100,0)</f>
        <v>0.19700277350473971</v>
      </c>
      <c r="U36" s="334">
        <f t="shared" ref="U36" si="18">IF(H36&gt;0,(EXP(LN(L36/H36)/($J$6-$F$6))-1)*100,0)</f>
        <v>0.53351290000283047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of Tyne</v>
      </c>
      <c r="Q1" s="19" t="str">
        <f>CONCATENATE("Occupation Table 5.1  Males: Employment Change by Status (SOC 2020), ",B$5,"-",L$5,", ",Info!B5)</f>
        <v>Occupation Table 5.1  Males: Employment Change by Status (SOC 2020), 2015-2035, North of Tyne</v>
      </c>
      <c r="AG1" s="19" t="str">
        <f>CONCATENATE("Occupation Table 5.2  Females: Employment Change by Status (SOC 2020), ",R$5,"-",AB$5,", ",Info!B5)</f>
        <v>Occupation Table 5.2  Females: Employment Change by Status (SOC 2020), 2015-2035, North of Tyne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20.443902177034083</v>
      </c>
      <c r="C8" s="11">
        <v>2.9281978269029842</v>
      </c>
      <c r="D8" s="11">
        <v>7.3736091338352239</v>
      </c>
      <c r="E8" s="11">
        <f>SUM(B8:D8)</f>
        <v>30.745709137772291</v>
      </c>
      <c r="F8" s="11"/>
      <c r="G8" s="11">
        <v>24.225466561220905</v>
      </c>
      <c r="H8" s="11">
        <v>4.3306836432879177</v>
      </c>
      <c r="I8" s="11">
        <v>7.0446668569959385</v>
      </c>
      <c r="J8" s="11">
        <f>SUM(G8:I8)</f>
        <v>35.600817061504763</v>
      </c>
      <c r="K8" s="11"/>
      <c r="L8" s="11">
        <v>29.258336469909374</v>
      </c>
      <c r="M8" s="11">
        <v>5.8894612309654804</v>
      </c>
      <c r="N8" s="11">
        <v>7.9364608326109174</v>
      </c>
      <c r="O8" s="11">
        <f>SUM(L8:N8)</f>
        <v>43.084258533485773</v>
      </c>
      <c r="Q8" s="10" t="str">
        <f>name!E4</f>
        <v>Managers, directors and senior officials</v>
      </c>
      <c r="R8" s="11">
        <v>14.109166529971105</v>
      </c>
      <c r="S8" s="11">
        <v>0.96261540550188984</v>
      </c>
      <c r="T8" s="11">
        <v>4.5339513309571231</v>
      </c>
      <c r="U8" s="11">
        <f>SUM(R8:T8)</f>
        <v>19.605733266430118</v>
      </c>
      <c r="V8" s="11"/>
      <c r="W8" s="11">
        <v>16.443729790729879</v>
      </c>
      <c r="X8" s="11">
        <v>1.5279517714833168</v>
      </c>
      <c r="Y8" s="11">
        <v>3.4732060817539696</v>
      </c>
      <c r="Z8" s="11">
        <f>SUM(W8:Y8)</f>
        <v>21.444887643967164</v>
      </c>
      <c r="AA8" s="11"/>
      <c r="AB8" s="11">
        <v>18.477830541411159</v>
      </c>
      <c r="AC8" s="11">
        <v>2.2970957062006354</v>
      </c>
      <c r="AD8" s="11">
        <v>4.2230709205088841</v>
      </c>
      <c r="AE8" s="11">
        <f>SUM(AB8:AD8)</f>
        <v>24.99799716812068</v>
      </c>
      <c r="AG8" s="10" t="str">
        <f>name!E4</f>
        <v>Managers, directors and senior officials</v>
      </c>
      <c r="AH8" s="11">
        <v>6.3347356470629874</v>
      </c>
      <c r="AI8" s="11">
        <v>1.9655824214010942</v>
      </c>
      <c r="AJ8" s="11">
        <v>2.8396578028781012</v>
      </c>
      <c r="AK8" s="11">
        <f>SUM(AH8:AJ8)</f>
        <v>11.139975871342182</v>
      </c>
      <c r="AL8" s="11"/>
      <c r="AM8" s="11">
        <v>7.7817367704910376</v>
      </c>
      <c r="AN8" s="11">
        <v>2.8027318718046006</v>
      </c>
      <c r="AO8" s="11">
        <v>3.5714607752419694</v>
      </c>
      <c r="AP8" s="11">
        <f>SUM(AM8:AO8)</f>
        <v>14.155929417537607</v>
      </c>
      <c r="AQ8" s="11"/>
      <c r="AR8" s="11">
        <v>10.780505928498227</v>
      </c>
      <c r="AS8" s="11">
        <v>3.5923655247648449</v>
      </c>
      <c r="AT8" s="11">
        <v>3.7133899121020364</v>
      </c>
      <c r="AU8" s="11">
        <f>SUM(AR8:AT8)</f>
        <v>18.086261365365111</v>
      </c>
    </row>
    <row r="9" spans="1:47" x14ac:dyDescent="0.2">
      <c r="A9" t="str">
        <f>name!E5</f>
        <v>Professional occupations</v>
      </c>
      <c r="B9" s="11">
        <v>57.996539020733749</v>
      </c>
      <c r="C9" s="11">
        <v>15.243132349645697</v>
      </c>
      <c r="D9" s="11">
        <v>8.2001007222693101</v>
      </c>
      <c r="E9" s="11">
        <f t="shared" ref="E9:E18" si="0">SUM(B9:D9)</f>
        <v>81.439772092648752</v>
      </c>
      <c r="F9" s="11"/>
      <c r="G9" s="11">
        <v>66.630817951670792</v>
      </c>
      <c r="H9" s="11">
        <v>19.343346589528483</v>
      </c>
      <c r="I9" s="11">
        <v>6.7911538982103723</v>
      </c>
      <c r="J9" s="11">
        <f t="shared" ref="J9:J16" si="1">SUM(G9:I9)</f>
        <v>92.76531843940964</v>
      </c>
      <c r="K9" s="11"/>
      <c r="L9" s="11">
        <v>82.684127516755566</v>
      </c>
      <c r="M9" s="11">
        <v>25.076422397362627</v>
      </c>
      <c r="N9" s="11">
        <v>6.142741576444898</v>
      </c>
      <c r="O9" s="11">
        <f t="shared" ref="O9:O16" si="2">SUM(L9:N9)</f>
        <v>113.90329149056311</v>
      </c>
      <c r="Q9" s="10" t="str">
        <f>name!E5</f>
        <v>Professional occupations</v>
      </c>
      <c r="R9" s="11">
        <v>31.726957973054837</v>
      </c>
      <c r="S9" s="11">
        <v>2.2105458029723937</v>
      </c>
      <c r="T9" s="11">
        <v>5.1107949552217997</v>
      </c>
      <c r="U9" s="11">
        <f t="shared" ref="U9:U16" si="3">SUM(R9:T9)</f>
        <v>39.048298731249027</v>
      </c>
      <c r="V9" s="11"/>
      <c r="W9" s="11">
        <v>35.314836840647679</v>
      </c>
      <c r="X9" s="11">
        <v>3.2756752437532817</v>
      </c>
      <c r="Y9" s="11">
        <v>3.157927921357619</v>
      </c>
      <c r="Z9" s="11">
        <f t="shared" ref="Z9:Z16" si="4">SUM(W9:Y9)</f>
        <v>41.748440005758582</v>
      </c>
      <c r="AA9" s="11"/>
      <c r="AB9" s="11">
        <v>41.824754215536188</v>
      </c>
      <c r="AC9" s="11">
        <v>4.3945574112707604</v>
      </c>
      <c r="AD9" s="11">
        <v>2.7743543702195121</v>
      </c>
      <c r="AE9" s="11">
        <f t="shared" ref="AE9:AE16" si="5">SUM(AB9:AD9)</f>
        <v>48.993665997026461</v>
      </c>
      <c r="AG9" s="10" t="str">
        <f>name!E5</f>
        <v>Professional occupations</v>
      </c>
      <c r="AH9" s="11">
        <v>26.269581047678923</v>
      </c>
      <c r="AI9" s="11">
        <v>13.032586546673304</v>
      </c>
      <c r="AJ9" s="11">
        <v>3.0893057670475108</v>
      </c>
      <c r="AK9" s="11">
        <f t="shared" ref="AK9:AK18" si="6">SUM(AH9:AJ9)</f>
        <v>42.39147336139974</v>
      </c>
      <c r="AL9" s="11"/>
      <c r="AM9" s="11">
        <v>31.315981111023106</v>
      </c>
      <c r="AN9" s="11">
        <v>16.067671345775203</v>
      </c>
      <c r="AO9" s="11">
        <v>3.6332259768527528</v>
      </c>
      <c r="AP9" s="11">
        <f t="shared" ref="AP9:AP18" si="7">SUM(AM9:AO9)</f>
        <v>51.016878433651058</v>
      </c>
      <c r="AQ9" s="11"/>
      <c r="AR9" s="11">
        <v>40.859373301219414</v>
      </c>
      <c r="AS9" s="11">
        <v>20.68186498609187</v>
      </c>
      <c r="AT9" s="11">
        <v>3.368387206225385</v>
      </c>
      <c r="AU9" s="11">
        <f t="shared" ref="AU9:AU18" si="8">SUM(AR9:AT9)</f>
        <v>64.909625493536666</v>
      </c>
    </row>
    <row r="10" spans="1:47" x14ac:dyDescent="0.2">
      <c r="A10" t="str">
        <f>name!E6</f>
        <v>Associate professional occupations</v>
      </c>
      <c r="B10" s="11">
        <v>30.09224986804163</v>
      </c>
      <c r="C10" s="11">
        <v>8.9021146719117166</v>
      </c>
      <c r="D10" s="11">
        <v>6.6421104573155496</v>
      </c>
      <c r="E10" s="11">
        <f t="shared" si="0"/>
        <v>45.636474997268891</v>
      </c>
      <c r="F10" s="11"/>
      <c r="G10" s="11">
        <v>33.89885333570173</v>
      </c>
      <c r="H10" s="11">
        <v>10.679699645307609</v>
      </c>
      <c r="I10" s="11">
        <v>5.6456697060586833</v>
      </c>
      <c r="J10" s="11">
        <f t="shared" si="1"/>
        <v>50.224222687068021</v>
      </c>
      <c r="K10" s="11"/>
      <c r="L10" s="11">
        <v>36.437381916692999</v>
      </c>
      <c r="M10" s="11">
        <v>11.904238250868369</v>
      </c>
      <c r="N10" s="11">
        <v>5.6833630034639686</v>
      </c>
      <c r="O10" s="11">
        <f t="shared" si="2"/>
        <v>54.024983171025333</v>
      </c>
      <c r="Q10" s="10" t="str">
        <f>name!E6</f>
        <v>Associate professional occupations</v>
      </c>
      <c r="R10" s="11">
        <v>18.282662795722832</v>
      </c>
      <c r="S10" s="11">
        <v>1.5932450169540187</v>
      </c>
      <c r="T10" s="11">
        <v>3.2556832890032363</v>
      </c>
      <c r="U10" s="11">
        <f t="shared" si="3"/>
        <v>23.131591101680087</v>
      </c>
      <c r="V10" s="11"/>
      <c r="W10" s="11">
        <v>20.292624036020605</v>
      </c>
      <c r="X10" s="11">
        <v>2.2792157596057261</v>
      </c>
      <c r="Y10" s="11">
        <v>2.4813413915670535</v>
      </c>
      <c r="Z10" s="11">
        <f t="shared" si="4"/>
        <v>25.053181187193385</v>
      </c>
      <c r="AA10" s="11"/>
      <c r="AB10" s="11">
        <v>19.664386524090521</v>
      </c>
      <c r="AC10" s="11">
        <v>2.1332807968019729</v>
      </c>
      <c r="AD10" s="11">
        <v>2.4905875796297168</v>
      </c>
      <c r="AE10" s="11">
        <f t="shared" si="5"/>
        <v>24.288254900522212</v>
      </c>
      <c r="AG10" s="10" t="str">
        <f>name!E6</f>
        <v>Associate professional occupations</v>
      </c>
      <c r="AH10" s="11">
        <v>11.809587072318788</v>
      </c>
      <c r="AI10" s="11">
        <v>7.3088696549577001</v>
      </c>
      <c r="AJ10" s="11">
        <v>3.3864271683123119</v>
      </c>
      <c r="AK10" s="11">
        <f t="shared" si="6"/>
        <v>22.504883895588801</v>
      </c>
      <c r="AL10" s="11"/>
      <c r="AM10" s="11">
        <v>13.60622929968113</v>
      </c>
      <c r="AN10" s="11">
        <v>8.4004838857018829</v>
      </c>
      <c r="AO10" s="11">
        <v>3.1643283144916294</v>
      </c>
      <c r="AP10" s="11">
        <f t="shared" si="7"/>
        <v>25.171041499874644</v>
      </c>
      <c r="AQ10" s="11"/>
      <c r="AR10" s="11">
        <v>16.772995392602496</v>
      </c>
      <c r="AS10" s="11">
        <v>9.7709574540663979</v>
      </c>
      <c r="AT10" s="11">
        <v>3.1927754238342501</v>
      </c>
      <c r="AU10" s="11">
        <f t="shared" si="8"/>
        <v>29.736728270503143</v>
      </c>
    </row>
    <row r="11" spans="1:47" x14ac:dyDescent="0.2">
      <c r="A11" t="str">
        <f>name!E7</f>
        <v>Administrative and secretarial occupations</v>
      </c>
      <c r="B11" s="11">
        <v>28.358919492700494</v>
      </c>
      <c r="C11" s="11">
        <v>19.191641889335159</v>
      </c>
      <c r="D11" s="11">
        <v>2.2093851054576135</v>
      </c>
      <c r="E11" s="11">
        <f t="shared" si="0"/>
        <v>49.759946487493266</v>
      </c>
      <c r="F11" s="11"/>
      <c r="G11" s="11">
        <v>27.269442012545319</v>
      </c>
      <c r="H11" s="11">
        <v>18.519818317878489</v>
      </c>
      <c r="I11" s="11">
        <v>1.7055349978893237</v>
      </c>
      <c r="J11" s="11">
        <f t="shared" si="1"/>
        <v>47.494795328313131</v>
      </c>
      <c r="K11" s="11"/>
      <c r="L11" s="11">
        <v>24.643988075633544</v>
      </c>
      <c r="M11" s="11">
        <v>15.933522123483314</v>
      </c>
      <c r="N11" s="11">
        <v>2.1960883620894727</v>
      </c>
      <c r="O11" s="11">
        <f t="shared" si="2"/>
        <v>42.773598561206327</v>
      </c>
      <c r="Q11" s="10" t="str">
        <f>name!E7</f>
        <v>Administrative and secretarial occupations</v>
      </c>
      <c r="R11" s="11">
        <v>10.116605091268935</v>
      </c>
      <c r="S11" s="11">
        <v>2.1590348029656594</v>
      </c>
      <c r="T11" s="11">
        <v>0.71615730666171329</v>
      </c>
      <c r="U11" s="11">
        <f t="shared" si="3"/>
        <v>12.991797200896308</v>
      </c>
      <c r="V11" s="11"/>
      <c r="W11" s="11">
        <v>10.747166785400372</v>
      </c>
      <c r="X11" s="11">
        <v>2.6063084432627033</v>
      </c>
      <c r="Y11" s="11">
        <v>0.45740636693552467</v>
      </c>
      <c r="Z11" s="11">
        <f t="shared" si="4"/>
        <v>13.8108815955986</v>
      </c>
      <c r="AA11" s="11"/>
      <c r="AB11" s="11">
        <v>11.751055874321814</v>
      </c>
      <c r="AC11" s="11">
        <v>2.6433059227473277</v>
      </c>
      <c r="AD11" s="11">
        <v>0.69423093927236346</v>
      </c>
      <c r="AE11" s="11">
        <f t="shared" si="5"/>
        <v>15.088592736341505</v>
      </c>
      <c r="AG11" s="10" t="str">
        <f>name!E7</f>
        <v>Administrative and secretarial occupations</v>
      </c>
      <c r="AH11" s="11">
        <v>18.24231440143155</v>
      </c>
      <c r="AI11" s="11">
        <v>17.032607086369499</v>
      </c>
      <c r="AJ11" s="11">
        <v>1.4932277987958995</v>
      </c>
      <c r="AK11" s="11">
        <f t="shared" si="6"/>
        <v>36.768149286596952</v>
      </c>
      <c r="AL11" s="11"/>
      <c r="AM11" s="11">
        <v>16.522275227144949</v>
      </c>
      <c r="AN11" s="11">
        <v>15.913509874615789</v>
      </c>
      <c r="AO11" s="11">
        <v>1.2481286309537993</v>
      </c>
      <c r="AP11" s="11">
        <f t="shared" si="7"/>
        <v>33.683913732714537</v>
      </c>
      <c r="AQ11" s="11"/>
      <c r="AR11" s="11">
        <v>12.892932201311732</v>
      </c>
      <c r="AS11" s="11">
        <v>13.290216200735983</v>
      </c>
      <c r="AT11" s="11">
        <v>1.50185742281711</v>
      </c>
      <c r="AU11" s="11">
        <f t="shared" si="8"/>
        <v>27.685005824864824</v>
      </c>
    </row>
    <row r="12" spans="1:47" x14ac:dyDescent="0.2">
      <c r="A12" t="str">
        <f>name!E8</f>
        <v>Skilled trades occupations</v>
      </c>
      <c r="B12" s="11">
        <v>27.464397530397864</v>
      </c>
      <c r="C12" s="11">
        <v>3.9269999317982447</v>
      </c>
      <c r="D12" s="11">
        <v>10.758455123273604</v>
      </c>
      <c r="E12" s="11">
        <f t="shared" si="0"/>
        <v>42.149852585469716</v>
      </c>
      <c r="F12" s="11"/>
      <c r="G12" s="11">
        <v>22.574047279375556</v>
      </c>
      <c r="H12" s="11">
        <v>3.3416576357925867</v>
      </c>
      <c r="I12" s="11">
        <v>9.9601748060563526</v>
      </c>
      <c r="J12" s="11">
        <f t="shared" si="1"/>
        <v>35.875879721224493</v>
      </c>
      <c r="K12" s="11"/>
      <c r="L12" s="11">
        <v>19.437219544681323</v>
      </c>
      <c r="M12" s="11">
        <v>3.7725390916266432</v>
      </c>
      <c r="N12" s="11">
        <v>10.466677561008048</v>
      </c>
      <c r="O12" s="11">
        <f t="shared" si="2"/>
        <v>33.676436197316015</v>
      </c>
      <c r="Q12" s="10" t="str">
        <f>name!E8</f>
        <v>Skilled trades occupations</v>
      </c>
      <c r="R12" s="11">
        <v>25.690854103104478</v>
      </c>
      <c r="S12" s="11">
        <v>2.4252329289525743</v>
      </c>
      <c r="T12" s="11">
        <v>9.2580103911479465</v>
      </c>
      <c r="U12" s="11">
        <f t="shared" si="3"/>
        <v>37.374097423205001</v>
      </c>
      <c r="V12" s="11"/>
      <c r="W12" s="11">
        <v>20.47472476140188</v>
      </c>
      <c r="X12" s="11">
        <v>1.9778243559406914</v>
      </c>
      <c r="Y12" s="11">
        <v>8.0694999857792666</v>
      </c>
      <c r="Z12" s="11">
        <f t="shared" si="4"/>
        <v>30.522049103121837</v>
      </c>
      <c r="AA12" s="11"/>
      <c r="AB12" s="11">
        <v>17.227602777276548</v>
      </c>
      <c r="AC12" s="11">
        <v>2.284885110217826</v>
      </c>
      <c r="AD12" s="11">
        <v>8.0242861463024813</v>
      </c>
      <c r="AE12" s="11">
        <f t="shared" si="5"/>
        <v>27.536774033796853</v>
      </c>
      <c r="AG12" s="10" t="str">
        <f>name!E8</f>
        <v>Skilled trades occupations</v>
      </c>
      <c r="AH12" s="11">
        <v>1.7735434272933899</v>
      </c>
      <c r="AI12" s="11">
        <v>1.5017670028456718</v>
      </c>
      <c r="AJ12" s="11">
        <v>1.500444732125652</v>
      </c>
      <c r="AK12" s="11">
        <f t="shared" si="6"/>
        <v>4.7757551622647139</v>
      </c>
      <c r="AL12" s="11"/>
      <c r="AM12" s="11">
        <v>2.099322517973671</v>
      </c>
      <c r="AN12" s="11">
        <v>1.3638332798518953</v>
      </c>
      <c r="AO12" s="11">
        <v>1.8906748202770864</v>
      </c>
      <c r="AP12" s="11">
        <f t="shared" si="7"/>
        <v>5.353830618102652</v>
      </c>
      <c r="AQ12" s="11"/>
      <c r="AR12" s="11">
        <v>2.2096167674047784</v>
      </c>
      <c r="AS12" s="11">
        <v>1.4876539814088183</v>
      </c>
      <c r="AT12" s="11">
        <v>2.442391414705571</v>
      </c>
      <c r="AU12" s="11">
        <f t="shared" si="8"/>
        <v>6.1396621635191675</v>
      </c>
    </row>
    <row r="13" spans="1:47" x14ac:dyDescent="0.2">
      <c r="A13" t="str">
        <f>name!E9</f>
        <v>Caring, leisure and other service occupations</v>
      </c>
      <c r="B13" s="11">
        <v>20.583581658350905</v>
      </c>
      <c r="C13" s="11">
        <v>17.455923598895957</v>
      </c>
      <c r="D13" s="11">
        <v>3.7768678426116864</v>
      </c>
      <c r="E13" s="11">
        <f t="shared" si="0"/>
        <v>41.816373099858545</v>
      </c>
      <c r="F13" s="11"/>
      <c r="G13" s="11">
        <v>19.995644346991689</v>
      </c>
      <c r="H13" s="11">
        <v>17.890950274676204</v>
      </c>
      <c r="I13" s="11">
        <v>3.9111737217905018</v>
      </c>
      <c r="J13" s="11">
        <f t="shared" si="1"/>
        <v>41.797768343458401</v>
      </c>
      <c r="K13" s="11"/>
      <c r="L13" s="11">
        <v>22.737544073467799</v>
      </c>
      <c r="M13" s="11">
        <v>19.507086058680912</v>
      </c>
      <c r="N13" s="11">
        <v>4.5232076730107593</v>
      </c>
      <c r="O13" s="11">
        <f t="shared" si="2"/>
        <v>46.767837805159473</v>
      </c>
      <c r="Q13" s="10" t="str">
        <f>name!E9</f>
        <v>Caring, leisure and other service occupations</v>
      </c>
      <c r="R13" s="11">
        <v>4.4747616312344176</v>
      </c>
      <c r="S13" s="11">
        <v>2.0679885720431499</v>
      </c>
      <c r="T13" s="11">
        <v>0.72467274387565406</v>
      </c>
      <c r="U13" s="11">
        <f t="shared" si="3"/>
        <v>7.2674229471532215</v>
      </c>
      <c r="V13" s="11"/>
      <c r="W13" s="11">
        <v>4.6055088349686928</v>
      </c>
      <c r="X13" s="11">
        <v>2.482015777417129</v>
      </c>
      <c r="Y13" s="11">
        <v>0.42041950520516685</v>
      </c>
      <c r="Z13" s="11">
        <f t="shared" si="4"/>
        <v>7.5079441175909887</v>
      </c>
      <c r="AA13" s="11"/>
      <c r="AB13" s="11">
        <v>5.5778086002366623</v>
      </c>
      <c r="AC13" s="11">
        <v>3.0696852361112628</v>
      </c>
      <c r="AD13" s="11">
        <v>0.66657456336998966</v>
      </c>
      <c r="AE13" s="11">
        <f t="shared" si="5"/>
        <v>9.3140683997179146</v>
      </c>
      <c r="AG13" s="10" t="str">
        <f>name!E9</f>
        <v>Caring, leisure and other service occupations</v>
      </c>
      <c r="AH13" s="11">
        <v>16.10882002711649</v>
      </c>
      <c r="AI13" s="11">
        <v>15.387935026852805</v>
      </c>
      <c r="AJ13" s="11">
        <v>3.0521950987360311</v>
      </c>
      <c r="AK13" s="11">
        <f t="shared" si="6"/>
        <v>34.548950152705324</v>
      </c>
      <c r="AL13" s="11"/>
      <c r="AM13" s="11">
        <v>15.390135512022995</v>
      </c>
      <c r="AN13" s="11">
        <v>15.408934497259075</v>
      </c>
      <c r="AO13" s="11">
        <v>3.4907542165853358</v>
      </c>
      <c r="AP13" s="11">
        <f t="shared" si="7"/>
        <v>34.289824225867406</v>
      </c>
      <c r="AQ13" s="11"/>
      <c r="AR13" s="11">
        <v>17.159735473231148</v>
      </c>
      <c r="AS13" s="11">
        <v>16.43740082256965</v>
      </c>
      <c r="AT13" s="11">
        <v>3.8566331096407693</v>
      </c>
      <c r="AU13" s="11">
        <f t="shared" si="8"/>
        <v>37.453769405441562</v>
      </c>
    </row>
    <row r="14" spans="1:47" x14ac:dyDescent="0.2">
      <c r="A14" t="str">
        <f>name!E10</f>
        <v>Sales and customer service occupations</v>
      </c>
      <c r="B14" s="11">
        <v>16.809045238805215</v>
      </c>
      <c r="C14" s="11">
        <v>25.615284256403523</v>
      </c>
      <c r="D14" s="11">
        <v>3.1408717820526304</v>
      </c>
      <c r="E14" s="11">
        <f t="shared" si="0"/>
        <v>45.565201277261366</v>
      </c>
      <c r="F14" s="11"/>
      <c r="G14" s="11">
        <v>16.349446480122808</v>
      </c>
      <c r="H14" s="11">
        <v>25.131061427122937</v>
      </c>
      <c r="I14" s="11">
        <v>1.8606357481464579</v>
      </c>
      <c r="J14" s="11">
        <f t="shared" si="1"/>
        <v>43.341143655392202</v>
      </c>
      <c r="K14" s="11"/>
      <c r="L14" s="11">
        <v>17.64393833752106</v>
      </c>
      <c r="M14" s="11">
        <v>26.088613099269224</v>
      </c>
      <c r="N14" s="11">
        <v>1.5461771503363271</v>
      </c>
      <c r="O14" s="11">
        <f t="shared" si="2"/>
        <v>45.278728587126615</v>
      </c>
      <c r="Q14" s="10" t="str">
        <f>name!E10</f>
        <v>Sales and customer service occupations</v>
      </c>
      <c r="R14" s="11">
        <v>6.0574934641413849</v>
      </c>
      <c r="S14" s="11">
        <v>6.9187374917830224</v>
      </c>
      <c r="T14" s="11">
        <v>1.7528762633913573</v>
      </c>
      <c r="U14" s="11">
        <f t="shared" si="3"/>
        <v>14.729107219315765</v>
      </c>
      <c r="V14" s="11"/>
      <c r="W14" s="11">
        <v>6.6858725732067095</v>
      </c>
      <c r="X14" s="11">
        <v>7.0366996976144716</v>
      </c>
      <c r="Y14" s="11">
        <v>0.96903842636966087</v>
      </c>
      <c r="Z14" s="11">
        <f t="shared" si="4"/>
        <v>14.691610697190843</v>
      </c>
      <c r="AA14" s="11"/>
      <c r="AB14" s="11">
        <v>8.0344436103246935</v>
      </c>
      <c r="AC14" s="11">
        <v>7.699446381260258</v>
      </c>
      <c r="AD14" s="11">
        <v>0.8592685856385287</v>
      </c>
      <c r="AE14" s="11">
        <f t="shared" si="5"/>
        <v>16.59315857722348</v>
      </c>
      <c r="AG14" s="10" t="str">
        <f>name!E10</f>
        <v>Sales and customer service occupations</v>
      </c>
      <c r="AH14" s="11">
        <v>10.751551774663845</v>
      </c>
      <c r="AI14" s="11">
        <v>18.696546764620475</v>
      </c>
      <c r="AJ14" s="11">
        <v>1.3879955186612729</v>
      </c>
      <c r="AK14" s="11">
        <f t="shared" si="6"/>
        <v>30.836094057945594</v>
      </c>
      <c r="AL14" s="11"/>
      <c r="AM14" s="11">
        <v>9.6635739069161044</v>
      </c>
      <c r="AN14" s="11">
        <v>18.094361729508467</v>
      </c>
      <c r="AO14" s="11">
        <v>0.89159732177679607</v>
      </c>
      <c r="AP14" s="11">
        <f t="shared" si="7"/>
        <v>28.649532958201366</v>
      </c>
      <c r="AQ14" s="11"/>
      <c r="AR14" s="11">
        <v>9.6094947271963793</v>
      </c>
      <c r="AS14" s="11">
        <v>18.389166718008973</v>
      </c>
      <c r="AT14" s="11">
        <v>0.68690856469779826</v>
      </c>
      <c r="AU14" s="11">
        <f t="shared" si="8"/>
        <v>28.685570009903149</v>
      </c>
    </row>
    <row r="15" spans="1:47" x14ac:dyDescent="0.2">
      <c r="A15" t="str">
        <f>name!E11</f>
        <v>Process, plant and machine operatives</v>
      </c>
      <c r="B15" s="11">
        <v>19.090918690469991</v>
      </c>
      <c r="C15" s="11">
        <v>3.1781161337995378</v>
      </c>
      <c r="D15" s="11">
        <v>2.8644802409506531</v>
      </c>
      <c r="E15" s="11">
        <f t="shared" si="0"/>
        <v>25.13351506522018</v>
      </c>
      <c r="F15" s="11"/>
      <c r="G15" s="11">
        <v>16.22324159345975</v>
      </c>
      <c r="H15" s="11">
        <v>3.4006801732743832</v>
      </c>
      <c r="I15" s="11">
        <v>3.5008911650309589</v>
      </c>
      <c r="J15" s="11">
        <f t="shared" si="1"/>
        <v>23.124812931765092</v>
      </c>
      <c r="K15" s="11"/>
      <c r="L15" s="11">
        <v>15.958851923599791</v>
      </c>
      <c r="M15" s="11">
        <v>4.4384751299645506</v>
      </c>
      <c r="N15" s="11">
        <v>4.1060836110383097</v>
      </c>
      <c r="O15" s="11">
        <f t="shared" si="2"/>
        <v>24.503410664602654</v>
      </c>
      <c r="Q15" s="10" t="str">
        <f>name!E11</f>
        <v>Process, plant and machine operatives</v>
      </c>
      <c r="R15" s="11">
        <v>17.259882091632637</v>
      </c>
      <c r="S15" s="11">
        <v>2.5192150832970386</v>
      </c>
      <c r="T15" s="11">
        <v>2.5670182563382054</v>
      </c>
      <c r="U15" s="11">
        <f t="shared" si="3"/>
        <v>22.346115431267879</v>
      </c>
      <c r="V15" s="11"/>
      <c r="W15" s="11">
        <v>14.795162141305326</v>
      </c>
      <c r="X15" s="11">
        <v>2.8706441290778408</v>
      </c>
      <c r="Y15" s="11">
        <v>3.1967193660942868</v>
      </c>
      <c r="Z15" s="11">
        <f t="shared" si="4"/>
        <v>20.862525636477454</v>
      </c>
      <c r="AA15" s="11"/>
      <c r="AB15" s="11">
        <v>14.464792057993836</v>
      </c>
      <c r="AC15" s="11">
        <v>3.5944014162855873</v>
      </c>
      <c r="AD15" s="11">
        <v>3.6957870393054573</v>
      </c>
      <c r="AE15" s="11">
        <f t="shared" si="5"/>
        <v>21.754980513584883</v>
      </c>
      <c r="AG15" s="10" t="str">
        <f>name!E11</f>
        <v>Process, plant and machine operatives</v>
      </c>
      <c r="AH15" s="11">
        <v>1.8310365988373505</v>
      </c>
      <c r="AI15" s="11">
        <v>0.65890105050250025</v>
      </c>
      <c r="AJ15" s="11">
        <v>0.29746198461244822</v>
      </c>
      <c r="AK15" s="11">
        <f t="shared" si="6"/>
        <v>2.7873996339522988</v>
      </c>
      <c r="AL15" s="11"/>
      <c r="AM15" s="11">
        <v>1.4280794521544291</v>
      </c>
      <c r="AN15" s="11">
        <v>0.53003604419654271</v>
      </c>
      <c r="AO15" s="11">
        <v>0.30417179893667357</v>
      </c>
      <c r="AP15" s="11">
        <f t="shared" si="7"/>
        <v>2.2622872952876452</v>
      </c>
      <c r="AQ15" s="11"/>
      <c r="AR15" s="11">
        <v>1.4940598656059501</v>
      </c>
      <c r="AS15" s="11">
        <v>0.84407371367896367</v>
      </c>
      <c r="AT15" s="11">
        <v>0.41029657173285472</v>
      </c>
      <c r="AU15" s="11">
        <f t="shared" si="8"/>
        <v>2.7484301510177684</v>
      </c>
    </row>
    <row r="16" spans="1:47" x14ac:dyDescent="0.2">
      <c r="A16" t="str">
        <f>name!E12</f>
        <v>Elementary occupations</v>
      </c>
      <c r="B16" s="11">
        <v>21.735868066159544</v>
      </c>
      <c r="C16" s="11">
        <v>27.770652968293117</v>
      </c>
      <c r="D16" s="11">
        <v>3.6566342225544415</v>
      </c>
      <c r="E16" s="11">
        <f t="shared" si="0"/>
        <v>53.163155257007105</v>
      </c>
      <c r="F16" s="11"/>
      <c r="G16" s="11">
        <v>20.567587556225593</v>
      </c>
      <c r="H16" s="11">
        <v>26.002779941587296</v>
      </c>
      <c r="I16" s="11">
        <v>2.7228743340515753</v>
      </c>
      <c r="J16" s="11">
        <f t="shared" si="1"/>
        <v>49.293241831864464</v>
      </c>
      <c r="K16" s="11"/>
      <c r="L16" s="11">
        <v>21.845752238040923</v>
      </c>
      <c r="M16" s="11">
        <v>24.688812933468849</v>
      </c>
      <c r="N16" s="11">
        <v>3.8268898180048527</v>
      </c>
      <c r="O16" s="11">
        <f t="shared" si="2"/>
        <v>50.36145498951462</v>
      </c>
      <c r="Q16" s="10" t="str">
        <f>name!E12</f>
        <v>Elementary occupations</v>
      </c>
      <c r="R16" s="11">
        <v>15.45158376336525</v>
      </c>
      <c r="S16" s="11">
        <v>9.9492645505690636</v>
      </c>
      <c r="T16" s="11">
        <v>1.4946641424757841</v>
      </c>
      <c r="U16" s="11">
        <f t="shared" si="3"/>
        <v>26.895512456410096</v>
      </c>
      <c r="V16" s="11"/>
      <c r="W16" s="11">
        <v>14.397074283759428</v>
      </c>
      <c r="X16" s="11">
        <v>10.41778320696055</v>
      </c>
      <c r="Y16" s="11">
        <v>1.4086781107948254</v>
      </c>
      <c r="Z16" s="11">
        <f t="shared" si="4"/>
        <v>26.223535601514804</v>
      </c>
      <c r="AA16" s="11"/>
      <c r="AB16" s="11">
        <v>13.599379401653296</v>
      </c>
      <c r="AC16" s="11">
        <v>10.76082013378163</v>
      </c>
      <c r="AD16" s="11">
        <v>1.9386470737839205</v>
      </c>
      <c r="AE16" s="11">
        <f t="shared" si="5"/>
        <v>26.298846609218845</v>
      </c>
      <c r="AG16" s="10" t="str">
        <f>name!E12</f>
        <v>Elementary occupations</v>
      </c>
      <c r="AH16" s="11">
        <v>6.2842843027942923</v>
      </c>
      <c r="AI16" s="11">
        <v>17.821388417724044</v>
      </c>
      <c r="AJ16" s="11">
        <v>2.1619700800786581</v>
      </c>
      <c r="AK16" s="11">
        <f t="shared" si="6"/>
        <v>26.267642800596992</v>
      </c>
      <c r="AL16" s="11"/>
      <c r="AM16" s="11">
        <v>6.1705132724661551</v>
      </c>
      <c r="AN16" s="11">
        <v>15.584996734626719</v>
      </c>
      <c r="AO16" s="11">
        <v>1.3141962232567495</v>
      </c>
      <c r="AP16" s="11">
        <f t="shared" si="7"/>
        <v>23.069706230349624</v>
      </c>
      <c r="AQ16" s="11"/>
      <c r="AR16" s="11">
        <v>8.2463728363876108</v>
      </c>
      <c r="AS16" s="11">
        <v>13.927992799687209</v>
      </c>
      <c r="AT16" s="11">
        <v>1.8882427442209313</v>
      </c>
      <c r="AU16" s="11">
        <f t="shared" si="8"/>
        <v>24.06260838029575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242.57542174269352</v>
      </c>
      <c r="C18" s="34">
        <f t="shared" ref="C18:D18" si="9">SUM(C8:C16)</f>
        <v>124.21206362698594</v>
      </c>
      <c r="D18" s="34">
        <f t="shared" si="9"/>
        <v>48.622514630320715</v>
      </c>
      <c r="E18" s="34">
        <f t="shared" si="0"/>
        <v>415.4100000000002</v>
      </c>
      <c r="F18" s="34"/>
      <c r="G18" s="34">
        <f>SUM(G8:G16)</f>
        <v>247.73454711731415</v>
      </c>
      <c r="H18" s="34">
        <f t="shared" ref="H18:I18" si="10">SUM(H8:H16)</f>
        <v>128.64067764845589</v>
      </c>
      <c r="I18" s="34">
        <f t="shared" si="10"/>
        <v>43.142775234230164</v>
      </c>
      <c r="J18" s="34">
        <f t="shared" ref="J18" si="11">SUM(G18:I18)</f>
        <v>419.5180000000002</v>
      </c>
      <c r="K18" s="34"/>
      <c r="L18" s="34">
        <f>SUM(L8:L16)</f>
        <v>270.64714009630239</v>
      </c>
      <c r="M18" s="34">
        <f t="shared" ref="M18:N18" si="12">SUM(M8:M16)</f>
        <v>137.29917031568996</v>
      </c>
      <c r="N18" s="34">
        <f t="shared" si="12"/>
        <v>46.427689588007546</v>
      </c>
      <c r="O18" s="34">
        <f>SUM(L18:N18)</f>
        <v>454.37399999999991</v>
      </c>
      <c r="Q18" s="231" t="str">
        <f>name!E3</f>
        <v>All occupations</v>
      </c>
      <c r="R18" s="34">
        <f>SUM(R8:R16)</f>
        <v>143.16996744349586</v>
      </c>
      <c r="S18" s="34">
        <f t="shared" ref="S18:T18" si="13">SUM(S8:S16)</f>
        <v>30.805879655038808</v>
      </c>
      <c r="T18" s="34">
        <f t="shared" si="13"/>
        <v>29.413828679072822</v>
      </c>
      <c r="U18" s="34">
        <f t="shared" ref="U18" si="14">SUM(R18:T18)</f>
        <v>203.38967577760749</v>
      </c>
      <c r="V18" s="34"/>
      <c r="W18" s="34">
        <f>SUM(W8:W16)</f>
        <v>143.75670004744057</v>
      </c>
      <c r="X18" s="34">
        <f t="shared" ref="X18:Y18" si="15">SUM(X8:X16)</f>
        <v>34.474118385115716</v>
      </c>
      <c r="Y18" s="34">
        <f t="shared" si="15"/>
        <v>23.63423715585737</v>
      </c>
      <c r="Z18" s="34">
        <f t="shared" ref="Z18" si="16">SUM(W18:Y18)</f>
        <v>201.86505558841367</v>
      </c>
      <c r="AA18" s="34"/>
      <c r="AB18" s="34">
        <f>SUM(AB8:AB16)</f>
        <v>150.62205360284472</v>
      </c>
      <c r="AC18" s="34">
        <f t="shared" ref="AC18:AD18" si="17">SUM(AC8:AC16)</f>
        <v>38.87747811467726</v>
      </c>
      <c r="AD18" s="34">
        <f t="shared" si="17"/>
        <v>25.366807218030853</v>
      </c>
      <c r="AE18" s="34">
        <f t="shared" ref="AE18" si="18">SUM(AB18:AD18)</f>
        <v>214.86633893555282</v>
      </c>
      <c r="AG18" s="231" t="str">
        <f>name!E3</f>
        <v>All occupations</v>
      </c>
      <c r="AH18" s="34">
        <f>SUM(AH8:AH16)</f>
        <v>99.405454299197615</v>
      </c>
      <c r="AI18" s="34">
        <f t="shared" ref="AI18:AJ18" si="19">SUM(AI8:AI16)</f>
        <v>93.406183971947115</v>
      </c>
      <c r="AJ18" s="34">
        <f t="shared" si="19"/>
        <v>19.208685951247883</v>
      </c>
      <c r="AK18" s="34">
        <f t="shared" si="6"/>
        <v>212.02032422239259</v>
      </c>
      <c r="AL18" s="34"/>
      <c r="AM18" s="34">
        <f>SUM(AM8:AM16)</f>
        <v>103.97784706987358</v>
      </c>
      <c r="AN18" s="34">
        <f t="shared" ref="AN18:AO18" si="20">SUM(AN8:AN16)</f>
        <v>94.166559263340176</v>
      </c>
      <c r="AO18" s="34">
        <f t="shared" si="20"/>
        <v>19.508538078372794</v>
      </c>
      <c r="AP18" s="34">
        <f t="shared" si="7"/>
        <v>217.65294441158653</v>
      </c>
      <c r="AQ18" s="34"/>
      <c r="AR18" s="34">
        <f>SUM(AR8:AR16)</f>
        <v>120.02508649345775</v>
      </c>
      <c r="AS18" s="34">
        <f t="shared" ref="AS18:AT18" si="21">SUM(AS8:AS16)</f>
        <v>98.421692201012704</v>
      </c>
      <c r="AT18" s="34">
        <f t="shared" si="21"/>
        <v>21.060882369976706</v>
      </c>
      <c r="AU18" s="34">
        <f t="shared" si="8"/>
        <v>239.50766106444715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8.4278539145319904</v>
      </c>
      <c r="C26" s="18">
        <f t="shared" ref="C26:O26" si="22">C8/C$18*100</f>
        <v>2.3574182260561143</v>
      </c>
      <c r="D26" s="18">
        <f t="shared" si="22"/>
        <v>15.165009851705785</v>
      </c>
      <c r="E26" s="18">
        <f t="shared" si="22"/>
        <v>7.4012924912188627</v>
      </c>
      <c r="F26" s="18"/>
      <c r="G26" s="18">
        <f t="shared" si="22"/>
        <v>9.7788002695276042</v>
      </c>
      <c r="H26" s="18">
        <f t="shared" si="22"/>
        <v>3.3664962921935446</v>
      </c>
      <c r="I26" s="18">
        <f t="shared" si="22"/>
        <v>16.328729013720441</v>
      </c>
      <c r="J26" s="18">
        <f t="shared" si="22"/>
        <v>8.4861238520170161</v>
      </c>
      <c r="K26" s="18"/>
      <c r="L26" s="18">
        <f t="shared" si="22"/>
        <v>10.810510120113809</v>
      </c>
      <c r="M26" s="18">
        <f t="shared" si="22"/>
        <v>4.2895097016419896</v>
      </c>
      <c r="N26" s="18">
        <f t="shared" si="22"/>
        <v>17.094240318736293</v>
      </c>
      <c r="O26" s="18">
        <f t="shared" si="22"/>
        <v>9.4821135305906115</v>
      </c>
      <c r="Q26" t="str">
        <f>$A$8</f>
        <v>Managers, directors and senior officials</v>
      </c>
      <c r="R26" s="18">
        <f>R8/R$18*100</f>
        <v>9.8548367244265087</v>
      </c>
      <c r="S26" s="18">
        <f t="shared" ref="S26:U26" si="23">S8/S$18*100</f>
        <v>3.1247781796240259</v>
      </c>
      <c r="T26" s="18">
        <f t="shared" si="23"/>
        <v>15.414352821681158</v>
      </c>
      <c r="U26" s="18">
        <f t="shared" si="23"/>
        <v>9.63949285600299</v>
      </c>
      <c r="V26" s="18"/>
      <c r="W26" s="18">
        <f t="shared" ref="W26:Z26" si="24">W8/W$18*100</f>
        <v>11.43858323494025</v>
      </c>
      <c r="X26" s="18">
        <f t="shared" si="24"/>
        <v>4.4321706922692865</v>
      </c>
      <c r="Y26" s="18">
        <f t="shared" si="24"/>
        <v>14.695655539248875</v>
      </c>
      <c r="Z26" s="18">
        <f t="shared" si="24"/>
        <v>10.623377870656094</v>
      </c>
      <c r="AA26" s="18"/>
      <c r="AB26" s="18">
        <f t="shared" ref="AB26:AE26" si="25">AB8/AB$18*100</f>
        <v>12.26767933342145</v>
      </c>
      <c r="AC26" s="18">
        <f t="shared" si="25"/>
        <v>5.9085512167864156</v>
      </c>
      <c r="AD26" s="18">
        <f t="shared" si="25"/>
        <v>16.648019138597402</v>
      </c>
      <c r="AE26" s="18">
        <f t="shared" si="25"/>
        <v>11.634208174235518</v>
      </c>
      <c r="AG26" t="str">
        <f>$A$8</f>
        <v>Managers, directors and senior officials</v>
      </c>
      <c r="AH26" s="18">
        <f>AH8/AH$18*100</f>
        <v>6.3726238079414115</v>
      </c>
      <c r="AI26" s="18">
        <f t="shared" ref="AI26:AK26" si="26">AI8/AI$18*100</f>
        <v>2.1043386399249773</v>
      </c>
      <c r="AJ26" s="18">
        <f t="shared" si="26"/>
        <v>14.783196570995136</v>
      </c>
      <c r="AK26" s="18">
        <f t="shared" si="26"/>
        <v>5.2542018847481931</v>
      </c>
      <c r="AL26" s="18"/>
      <c r="AM26" s="18">
        <f t="shared" ref="AM26:AP26" si="27">AM8/AM$18*100</f>
        <v>7.4840333684363323</v>
      </c>
      <c r="AN26" s="18">
        <f t="shared" si="27"/>
        <v>2.9763558249661219</v>
      </c>
      <c r="AO26" s="18">
        <f t="shared" si="27"/>
        <v>18.307167666250184</v>
      </c>
      <c r="AP26" s="18">
        <f t="shared" si="27"/>
        <v>6.5038998005781306</v>
      </c>
      <c r="AQ26" s="18"/>
      <c r="AR26" s="18">
        <f t="shared" ref="AR26:AU26" si="28">AR8/AR$18*100</f>
        <v>8.9818772420429323</v>
      </c>
      <c r="AS26" s="18">
        <f t="shared" si="28"/>
        <v>3.64997333862939</v>
      </c>
      <c r="AT26" s="18">
        <f t="shared" si="28"/>
        <v>17.631692000690581</v>
      </c>
      <c r="AU26" s="18">
        <f t="shared" si="28"/>
        <v>7.5514333382840846</v>
      </c>
    </row>
    <row r="27" spans="1:47" x14ac:dyDescent="0.2">
      <c r="A27" t="str">
        <f>$A$9</f>
        <v>Professional occupations</v>
      </c>
      <c r="B27" s="18">
        <f t="shared" ref="B27:B34" si="29">B9/B$18*100</f>
        <v>23.908662552899646</v>
      </c>
      <c r="C27" s="18">
        <f t="shared" ref="C27:O27" si="30">C9/C$18*100</f>
        <v>12.271861447710478</v>
      </c>
      <c r="D27" s="18">
        <f t="shared" si="30"/>
        <v>16.864822365965775</v>
      </c>
      <c r="E27" s="18">
        <f t="shared" si="30"/>
        <v>19.604672995991599</v>
      </c>
      <c r="F27" s="18"/>
      <c r="G27" s="18">
        <f t="shared" si="30"/>
        <v>26.896054154335573</v>
      </c>
      <c r="H27" s="18">
        <f t="shared" si="30"/>
        <v>15.036726285280624</v>
      </c>
      <c r="I27" s="18">
        <f t="shared" si="30"/>
        <v>15.741115079732198</v>
      </c>
      <c r="J27" s="18">
        <f t="shared" si="30"/>
        <v>22.112357143056936</v>
      </c>
      <c r="K27" s="18"/>
      <c r="L27" s="18">
        <f t="shared" si="30"/>
        <v>30.55052696560351</v>
      </c>
      <c r="M27" s="18">
        <f t="shared" si="30"/>
        <v>18.264074240000706</v>
      </c>
      <c r="N27" s="18">
        <f t="shared" si="30"/>
        <v>13.230771617012776</v>
      </c>
      <c r="O27" s="18">
        <f t="shared" si="30"/>
        <v>25.068179845361559</v>
      </c>
      <c r="Q27" t="str">
        <f>$A$9</f>
        <v>Professional occupations</v>
      </c>
      <c r="R27" s="18">
        <f t="shared" ref="R27:U27" si="31">R9/R$18*100</f>
        <v>22.16034447697723</v>
      </c>
      <c r="S27" s="18">
        <f t="shared" si="31"/>
        <v>7.1757269317606465</v>
      </c>
      <c r="T27" s="18">
        <f t="shared" si="31"/>
        <v>17.375483521660676</v>
      </c>
      <c r="U27" s="18">
        <f t="shared" si="31"/>
        <v>19.198761481849075</v>
      </c>
      <c r="V27" s="18"/>
      <c r="W27" s="18">
        <f t="shared" ref="W27:Z27" si="32">W9/W$18*100</f>
        <v>24.565698036330531</v>
      </c>
      <c r="X27" s="18">
        <f t="shared" si="32"/>
        <v>9.5018390525907179</v>
      </c>
      <c r="Y27" s="18">
        <f t="shared" si="32"/>
        <v>13.361666384797941</v>
      </c>
      <c r="Z27" s="18">
        <f t="shared" si="32"/>
        <v>20.681360567368447</v>
      </c>
      <c r="AA27" s="18"/>
      <c r="AB27" s="18">
        <f t="shared" ref="AB27:AE27" si="33">AB9/AB$18*100</f>
        <v>27.768014852471957</v>
      </c>
      <c r="AC27" s="18">
        <f t="shared" si="33"/>
        <v>11.303607189509806</v>
      </c>
      <c r="AD27" s="18">
        <f t="shared" si="33"/>
        <v>10.936947430449532</v>
      </c>
      <c r="AE27" s="18">
        <f t="shared" si="33"/>
        <v>22.801927114196172</v>
      </c>
      <c r="AG27" t="str">
        <f>$A$9</f>
        <v>Professional occupations</v>
      </c>
      <c r="AH27" s="18">
        <f t="shared" ref="AH27:AK27" si="34">AH9/AH$18*100</f>
        <v>26.426699855533947</v>
      </c>
      <c r="AI27" s="18">
        <f>AI9/AI$18*100</f>
        <v>13.952594991555817</v>
      </c>
      <c r="AJ27" s="18">
        <f t="shared" si="34"/>
        <v>16.082858426069567</v>
      </c>
      <c r="AK27" s="18">
        <f t="shared" si="34"/>
        <v>19.994061190536826</v>
      </c>
      <c r="AL27" s="18"/>
      <c r="AM27" s="18">
        <f t="shared" ref="AM27:AP27" si="35">AM9/AM$18*100</f>
        <v>30.117935688722834</v>
      </c>
      <c r="AN27" s="18">
        <f t="shared" si="35"/>
        <v>17.063033280043058</v>
      </c>
      <c r="AO27" s="18">
        <f t="shared" si="35"/>
        <v>18.623773663904394</v>
      </c>
      <c r="AP27" s="18">
        <f t="shared" si="35"/>
        <v>23.439553538580675</v>
      </c>
      <c r="AQ27" s="18"/>
      <c r="AR27" s="18">
        <f t="shared" ref="AR27:AU27" si="36">AR9/AR$18*100</f>
        <v>34.042361055450307</v>
      </c>
      <c r="AS27" s="18">
        <f t="shared" si="36"/>
        <v>21.013523059380059</v>
      </c>
      <c r="AT27" s="18">
        <f t="shared" si="36"/>
        <v>15.993571147936242</v>
      </c>
      <c r="AU27" s="18">
        <f t="shared" si="36"/>
        <v>27.101273172247573</v>
      </c>
    </row>
    <row r="28" spans="1:47" x14ac:dyDescent="0.2">
      <c r="A28" t="str">
        <f>$A$10</f>
        <v>Associate professional occupations</v>
      </c>
      <c r="B28" s="18">
        <f t="shared" si="29"/>
        <v>12.405316932711061</v>
      </c>
      <c r="C28" s="18">
        <f t="shared" ref="C28:O28" si="37">C10/C$18*100</f>
        <v>7.1668680255125157</v>
      </c>
      <c r="D28" s="18">
        <f t="shared" si="37"/>
        <v>13.660565496901652</v>
      </c>
      <c r="E28" s="18">
        <f t="shared" si="37"/>
        <v>10.985887435851055</v>
      </c>
      <c r="F28" s="18"/>
      <c r="G28" s="18">
        <f t="shared" si="37"/>
        <v>13.68353898564216</v>
      </c>
      <c r="H28" s="18">
        <f t="shared" si="37"/>
        <v>8.3019615883030919</v>
      </c>
      <c r="I28" s="18">
        <f t="shared" si="37"/>
        <v>13.086014229282403</v>
      </c>
      <c r="J28" s="18">
        <f t="shared" si="37"/>
        <v>11.971887424870447</v>
      </c>
      <c r="K28" s="18"/>
      <c r="L28" s="18">
        <f t="shared" si="37"/>
        <v>13.463058173726777</v>
      </c>
      <c r="M28" s="18">
        <f t="shared" si="37"/>
        <v>8.6702914689849386</v>
      </c>
      <c r="N28" s="18">
        <f t="shared" si="37"/>
        <v>12.241322051338956</v>
      </c>
      <c r="O28" s="18">
        <f t="shared" si="37"/>
        <v>11.889981198533663</v>
      </c>
      <c r="Q28" t="str">
        <f>$A$10</f>
        <v>Associate professional occupations</v>
      </c>
      <c r="R28" s="18">
        <f t="shared" ref="R28:U28" si="38">R10/R$18*100</f>
        <v>12.76990078449124</v>
      </c>
      <c r="S28" s="18">
        <f t="shared" si="38"/>
        <v>5.1718861295149461</v>
      </c>
      <c r="T28" s="18">
        <f t="shared" si="38"/>
        <v>11.068546446384829</v>
      </c>
      <c r="U28" s="18">
        <f t="shared" si="38"/>
        <v>11.373040943815102</v>
      </c>
      <c r="V28" s="18"/>
      <c r="W28" s="18">
        <f t="shared" ref="W28:Z28" si="39">W10/W$18*100</f>
        <v>14.115950094377459</v>
      </c>
      <c r="X28" s="18">
        <f t="shared" si="39"/>
        <v>6.6113822959712962</v>
      </c>
      <c r="Y28" s="18">
        <f t="shared" si="39"/>
        <v>10.498927362045583</v>
      </c>
      <c r="Z28" s="18">
        <f t="shared" si="39"/>
        <v>12.410855912711693</v>
      </c>
      <c r="AA28" s="18"/>
      <c r="AB28" s="18">
        <f t="shared" ref="AB28:AE28" si="40">AB10/AB$18*100</f>
        <v>13.055449752358928</v>
      </c>
      <c r="AC28" s="18">
        <f t="shared" si="40"/>
        <v>5.4871892423408095</v>
      </c>
      <c r="AD28" s="18">
        <f t="shared" si="40"/>
        <v>9.8182934818040266</v>
      </c>
      <c r="AE28" s="18">
        <f t="shared" si="40"/>
        <v>11.303890139724142</v>
      </c>
      <c r="AG28" t="str">
        <f>$A$10</f>
        <v>Associate professional occupations</v>
      </c>
      <c r="AH28" s="18">
        <f t="shared" ref="AH28:AK28" si="41">AH10/AH$18*100</f>
        <v>11.880220412024325</v>
      </c>
      <c r="AI28" s="18">
        <f t="shared" si="41"/>
        <v>7.8248241649105248</v>
      </c>
      <c r="AJ28" s="18">
        <f t="shared" si="41"/>
        <v>17.629665958968495</v>
      </c>
      <c r="AK28" s="18">
        <f t="shared" si="41"/>
        <v>10.61449367089117</v>
      </c>
      <c r="AL28" s="18"/>
      <c r="AM28" s="18">
        <f t="shared" ref="AM28:AP28" si="42">AM10/AM$18*100</f>
        <v>13.085700159321135</v>
      </c>
      <c r="AN28" s="18">
        <f t="shared" si="42"/>
        <v>8.9208780180760634</v>
      </c>
      <c r="AO28" s="18">
        <f t="shared" si="42"/>
        <v>16.220222662402421</v>
      </c>
      <c r="AP28" s="18">
        <f t="shared" si="42"/>
        <v>11.56476038857331</v>
      </c>
      <c r="AQ28" s="18"/>
      <c r="AR28" s="18">
        <f t="shared" ref="AR28:AU28" si="43">AR10/AR$18*100</f>
        <v>13.974574718191723</v>
      </c>
      <c r="AS28" s="18">
        <f t="shared" si="43"/>
        <v>9.9276462693920848</v>
      </c>
      <c r="AT28" s="18">
        <f t="shared" si="43"/>
        <v>15.159741969717775</v>
      </c>
      <c r="AU28" s="18">
        <f t="shared" si="43"/>
        <v>12.415773315285113</v>
      </c>
    </row>
    <row r="29" spans="1:47" x14ac:dyDescent="0.2">
      <c r="A29" t="str">
        <f>$A$11</f>
        <v>Administrative and secretarial occupations</v>
      </c>
      <c r="B29" s="18">
        <f t="shared" si="29"/>
        <v>11.690763758737926</v>
      </c>
      <c r="C29" s="18">
        <f t="shared" ref="C29:O29" si="44">C11/C$18*100</f>
        <v>15.450706903130174</v>
      </c>
      <c r="D29" s="18">
        <f t="shared" si="44"/>
        <v>4.5439548370866323</v>
      </c>
      <c r="E29" s="18">
        <f t="shared" si="44"/>
        <v>11.978514356296969</v>
      </c>
      <c r="F29" s="18"/>
      <c r="G29" s="18">
        <f t="shared" si="44"/>
        <v>11.00752492127468</v>
      </c>
      <c r="H29" s="18">
        <f t="shared" si="44"/>
        <v>14.396549098169951</v>
      </c>
      <c r="I29" s="18">
        <f t="shared" si="44"/>
        <v>3.9532343216903789</v>
      </c>
      <c r="J29" s="18">
        <f t="shared" si="44"/>
        <v>11.321277115240134</v>
      </c>
      <c r="K29" s="18"/>
      <c r="L29" s="18">
        <f t="shared" si="44"/>
        <v>9.105578602036827</v>
      </c>
      <c r="M29" s="18">
        <f t="shared" si="44"/>
        <v>11.604966065597921</v>
      </c>
      <c r="N29" s="18">
        <f t="shared" si="44"/>
        <v>4.730126313795143</v>
      </c>
      <c r="O29" s="18">
        <f t="shared" si="44"/>
        <v>9.4137425471541807</v>
      </c>
      <c r="Q29" t="str">
        <f>$A$11</f>
        <v>Administrative and secretarial occupations</v>
      </c>
      <c r="R29" s="18">
        <f t="shared" ref="R29:U29" si="45">R11/R$18*100</f>
        <v>7.0661503050642258</v>
      </c>
      <c r="S29" s="18">
        <f t="shared" si="45"/>
        <v>7.0085153455844065</v>
      </c>
      <c r="T29" s="18">
        <f t="shared" si="45"/>
        <v>2.434763982871909</v>
      </c>
      <c r="U29" s="18">
        <f t="shared" si="45"/>
        <v>6.387638483234487</v>
      </c>
      <c r="V29" s="18"/>
      <c r="W29" s="18">
        <f t="shared" ref="W29:Z29" si="46">W11/W$18*100</f>
        <v>7.4759414913209215</v>
      </c>
      <c r="X29" s="18">
        <f t="shared" si="46"/>
        <v>7.5601888180206034</v>
      </c>
      <c r="Y29" s="18">
        <f t="shared" si="46"/>
        <v>1.9353549002624093</v>
      </c>
      <c r="Z29" s="18">
        <f t="shared" si="46"/>
        <v>6.8416405976465073</v>
      </c>
      <c r="AA29" s="18"/>
      <c r="AB29" s="18">
        <f t="shared" ref="AB29:AE29" si="47">AB11/AB$18*100</f>
        <v>7.8016834807647841</v>
      </c>
      <c r="AC29" s="18">
        <f t="shared" si="47"/>
        <v>6.7990673544985185</v>
      </c>
      <c r="AD29" s="18">
        <f t="shared" si="47"/>
        <v>2.7367690908255122</v>
      </c>
      <c r="AE29" s="18">
        <f t="shared" si="47"/>
        <v>7.0223157387473281</v>
      </c>
      <c r="AG29" t="str">
        <f>$A$11</f>
        <v>Administrative and secretarial occupations</v>
      </c>
      <c r="AH29" s="18">
        <f t="shared" ref="AH29:AK29" si="48">AH11/AH$18*100</f>
        <v>18.351421991920617</v>
      </c>
      <c r="AI29" s="18">
        <f t="shared" si="48"/>
        <v>18.234988693559025</v>
      </c>
      <c r="AJ29" s="18">
        <f t="shared" si="48"/>
        <v>7.7737113438459478</v>
      </c>
      <c r="AK29" s="18">
        <f t="shared" si="48"/>
        <v>17.34180410366228</v>
      </c>
      <c r="AL29" s="18"/>
      <c r="AM29" s="18">
        <f t="shared" ref="AM29:AP29" si="49">AM11/AM$18*100</f>
        <v>15.890187855151403</v>
      </c>
      <c r="AN29" s="18">
        <f t="shared" si="49"/>
        <v>16.899321796512801</v>
      </c>
      <c r="AO29" s="18">
        <f t="shared" si="49"/>
        <v>6.3978583425350424</v>
      </c>
      <c r="AP29" s="18">
        <f t="shared" si="49"/>
        <v>15.475974296500905</v>
      </c>
      <c r="AQ29" s="18"/>
      <c r="AR29" s="18">
        <f t="shared" ref="AR29:AU29" si="50">AR11/AR$18*100</f>
        <v>10.74186453680622</v>
      </c>
      <c r="AS29" s="18">
        <f t="shared" si="50"/>
        <v>13.503340476602002</v>
      </c>
      <c r="AT29" s="18">
        <f t="shared" si="50"/>
        <v>7.1310280188359041</v>
      </c>
      <c r="AU29" s="18">
        <f t="shared" si="50"/>
        <v>11.559131637720471</v>
      </c>
    </row>
    <row r="30" spans="1:47" x14ac:dyDescent="0.2">
      <c r="A30" t="str">
        <f>$A$12</f>
        <v>Skilled trades occupations</v>
      </c>
      <c r="B30" s="18">
        <f t="shared" si="29"/>
        <v>11.322003413655862</v>
      </c>
      <c r="C30" s="18">
        <f t="shared" ref="C30:O30" si="51">C12/C$18*100</f>
        <v>3.1615286125437789</v>
      </c>
      <c r="D30" s="18">
        <f t="shared" si="51"/>
        <v>22.12648853123013</v>
      </c>
      <c r="E30" s="18">
        <f t="shared" si="51"/>
        <v>10.146566665576104</v>
      </c>
      <c r="F30" s="18"/>
      <c r="G30" s="18">
        <f t="shared" si="51"/>
        <v>9.1121918771731352</v>
      </c>
      <c r="H30" s="18">
        <f t="shared" si="51"/>
        <v>2.5976679358954677</v>
      </c>
      <c r="I30" s="18">
        <f t="shared" si="51"/>
        <v>23.086541725655589</v>
      </c>
      <c r="J30" s="18">
        <f t="shared" si="51"/>
        <v>8.5516902066715783</v>
      </c>
      <c r="K30" s="18"/>
      <c r="L30" s="18">
        <f t="shared" si="51"/>
        <v>7.181756857938761</v>
      </c>
      <c r="M30" s="18">
        <f t="shared" si="51"/>
        <v>2.7476779961251765</v>
      </c>
      <c r="N30" s="18">
        <f t="shared" si="51"/>
        <v>22.544041398328879</v>
      </c>
      <c r="O30" s="18">
        <f t="shared" si="51"/>
        <v>7.4116116233138394</v>
      </c>
      <c r="Q30" t="str">
        <f>$A$12</f>
        <v>Skilled trades occupations</v>
      </c>
      <c r="R30" s="18">
        <f t="shared" ref="R30:U30" si="52">R12/R$18*100</f>
        <v>17.944303935979974</v>
      </c>
      <c r="S30" s="18">
        <f t="shared" si="52"/>
        <v>7.8726300177436661</v>
      </c>
      <c r="T30" s="18">
        <f t="shared" si="52"/>
        <v>31.475026567128889</v>
      </c>
      <c r="U30" s="18">
        <f t="shared" si="52"/>
        <v>18.375611879174723</v>
      </c>
      <c r="V30" s="18"/>
      <c r="W30" s="18">
        <f t="shared" ref="W30:Z30" si="53">W12/W$18*100</f>
        <v>14.242622955761435</v>
      </c>
      <c r="X30" s="18">
        <f t="shared" si="53"/>
        <v>5.7371281662553608</v>
      </c>
      <c r="Y30" s="18">
        <f t="shared" si="53"/>
        <v>34.143263996906157</v>
      </c>
      <c r="Z30" s="18">
        <f t="shared" si="53"/>
        <v>15.120026105634549</v>
      </c>
      <c r="AA30" s="18"/>
      <c r="AB30" s="18">
        <f t="shared" ref="AB30:AE30" si="54">AB12/AB$18*100</f>
        <v>11.437636365456632</v>
      </c>
      <c r="AC30" s="18">
        <f t="shared" si="54"/>
        <v>5.8771433257015264</v>
      </c>
      <c r="AD30" s="18">
        <f t="shared" si="54"/>
        <v>31.633015843628833</v>
      </c>
      <c r="AE30" s="18">
        <f t="shared" si="54"/>
        <v>12.815769175485537</v>
      </c>
      <c r="AG30" t="str">
        <f>$A$12</f>
        <v>Skilled trades occupations</v>
      </c>
      <c r="AH30" s="18">
        <f t="shared" ref="AH30:AK30" si="55">AH12/AH$18*100</f>
        <v>1.7841510204814843</v>
      </c>
      <c r="AI30" s="18">
        <f t="shared" si="55"/>
        <v>1.6077811328816309</v>
      </c>
      <c r="AJ30" s="18">
        <f t="shared" si="55"/>
        <v>7.8112825413139531</v>
      </c>
      <c r="AK30" s="18">
        <f t="shared" si="55"/>
        <v>2.2524987544379584</v>
      </c>
      <c r="AL30" s="18"/>
      <c r="AM30" s="18">
        <f t="shared" ref="AM30:AP30" si="56">AM12/AM$18*100</f>
        <v>2.0190094112671102</v>
      </c>
      <c r="AN30" s="18">
        <f t="shared" si="56"/>
        <v>1.4483201791815357</v>
      </c>
      <c r="AO30" s="18">
        <f t="shared" si="56"/>
        <v>9.69152487327122</v>
      </c>
      <c r="AP30" s="18">
        <f t="shared" si="56"/>
        <v>2.459801604143907</v>
      </c>
      <c r="AQ30" s="18"/>
      <c r="AR30" s="18">
        <f t="shared" ref="AR30:AU30" si="57">AR12/AR$18*100</f>
        <v>1.8409624454011275</v>
      </c>
      <c r="AS30" s="18">
        <f t="shared" si="57"/>
        <v>1.5115102658166968</v>
      </c>
      <c r="AT30" s="18">
        <f t="shared" si="57"/>
        <v>11.596814282517036</v>
      </c>
      <c r="AU30" s="18">
        <f t="shared" si="57"/>
        <v>2.5634512634095228</v>
      </c>
    </row>
    <row r="31" spans="1:47" x14ac:dyDescent="0.2">
      <c r="A31" t="str">
        <f>$A$13</f>
        <v>Caring, leisure and other service occupations</v>
      </c>
      <c r="B31" s="18">
        <f t="shared" si="29"/>
        <v>8.485435791670799</v>
      </c>
      <c r="C31" s="18">
        <f t="shared" ref="C31:O31" si="58">C13/C$18*100</f>
        <v>14.05332387948793</v>
      </c>
      <c r="D31" s="18">
        <f t="shared" si="58"/>
        <v>7.7677344977473739</v>
      </c>
      <c r="E31" s="18">
        <f t="shared" si="58"/>
        <v>10.066289473016663</v>
      </c>
      <c r="F31" s="18"/>
      <c r="G31" s="18">
        <f t="shared" si="58"/>
        <v>8.0713992374760686</v>
      </c>
      <c r="H31" s="18">
        <f t="shared" si="58"/>
        <v>13.907692808932396</v>
      </c>
      <c r="I31" s="18">
        <f t="shared" si="58"/>
        <v>9.0656516660228981</v>
      </c>
      <c r="J31" s="18">
        <f t="shared" si="58"/>
        <v>9.9632836596900205</v>
      </c>
      <c r="K31" s="18"/>
      <c r="L31" s="18">
        <f t="shared" si="58"/>
        <v>8.4011765523837649</v>
      </c>
      <c r="M31" s="18">
        <f t="shared" si="58"/>
        <v>14.207723188587778</v>
      </c>
      <c r="N31" s="18">
        <f t="shared" si="58"/>
        <v>9.7424784932203945</v>
      </c>
      <c r="O31" s="18">
        <f t="shared" si="58"/>
        <v>10.292806763846409</v>
      </c>
      <c r="Q31" t="str">
        <f>$A$13</f>
        <v>Caring, leisure and other service occupations</v>
      </c>
      <c r="R31" s="18">
        <f t="shared" ref="R31:U31" si="59">R13/R$18*100</f>
        <v>3.125489033166434</v>
      </c>
      <c r="S31" s="18">
        <f t="shared" si="59"/>
        <v>6.7129671192651577</v>
      </c>
      <c r="T31" s="18">
        <f t="shared" si="59"/>
        <v>2.463714437798572</v>
      </c>
      <c r="U31" s="18">
        <f t="shared" si="59"/>
        <v>3.5731523339953815</v>
      </c>
      <c r="V31" s="18"/>
      <c r="W31" s="18">
        <f t="shared" ref="W31:Z31" si="60">W13/W$18*100</f>
        <v>3.2036829124825812</v>
      </c>
      <c r="X31" s="18">
        <f t="shared" si="60"/>
        <v>7.1996497479359629</v>
      </c>
      <c r="Y31" s="18">
        <f t="shared" si="60"/>
        <v>1.7788579442301677</v>
      </c>
      <c r="Z31" s="18">
        <f t="shared" si="60"/>
        <v>3.7192886583099716</v>
      </c>
      <c r="AA31" s="18"/>
      <c r="AB31" s="18">
        <f t="shared" ref="AB31:AE31" si="61">AB13/AB$18*100</f>
        <v>3.7031818826106599</v>
      </c>
      <c r="AC31" s="18">
        <f t="shared" si="61"/>
        <v>7.895793104317578</v>
      </c>
      <c r="AD31" s="18">
        <f t="shared" si="61"/>
        <v>2.6277432458909731</v>
      </c>
      <c r="AE31" s="18">
        <f t="shared" si="61"/>
        <v>4.3348197050593322</v>
      </c>
      <c r="AG31" t="str">
        <f>$A$13</f>
        <v>Caring, leisure and other service occupations</v>
      </c>
      <c r="AH31" s="18">
        <f t="shared" ref="AH31:AK31" si="62">AH13/AH$18*100</f>
        <v>16.205167151724911</v>
      </c>
      <c r="AI31" s="18">
        <f t="shared" si="62"/>
        <v>16.474214417617464</v>
      </c>
      <c r="AJ31" s="18">
        <f t="shared" si="62"/>
        <v>15.889661096456976</v>
      </c>
      <c r="AK31" s="18">
        <f t="shared" si="62"/>
        <v>16.295112404632587</v>
      </c>
      <c r="AL31" s="18"/>
      <c r="AM31" s="18">
        <f t="shared" ref="AM31:AP31" si="63">AM13/AM$18*100</f>
        <v>14.801360045164962</v>
      </c>
      <c r="AN31" s="18">
        <f t="shared" si="63"/>
        <v>16.363488926220011</v>
      </c>
      <c r="AO31" s="18">
        <f t="shared" si="63"/>
        <v>17.893469016292887</v>
      </c>
      <c r="AP31" s="18">
        <f t="shared" si="63"/>
        <v>15.754358076141891</v>
      </c>
      <c r="AQ31" s="18"/>
      <c r="AR31" s="18">
        <f t="shared" ref="AR31:AU31" si="64">AR13/AR$18*100</f>
        <v>14.29679075812745</v>
      </c>
      <c r="AS31" s="18">
        <f t="shared" si="64"/>
        <v>16.700993911990995</v>
      </c>
      <c r="AT31" s="18">
        <f t="shared" si="64"/>
        <v>18.311830634117136</v>
      </c>
      <c r="AU31" s="18">
        <f t="shared" si="64"/>
        <v>15.637816861049567</v>
      </c>
    </row>
    <row r="32" spans="1:47" x14ac:dyDescent="0.2">
      <c r="A32" t="str">
        <f>$A$14</f>
        <v>Sales and customer service occupations</v>
      </c>
      <c r="B32" s="18">
        <f t="shared" si="29"/>
        <v>6.929409879223063</v>
      </c>
      <c r="C32" s="18">
        <f t="shared" ref="C32:O32" si="65">C14/C$18*100</f>
        <v>20.622219379051057</v>
      </c>
      <c r="D32" s="18">
        <f t="shared" si="65"/>
        <v>6.4597065905225755</v>
      </c>
      <c r="E32" s="18">
        <f t="shared" si="65"/>
        <v>10.968729996211296</v>
      </c>
      <c r="F32" s="18"/>
      <c r="G32" s="18">
        <f t="shared" si="65"/>
        <v>6.5995827672676448</v>
      </c>
      <c r="H32" s="18">
        <f t="shared" si="65"/>
        <v>19.535859019493117</v>
      </c>
      <c r="I32" s="18">
        <f t="shared" si="65"/>
        <v>4.3127400544928323</v>
      </c>
      <c r="J32" s="18">
        <f t="shared" si="65"/>
        <v>10.3311761725104</v>
      </c>
      <c r="K32" s="18"/>
      <c r="L32" s="18">
        <f t="shared" si="65"/>
        <v>6.519166739113869</v>
      </c>
      <c r="M32" s="18">
        <f t="shared" si="65"/>
        <v>19.001289694092151</v>
      </c>
      <c r="N32" s="18">
        <f t="shared" si="65"/>
        <v>3.3302909622616901</v>
      </c>
      <c r="O32" s="18">
        <f t="shared" si="65"/>
        <v>9.9650791170107951</v>
      </c>
      <c r="Q32" t="str">
        <f>$A$14</f>
        <v>Sales and customer service occupations</v>
      </c>
      <c r="R32" s="18">
        <f t="shared" ref="R32:U32" si="66">R14/R$18*100</f>
        <v>4.2309805417341204</v>
      </c>
      <c r="S32" s="18">
        <f t="shared" si="66"/>
        <v>22.459146011275642</v>
      </c>
      <c r="T32" s="18">
        <f t="shared" si="66"/>
        <v>5.9593610968383848</v>
      </c>
      <c r="U32" s="18">
        <f t="shared" si="66"/>
        <v>7.2418165587819816</v>
      </c>
      <c r="V32" s="18"/>
      <c r="W32" s="18">
        <f t="shared" ref="W32:Z32" si="67">W14/W$18*100</f>
        <v>4.6508250196340981</v>
      </c>
      <c r="X32" s="18">
        <f t="shared" si="67"/>
        <v>20.411543578885496</v>
      </c>
      <c r="Y32" s="18">
        <f t="shared" si="67"/>
        <v>4.100146833508016</v>
      </c>
      <c r="Z32" s="18">
        <f t="shared" si="67"/>
        <v>7.2779365672609702</v>
      </c>
      <c r="AA32" s="18"/>
      <c r="AB32" s="18">
        <f>AB14/AB$18*100</f>
        <v>5.3341747892441109</v>
      </c>
      <c r="AC32" s="18">
        <f t="shared" ref="AC32:AE32" si="68">AC14/AC$18*100</f>
        <v>19.804387410492854</v>
      </c>
      <c r="AD32" s="18">
        <f t="shared" si="68"/>
        <v>3.3873738159201854</v>
      </c>
      <c r="AE32" s="18">
        <f t="shared" si="68"/>
        <v>7.7225491249238649</v>
      </c>
      <c r="AG32" t="str">
        <f>$A$14</f>
        <v>Sales and customer service occupations</v>
      </c>
      <c r="AH32" s="18">
        <f t="shared" ref="AH32:AK32" si="69">AH14/AH$18*100</f>
        <v>10.81585698738729</v>
      </c>
      <c r="AI32" s="18">
        <f t="shared" si="69"/>
        <v>20.016390745858594</v>
      </c>
      <c r="AJ32" s="18">
        <f t="shared" si="69"/>
        <v>7.225874389242656</v>
      </c>
      <c r="AK32" s="18">
        <f t="shared" si="69"/>
        <v>14.543933073888221</v>
      </c>
      <c r="AL32" s="18"/>
      <c r="AM32" s="18">
        <f t="shared" ref="AM32:AP32" si="70">AM14/AM$18*100</f>
        <v>9.2938776664823024</v>
      </c>
      <c r="AN32" s="18">
        <f t="shared" si="70"/>
        <v>19.215273310461448</v>
      </c>
      <c r="AO32" s="18">
        <f t="shared" si="70"/>
        <v>4.5702928543129673</v>
      </c>
      <c r="AP32" s="18">
        <f t="shared" si="70"/>
        <v>13.162942975871012</v>
      </c>
      <c r="AQ32" s="18"/>
      <c r="AR32" s="18">
        <f t="shared" ref="AR32:AU32" si="71">AR14/AR$18*100</f>
        <v>8.0062385355749495</v>
      </c>
      <c r="AS32" s="18">
        <f t="shared" si="71"/>
        <v>18.684058673215699</v>
      </c>
      <c r="AT32" s="18">
        <f t="shared" si="71"/>
        <v>3.2615374447797079</v>
      </c>
      <c r="AU32" s="18">
        <f t="shared" si="71"/>
        <v>11.976890376873742</v>
      </c>
    </row>
    <row r="33" spans="1:47" x14ac:dyDescent="0.2">
      <c r="A33" t="str">
        <f>$A$15</f>
        <v>Process, plant and machine operatives</v>
      </c>
      <c r="B33" s="18">
        <f t="shared" si="29"/>
        <v>7.8700960523198669</v>
      </c>
      <c r="C33" s="18">
        <f t="shared" ref="C33:O33" si="72">C15/C$18*100</f>
        <v>2.5586211524055784</v>
      </c>
      <c r="D33" s="18">
        <f t="shared" si="72"/>
        <v>5.8912630552521446</v>
      </c>
      <c r="E33" s="18">
        <f t="shared" si="72"/>
        <v>6.0502912941961364</v>
      </c>
      <c r="F33" s="18"/>
      <c r="G33" s="18">
        <f t="shared" si="72"/>
        <v>6.5486391713374035</v>
      </c>
      <c r="H33" s="18">
        <f t="shared" si="72"/>
        <v>2.6435496418696007</v>
      </c>
      <c r="I33" s="18">
        <f t="shared" si="72"/>
        <v>8.114663801816107</v>
      </c>
      <c r="J33" s="18">
        <f t="shared" si="72"/>
        <v>5.5122337853834829</v>
      </c>
      <c r="K33" s="18"/>
      <c r="L33" s="18">
        <f t="shared" si="72"/>
        <v>5.8965529500593545</v>
      </c>
      <c r="M33" s="18">
        <f t="shared" si="72"/>
        <v>3.2327035332837264</v>
      </c>
      <c r="N33" s="18">
        <f t="shared" si="72"/>
        <v>8.8440403721897187</v>
      </c>
      <c r="O33" s="18">
        <f t="shared" si="72"/>
        <v>5.3927845045276932</v>
      </c>
      <c r="Q33" t="str">
        <f>$A$15</f>
        <v>Process, plant and machine operatives</v>
      </c>
      <c r="R33" s="18">
        <f t="shared" ref="R33:U33" si="73">R15/R$18*100</f>
        <v>12.055518625751246</v>
      </c>
      <c r="S33" s="18">
        <f t="shared" si="73"/>
        <v>8.1777086436321902</v>
      </c>
      <c r="T33" s="18">
        <f t="shared" si="73"/>
        <v>8.7272496360345375</v>
      </c>
      <c r="U33" s="18">
        <f t="shared" si="73"/>
        <v>10.986848445395925</v>
      </c>
      <c r="V33" s="18"/>
      <c r="W33" s="18">
        <f t="shared" ref="W33:Z33" si="74">W15/W$18*100</f>
        <v>10.291807015897577</v>
      </c>
      <c r="X33" s="18">
        <f t="shared" si="74"/>
        <v>8.3269544329152403</v>
      </c>
      <c r="Y33" s="18">
        <f t="shared" si="74"/>
        <v>13.525798802023237</v>
      </c>
      <c r="Z33" s="18">
        <f t="shared" si="74"/>
        <v>10.334887123313921</v>
      </c>
      <c r="AA33" s="18"/>
      <c r="AB33" s="18">
        <f t="shared" ref="AB33:AE33" si="75">AB15/AB$18*100</f>
        <v>9.603369302170135</v>
      </c>
      <c r="AC33" s="18">
        <f t="shared" si="75"/>
        <v>9.2454593008403165</v>
      </c>
      <c r="AD33" s="18">
        <f t="shared" si="75"/>
        <v>14.569381978345596</v>
      </c>
      <c r="AE33" s="18">
        <f t="shared" si="75"/>
        <v>10.12489002295985</v>
      </c>
      <c r="AG33" t="str">
        <f>$A$15</f>
        <v>Process, plant and machine operatives</v>
      </c>
      <c r="AH33" s="18">
        <f t="shared" ref="AH33:AK33" si="76">AH15/AH$18*100</f>
        <v>1.8419880596553244</v>
      </c>
      <c r="AI33" s="18">
        <f t="shared" si="76"/>
        <v>0.70541480497735509</v>
      </c>
      <c r="AJ33" s="18">
        <f t="shared" si="76"/>
        <v>1.548580602376519</v>
      </c>
      <c r="AK33" s="18">
        <f t="shared" si="76"/>
        <v>1.3146851105786146</v>
      </c>
      <c r="AL33" s="18"/>
      <c r="AM33" s="18">
        <f t="shared" ref="AM33:AP33" si="77">AM15/AM$18*100</f>
        <v>1.3734458756342141</v>
      </c>
      <c r="AN33" s="18">
        <f t="shared" si="77"/>
        <v>0.56287077742139635</v>
      </c>
      <c r="AO33" s="18">
        <f t="shared" si="77"/>
        <v>1.5591726951281863</v>
      </c>
      <c r="AP33" s="18">
        <f t="shared" si="77"/>
        <v>1.0394011904610903</v>
      </c>
      <c r="AQ33" s="18"/>
      <c r="AR33" s="18">
        <f t="shared" ref="AR33:AU33" si="78">AR15/AR$18*100</f>
        <v>1.2447896596078583</v>
      </c>
      <c r="AS33" s="18">
        <f t="shared" si="78"/>
        <v>0.85760943020067137</v>
      </c>
      <c r="AT33" s="18">
        <f t="shared" si="78"/>
        <v>1.9481452131262653</v>
      </c>
      <c r="AU33" s="18">
        <f t="shared" si="78"/>
        <v>1.1475332934248879</v>
      </c>
    </row>
    <row r="34" spans="1:47" x14ac:dyDescent="0.2">
      <c r="A34" t="str">
        <f>$A$16</f>
        <v>Elementary occupations</v>
      </c>
      <c r="B34" s="18">
        <f t="shared" si="29"/>
        <v>8.960457704249766</v>
      </c>
      <c r="C34" s="18">
        <f t="shared" ref="C34:O34" si="79">C16/C$18*100</f>
        <v>22.357452374102373</v>
      </c>
      <c r="D34" s="18">
        <f t="shared" si="79"/>
        <v>7.5204547735879252</v>
      </c>
      <c r="E34" s="18">
        <f t="shared" si="79"/>
        <v>12.797755291641288</v>
      </c>
      <c r="F34" s="18"/>
      <c r="G34" s="18">
        <f t="shared" si="79"/>
        <v>8.3022686159657244</v>
      </c>
      <c r="H34" s="18">
        <f t="shared" si="79"/>
        <v>20.213497329862218</v>
      </c>
      <c r="I34" s="18">
        <f t="shared" si="79"/>
        <v>6.3113101075871523</v>
      </c>
      <c r="J34" s="18">
        <f t="shared" si="79"/>
        <v>11.749970640559985</v>
      </c>
      <c r="K34" s="18"/>
      <c r="L34" s="18">
        <f t="shared" si="79"/>
        <v>8.0716730390233238</v>
      </c>
      <c r="M34" s="18">
        <f t="shared" si="79"/>
        <v>17.981764111685617</v>
      </c>
      <c r="N34" s="18">
        <f t="shared" si="79"/>
        <v>8.242688473116166</v>
      </c>
      <c r="O34" s="18">
        <f t="shared" si="79"/>
        <v>11.083700869661255</v>
      </c>
      <c r="Q34" t="str">
        <f>$A$16</f>
        <v>Elementary occupations</v>
      </c>
      <c r="R34" s="18">
        <f t="shared" ref="R34:U34" si="80">R16/R$18*100</f>
        <v>10.792475572409028</v>
      </c>
      <c r="S34" s="18">
        <f t="shared" si="80"/>
        <v>32.296641621599335</v>
      </c>
      <c r="T34" s="18">
        <f t="shared" si="80"/>
        <v>5.0815014896010426</v>
      </c>
      <c r="U34" s="18">
        <f t="shared" si="80"/>
        <v>13.223637017750336</v>
      </c>
      <c r="V34" s="18"/>
      <c r="W34" s="18">
        <f t="shared" ref="W34:Z34" si="81">W16/W$18*100</f>
        <v>10.014889239255149</v>
      </c>
      <c r="X34" s="18">
        <f t="shared" si="81"/>
        <v>30.21914321515602</v>
      </c>
      <c r="Y34" s="18">
        <f t="shared" si="81"/>
        <v>5.9603282369776291</v>
      </c>
      <c r="Z34" s="18">
        <f t="shared" si="81"/>
        <v>12.99062659709784</v>
      </c>
      <c r="AA34" s="18"/>
      <c r="AB34" s="18">
        <f t="shared" ref="AB34:AE34" si="82">AB16/AB$18*100</f>
        <v>9.0288102415013487</v>
      </c>
      <c r="AC34" s="18">
        <f t="shared" si="82"/>
        <v>27.678801855512177</v>
      </c>
      <c r="AD34" s="18">
        <f t="shared" si="82"/>
        <v>7.6424559745379401</v>
      </c>
      <c r="AE34" s="18">
        <f t="shared" si="82"/>
        <v>12.239630804668264</v>
      </c>
      <c r="AG34" t="str">
        <f>$A$16</f>
        <v>Elementary occupations</v>
      </c>
      <c r="AH34" s="18">
        <f t="shared" ref="AH34:AK34" si="83">AH16/AH$18*100</f>
        <v>6.3218707133306848</v>
      </c>
      <c r="AI34" s="18">
        <f t="shared" si="83"/>
        <v>19.079452408714591</v>
      </c>
      <c r="AJ34" s="18">
        <f t="shared" si="83"/>
        <v>11.255169070730769</v>
      </c>
      <c r="AK34" s="18">
        <f t="shared" si="83"/>
        <v>12.389209806624155</v>
      </c>
      <c r="AL34" s="18"/>
      <c r="AM34" s="18">
        <f t="shared" ref="AM34:AP34" si="84">AM16/AM$18*100</f>
        <v>5.9344499298197073</v>
      </c>
      <c r="AN34" s="18">
        <f t="shared" si="84"/>
        <v>16.550457887117563</v>
      </c>
      <c r="AO34" s="18">
        <f t="shared" si="84"/>
        <v>6.7365182259026897</v>
      </c>
      <c r="AP34" s="18">
        <f t="shared" si="84"/>
        <v>10.599308129149081</v>
      </c>
      <c r="AQ34" s="18"/>
      <c r="AR34" s="18">
        <f t="shared" ref="AR34:AU34" si="85">AR16/AR$18*100</f>
        <v>6.8705410487974099</v>
      </c>
      <c r="AS34" s="18">
        <f t="shared" si="85"/>
        <v>14.151344574772406</v>
      </c>
      <c r="AT34" s="18">
        <f t="shared" si="85"/>
        <v>8.9656392882793536</v>
      </c>
      <c r="AU34" s="18">
        <f t="shared" si="85"/>
        <v>10.046696741705034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3.7815643841868223</v>
      </c>
      <c r="C44" s="27">
        <f t="shared" ref="C44:E44" si="93">H8-C8</f>
        <v>1.4024858163849334</v>
      </c>
      <c r="D44" s="27">
        <f t="shared" si="93"/>
        <v>-0.32894227683928534</v>
      </c>
      <c r="E44" s="27">
        <f t="shared" si="93"/>
        <v>4.8551079237324721</v>
      </c>
      <c r="F44" s="27"/>
      <c r="G44" s="27">
        <f>L8-G8</f>
        <v>5.0328699086884683</v>
      </c>
      <c r="H44" s="27">
        <f t="shared" ref="H44:J44" si="94">M8-H8</f>
        <v>1.5587775876775627</v>
      </c>
      <c r="I44" s="27">
        <f t="shared" si="94"/>
        <v>0.89179397561497886</v>
      </c>
      <c r="J44" s="27">
        <f t="shared" si="94"/>
        <v>7.4834414719810098</v>
      </c>
      <c r="K44" s="27"/>
      <c r="L44" s="27">
        <f>L8-B8</f>
        <v>8.8144342928752906</v>
      </c>
      <c r="M44" s="27">
        <f t="shared" ref="M44:O44" si="95">M8-C8</f>
        <v>2.9612634040624961</v>
      </c>
      <c r="N44" s="27">
        <f t="shared" si="95"/>
        <v>0.56285169877569352</v>
      </c>
      <c r="O44" s="27">
        <f t="shared" si="95"/>
        <v>12.338549395713482</v>
      </c>
      <c r="Q44" t="str">
        <f>$A$8</f>
        <v>Managers, directors and senior officials</v>
      </c>
      <c r="R44" s="27">
        <f>W8-R8</f>
        <v>2.3345632607587739</v>
      </c>
      <c r="S44" s="27">
        <f t="shared" ref="S44:S52" si="96">X8-S8</f>
        <v>0.565336365981427</v>
      </c>
      <c r="T44" s="27">
        <f t="shared" ref="T44:T52" si="97">Y8-T8</f>
        <v>-1.0607452492031535</v>
      </c>
      <c r="U44" s="27">
        <f t="shared" ref="U44:U52" si="98">Z8-U8</f>
        <v>1.8391543775370458</v>
      </c>
      <c r="V44" s="27"/>
      <c r="W44" s="27">
        <f>AB8-W8</f>
        <v>2.0341007506812794</v>
      </c>
      <c r="X44" s="27">
        <f t="shared" ref="X44:X52" si="99">AC8-X8</f>
        <v>0.76914393471731857</v>
      </c>
      <c r="Y44" s="27">
        <f t="shared" ref="Y44:Y52" si="100">AD8-Y8</f>
        <v>0.7498648387549145</v>
      </c>
      <c r="Z44" s="27">
        <f t="shared" ref="Z44:Z52" si="101">AE8-Z8</f>
        <v>3.5531095241535162</v>
      </c>
      <c r="AA44" s="27"/>
      <c r="AB44" s="27">
        <f>AB8-R8</f>
        <v>4.3686640114400532</v>
      </c>
      <c r="AC44" s="27">
        <f t="shared" ref="AC44:AC52" si="102">AC8-S8</f>
        <v>1.3344803006987456</v>
      </c>
      <c r="AD44" s="27">
        <f t="shared" ref="AD44:AD52" si="103">AD8-T8</f>
        <v>-0.310880410448239</v>
      </c>
      <c r="AE44" s="27">
        <f t="shared" ref="AE44:AE52" si="104">AE8-U8</f>
        <v>5.392263901690562</v>
      </c>
      <c r="AG44" t="str">
        <f>$A$8</f>
        <v>Managers, directors and senior officials</v>
      </c>
      <c r="AH44" s="27">
        <f>AM8-AH8</f>
        <v>1.4470011234280502</v>
      </c>
      <c r="AI44" s="27">
        <f t="shared" ref="AI44:AI52" si="105">AN8-AI8</f>
        <v>0.83714945040350641</v>
      </c>
      <c r="AJ44" s="27">
        <f t="shared" ref="AJ44:AJ52" si="106">AO8-AJ8</f>
        <v>0.73180297236386815</v>
      </c>
      <c r="AK44" s="27">
        <f t="shared" ref="AK44:AK52" si="107">AP8-AK8</f>
        <v>3.0159535461954246</v>
      </c>
      <c r="AL44" s="27"/>
      <c r="AM44" s="27">
        <f>AR8-AM8</f>
        <v>2.9987691580071898</v>
      </c>
      <c r="AN44" s="27">
        <f t="shared" ref="AN44:AN52" si="108">AS8-AN8</f>
        <v>0.78963365296024435</v>
      </c>
      <c r="AO44" s="27">
        <f t="shared" ref="AO44:AO52" si="109">AT8-AO8</f>
        <v>0.14192913686006703</v>
      </c>
      <c r="AP44" s="27">
        <f t="shared" ref="AP44:AP52" si="110">AU8-AP8</f>
        <v>3.9303319478275043</v>
      </c>
      <c r="AQ44" s="27"/>
      <c r="AR44" s="27">
        <f>AR8-AH8</f>
        <v>4.44577028143524</v>
      </c>
      <c r="AS44" s="27">
        <f t="shared" ref="AS44:AS52" si="111">AS8-AI8</f>
        <v>1.6267831033637508</v>
      </c>
      <c r="AT44" s="27">
        <f t="shared" ref="AT44:AT52" si="112">AT8-AJ8</f>
        <v>0.87373210922393518</v>
      </c>
      <c r="AU44" s="27">
        <f t="shared" ref="AU44:AU52" si="113">AU8-AK8</f>
        <v>6.9462854940229288</v>
      </c>
    </row>
    <row r="45" spans="1:47" x14ac:dyDescent="0.2">
      <c r="A45" t="str">
        <f>$A$9</f>
        <v>Professional occupations</v>
      </c>
      <c r="B45" s="27">
        <f t="shared" ref="B45:B54" si="114">G9-B9</f>
        <v>8.6342789309370431</v>
      </c>
      <c r="C45" s="27">
        <f t="shared" ref="C45:C54" si="115">H9-C9</f>
        <v>4.1002142398827868</v>
      </c>
      <c r="D45" s="27">
        <f t="shared" ref="D45:D54" si="116">I9-D9</f>
        <v>-1.4089468240589378</v>
      </c>
      <c r="E45" s="27">
        <f t="shared" ref="E45:E54" si="117">J9-E9</f>
        <v>11.325546346760888</v>
      </c>
      <c r="F45" s="27"/>
      <c r="G45" s="27">
        <f t="shared" ref="G45:G54" si="118">L9-G9</f>
        <v>16.053309565084774</v>
      </c>
      <c r="H45" s="27">
        <f t="shared" ref="H45:H54" si="119">M9-H9</f>
        <v>5.7330758078341439</v>
      </c>
      <c r="I45" s="27">
        <f t="shared" ref="I45:I54" si="120">N9-I9</f>
        <v>-0.64841232176547425</v>
      </c>
      <c r="J45" s="27">
        <f t="shared" ref="J45:J54" si="121">O9-J9</f>
        <v>21.137973051153466</v>
      </c>
      <c r="K45" s="27"/>
      <c r="L45" s="27">
        <f t="shared" ref="L45:L54" si="122">L9-B9</f>
        <v>24.687588496021817</v>
      </c>
      <c r="M45" s="27">
        <f t="shared" ref="M45:M54" si="123">M9-C9</f>
        <v>9.8332900477169307</v>
      </c>
      <c r="N45" s="27">
        <f t="shared" ref="N45:N54" si="124">N9-D9</f>
        <v>-2.057359145824412</v>
      </c>
      <c r="O45" s="27">
        <f t="shared" ref="O45:O54" si="125">O9-E9</f>
        <v>32.463519397914354</v>
      </c>
      <c r="Q45" t="str">
        <f>$A$9</f>
        <v>Professional occupations</v>
      </c>
      <c r="R45" s="27">
        <f t="shared" ref="R45:R52" si="126">W9-R9</f>
        <v>3.5878788675928419</v>
      </c>
      <c r="S45" s="27">
        <f t="shared" si="96"/>
        <v>1.065129440780888</v>
      </c>
      <c r="T45" s="27">
        <f t="shared" si="97"/>
        <v>-1.9528670338641807</v>
      </c>
      <c r="U45" s="27">
        <f t="shared" si="98"/>
        <v>2.700141274509555</v>
      </c>
      <c r="V45" s="27"/>
      <c r="W45" s="27">
        <f t="shared" ref="W45:W52" si="127">AB9-W9</f>
        <v>6.5099173748885093</v>
      </c>
      <c r="X45" s="27">
        <f t="shared" si="99"/>
        <v>1.1188821675174787</v>
      </c>
      <c r="Y45" s="27">
        <f t="shared" si="100"/>
        <v>-0.38357355113810687</v>
      </c>
      <c r="Z45" s="27">
        <f t="shared" si="101"/>
        <v>7.2452259912678798</v>
      </c>
      <c r="AA45" s="27"/>
      <c r="AB45" s="27">
        <f t="shared" ref="AB45:AB52" si="128">AB9-R9</f>
        <v>10.097796242481351</v>
      </c>
      <c r="AC45" s="27">
        <f t="shared" si="102"/>
        <v>2.1840116082983667</v>
      </c>
      <c r="AD45" s="27">
        <f t="shared" si="103"/>
        <v>-2.3364405850022876</v>
      </c>
      <c r="AE45" s="27">
        <f t="shared" si="104"/>
        <v>9.9453672657774348</v>
      </c>
      <c r="AG45" t="str">
        <f>$A$9</f>
        <v>Professional occupations</v>
      </c>
      <c r="AH45" s="27">
        <f t="shared" ref="AH45:AH52" si="129">AM9-AH9</f>
        <v>5.0464000633441835</v>
      </c>
      <c r="AI45" s="27">
        <f t="shared" si="105"/>
        <v>3.0350847991018988</v>
      </c>
      <c r="AJ45" s="27">
        <f t="shared" si="106"/>
        <v>0.54392020980524203</v>
      </c>
      <c r="AK45" s="27">
        <f t="shared" si="107"/>
        <v>8.6254050722513185</v>
      </c>
      <c r="AL45" s="27"/>
      <c r="AM45" s="27">
        <f t="shared" ref="AM45:AM52" si="130">AR9-AM9</f>
        <v>9.5433921901963075</v>
      </c>
      <c r="AN45" s="27">
        <f t="shared" si="108"/>
        <v>4.6141936403166675</v>
      </c>
      <c r="AO45" s="27">
        <f t="shared" si="109"/>
        <v>-0.26483877062736783</v>
      </c>
      <c r="AP45" s="27">
        <f t="shared" si="110"/>
        <v>13.892747059885608</v>
      </c>
      <c r="AQ45" s="27"/>
      <c r="AR45" s="27">
        <f t="shared" ref="AR45:AR52" si="131">AR9-AH9</f>
        <v>14.589792253540491</v>
      </c>
      <c r="AS45" s="27">
        <f t="shared" si="111"/>
        <v>7.6492784394185662</v>
      </c>
      <c r="AT45" s="27">
        <f t="shared" si="112"/>
        <v>0.2790814391778742</v>
      </c>
      <c r="AU45" s="27">
        <f t="shared" si="113"/>
        <v>22.518152132136926</v>
      </c>
    </row>
    <row r="46" spans="1:47" x14ac:dyDescent="0.2">
      <c r="A46" t="str">
        <f>$A$10</f>
        <v>Associate professional occupations</v>
      </c>
      <c r="B46" s="27">
        <f t="shared" si="114"/>
        <v>3.8066034676600999</v>
      </c>
      <c r="C46" s="27">
        <f t="shared" si="115"/>
        <v>1.7775849733958928</v>
      </c>
      <c r="D46" s="27">
        <f t="shared" si="116"/>
        <v>-0.99644075125686626</v>
      </c>
      <c r="E46" s="27">
        <f t="shared" si="117"/>
        <v>4.5877476897991301</v>
      </c>
      <c r="F46" s="27"/>
      <c r="G46" s="27">
        <f t="shared" si="118"/>
        <v>2.5385285809912688</v>
      </c>
      <c r="H46" s="27">
        <f t="shared" si="119"/>
        <v>1.2245386055607597</v>
      </c>
      <c r="I46" s="27">
        <f t="shared" si="120"/>
        <v>3.7693297405285264E-2</v>
      </c>
      <c r="J46" s="27">
        <f t="shared" si="121"/>
        <v>3.8007604839573119</v>
      </c>
      <c r="K46" s="27"/>
      <c r="L46" s="27">
        <f t="shared" si="122"/>
        <v>6.3451320486513687</v>
      </c>
      <c r="M46" s="27">
        <f t="shared" si="123"/>
        <v>3.0021235789566525</v>
      </c>
      <c r="N46" s="27">
        <f t="shared" si="124"/>
        <v>-0.958747453851581</v>
      </c>
      <c r="O46" s="27">
        <f t="shared" si="125"/>
        <v>8.388508173756442</v>
      </c>
      <c r="Q46" t="str">
        <f>$A$10</f>
        <v>Associate professional occupations</v>
      </c>
      <c r="R46" s="27">
        <f t="shared" si="126"/>
        <v>2.0099612402977733</v>
      </c>
      <c r="S46" s="27">
        <f t="shared" si="96"/>
        <v>0.68597074265170743</v>
      </c>
      <c r="T46" s="27">
        <f t="shared" si="97"/>
        <v>-0.77434189743618287</v>
      </c>
      <c r="U46" s="27">
        <f t="shared" si="98"/>
        <v>1.9215900855132979</v>
      </c>
      <c r="V46" s="27"/>
      <c r="W46" s="27">
        <f>AB10-W10</f>
        <v>-0.62823751193008448</v>
      </c>
      <c r="X46" s="27">
        <f t="shared" si="99"/>
        <v>-0.14593496280375318</v>
      </c>
      <c r="Y46" s="27">
        <f t="shared" si="100"/>
        <v>9.2461880626633075E-3</v>
      </c>
      <c r="Z46" s="27">
        <f t="shared" si="101"/>
        <v>-0.76492628667117302</v>
      </c>
      <c r="AA46" s="27"/>
      <c r="AB46" s="27">
        <f t="shared" si="128"/>
        <v>1.3817237283676889</v>
      </c>
      <c r="AC46" s="27">
        <f t="shared" si="102"/>
        <v>0.54003577984795426</v>
      </c>
      <c r="AD46" s="27">
        <f t="shared" si="103"/>
        <v>-0.76509570937351956</v>
      </c>
      <c r="AE46" s="27">
        <f t="shared" si="104"/>
        <v>1.1566637988421249</v>
      </c>
      <c r="AG46" t="str">
        <f>$A$10</f>
        <v>Associate professional occupations</v>
      </c>
      <c r="AH46" s="27">
        <f t="shared" si="129"/>
        <v>1.7966422273623426</v>
      </c>
      <c r="AI46" s="27">
        <f t="shared" si="105"/>
        <v>1.0916142307441827</v>
      </c>
      <c r="AJ46" s="27">
        <f t="shared" si="106"/>
        <v>-0.22209885382068251</v>
      </c>
      <c r="AK46" s="27">
        <f t="shared" si="107"/>
        <v>2.6661576042858428</v>
      </c>
      <c r="AL46" s="27"/>
      <c r="AM46" s="27">
        <f t="shared" si="130"/>
        <v>3.1667660929213657</v>
      </c>
      <c r="AN46" s="27">
        <f t="shared" si="108"/>
        <v>1.3704735683645151</v>
      </c>
      <c r="AO46" s="27">
        <f t="shared" si="109"/>
        <v>2.8447109342620625E-2</v>
      </c>
      <c r="AP46" s="27">
        <f t="shared" si="110"/>
        <v>4.5656867706284991</v>
      </c>
      <c r="AQ46" s="27"/>
      <c r="AR46" s="27">
        <f t="shared" si="131"/>
        <v>4.9634083202837083</v>
      </c>
      <c r="AS46" s="27">
        <f t="shared" si="111"/>
        <v>2.4620877991086978</v>
      </c>
      <c r="AT46" s="27">
        <f t="shared" si="112"/>
        <v>-0.19365174447806188</v>
      </c>
      <c r="AU46" s="27">
        <f t="shared" si="113"/>
        <v>7.231844374914342</v>
      </c>
    </row>
    <row r="47" spans="1:47" x14ac:dyDescent="0.2">
      <c r="A47" t="str">
        <f>$A$11</f>
        <v>Administrative and secretarial occupations</v>
      </c>
      <c r="B47" s="27">
        <f t="shared" si="114"/>
        <v>-1.0894774801551748</v>
      </c>
      <c r="C47" s="27">
        <f t="shared" si="115"/>
        <v>-0.67182357145667027</v>
      </c>
      <c r="D47" s="27">
        <f t="shared" si="116"/>
        <v>-0.50385010756828974</v>
      </c>
      <c r="E47" s="27">
        <f t="shared" si="117"/>
        <v>-2.2651511591801352</v>
      </c>
      <c r="F47" s="27"/>
      <c r="G47" s="27">
        <f t="shared" si="118"/>
        <v>-2.6254539369117751</v>
      </c>
      <c r="H47" s="27">
        <f t="shared" si="119"/>
        <v>-2.5862961943951746</v>
      </c>
      <c r="I47" s="27">
        <f t="shared" si="120"/>
        <v>0.49055336420014894</v>
      </c>
      <c r="J47" s="27">
        <f t="shared" si="121"/>
        <v>-4.7211967671068038</v>
      </c>
      <c r="K47" s="27"/>
      <c r="L47" s="27">
        <f t="shared" si="122"/>
        <v>-3.7149314170669498</v>
      </c>
      <c r="M47" s="27">
        <f t="shared" si="123"/>
        <v>-3.2581197658518448</v>
      </c>
      <c r="N47" s="27">
        <f t="shared" si="124"/>
        <v>-1.3296743368140795E-2</v>
      </c>
      <c r="O47" s="27">
        <f t="shared" si="125"/>
        <v>-6.986347926286939</v>
      </c>
      <c r="Q47" t="str">
        <f>$A$11</f>
        <v>Administrative and secretarial occupations</v>
      </c>
      <c r="R47" s="27">
        <f t="shared" si="126"/>
        <v>0.63056169413143692</v>
      </c>
      <c r="S47" s="27">
        <f t="shared" si="96"/>
        <v>0.44727364029704386</v>
      </c>
      <c r="T47" s="27">
        <f t="shared" si="97"/>
        <v>-0.25875093972618862</v>
      </c>
      <c r="U47" s="27">
        <f t="shared" si="98"/>
        <v>0.81908439470229233</v>
      </c>
      <c r="V47" s="27"/>
      <c r="W47" s="27">
        <f t="shared" si="127"/>
        <v>1.0038890889214418</v>
      </c>
      <c r="X47" s="27">
        <f t="shared" si="99"/>
        <v>3.6997479484624396E-2</v>
      </c>
      <c r="Y47" s="27">
        <f t="shared" si="100"/>
        <v>0.23682457233683879</v>
      </c>
      <c r="Z47" s="27">
        <f t="shared" si="101"/>
        <v>1.2777111407429054</v>
      </c>
      <c r="AA47" s="27"/>
      <c r="AB47" s="27">
        <f t="shared" si="128"/>
        <v>1.6344507830528787</v>
      </c>
      <c r="AC47" s="27">
        <f t="shared" si="102"/>
        <v>0.48427111978166826</v>
      </c>
      <c r="AD47" s="27">
        <f t="shared" si="103"/>
        <v>-2.1926367389349832E-2</v>
      </c>
      <c r="AE47" s="27">
        <f t="shared" si="104"/>
        <v>2.0967955354451977</v>
      </c>
      <c r="AG47" t="str">
        <f>$A$11</f>
        <v>Administrative and secretarial occupations</v>
      </c>
      <c r="AH47" s="27">
        <f t="shared" si="129"/>
        <v>-1.720039174286601</v>
      </c>
      <c r="AI47" s="27">
        <f t="shared" si="105"/>
        <v>-1.1190972117537097</v>
      </c>
      <c r="AJ47" s="27">
        <f t="shared" si="106"/>
        <v>-0.24509916784210017</v>
      </c>
      <c r="AK47" s="27">
        <f t="shared" si="107"/>
        <v>-3.0842355538824151</v>
      </c>
      <c r="AL47" s="27"/>
      <c r="AM47" s="27">
        <f t="shared" si="130"/>
        <v>-3.6293430258332169</v>
      </c>
      <c r="AN47" s="27">
        <f t="shared" si="108"/>
        <v>-2.6232936738798056</v>
      </c>
      <c r="AO47" s="27">
        <f t="shared" si="109"/>
        <v>0.25372879186331065</v>
      </c>
      <c r="AP47" s="27">
        <f>AU11-AP11</f>
        <v>-5.9989079078497127</v>
      </c>
      <c r="AQ47" s="27"/>
      <c r="AR47" s="27">
        <f t="shared" si="131"/>
        <v>-5.3493822001198179</v>
      </c>
      <c r="AS47" s="27">
        <f t="shared" si="111"/>
        <v>-3.7423908856335153</v>
      </c>
      <c r="AT47" s="27">
        <f t="shared" si="112"/>
        <v>8.6296240212104802E-3</v>
      </c>
      <c r="AU47" s="27">
        <f t="shared" si="113"/>
        <v>-9.0831434617321278</v>
      </c>
    </row>
    <row r="48" spans="1:47" x14ac:dyDescent="0.2">
      <c r="A48" t="str">
        <f>$A$12</f>
        <v>Skilled trades occupations</v>
      </c>
      <c r="B48" s="27">
        <f t="shared" si="114"/>
        <v>-4.8903502510223085</v>
      </c>
      <c r="C48" s="27">
        <f t="shared" si="115"/>
        <v>-0.58534229600565801</v>
      </c>
      <c r="D48" s="27">
        <f t="shared" si="116"/>
        <v>-0.79828031721725168</v>
      </c>
      <c r="E48" s="27">
        <f t="shared" si="117"/>
        <v>-6.2739728642452235</v>
      </c>
      <c r="F48" s="27"/>
      <c r="G48" s="27">
        <f t="shared" si="118"/>
        <v>-3.1368277346942328</v>
      </c>
      <c r="H48" s="27">
        <f t="shared" si="119"/>
        <v>0.43088145583405657</v>
      </c>
      <c r="I48" s="27">
        <f t="shared" si="120"/>
        <v>0.50650275495169517</v>
      </c>
      <c r="J48" s="27">
        <f t="shared" si="121"/>
        <v>-2.199443523908478</v>
      </c>
      <c r="K48" s="27"/>
      <c r="L48" s="27">
        <f t="shared" si="122"/>
        <v>-8.0271779857165413</v>
      </c>
      <c r="M48" s="27">
        <f t="shared" si="123"/>
        <v>-0.15446084017160144</v>
      </c>
      <c r="N48" s="27">
        <f t="shared" si="124"/>
        <v>-0.29177756226555651</v>
      </c>
      <c r="O48" s="27">
        <f t="shared" si="125"/>
        <v>-8.4734163881537015</v>
      </c>
      <c r="Q48" t="str">
        <f>$A$12</f>
        <v>Skilled trades occupations</v>
      </c>
      <c r="R48" s="27">
        <f t="shared" si="126"/>
        <v>-5.2161293417025973</v>
      </c>
      <c r="S48" s="27">
        <f t="shared" si="96"/>
        <v>-0.44740857301188286</v>
      </c>
      <c r="T48" s="27">
        <f t="shared" si="97"/>
        <v>-1.1885104053686799</v>
      </c>
      <c r="U48" s="27">
        <f t="shared" si="98"/>
        <v>-6.8520483200831634</v>
      </c>
      <c r="V48" s="27"/>
      <c r="W48" s="27">
        <f t="shared" si="127"/>
        <v>-3.2471219841253323</v>
      </c>
      <c r="X48" s="27">
        <f t="shared" si="99"/>
        <v>0.30706075427713464</v>
      </c>
      <c r="Y48" s="27">
        <f t="shared" si="100"/>
        <v>-4.5213839476785367E-2</v>
      </c>
      <c r="Z48" s="27">
        <f t="shared" si="101"/>
        <v>-2.9852750693249845</v>
      </c>
      <c r="AA48" s="27"/>
      <c r="AB48" s="27">
        <f t="shared" si="128"/>
        <v>-8.4632513258279296</v>
      </c>
      <c r="AC48" s="27">
        <f t="shared" si="102"/>
        <v>-0.14034781873474822</v>
      </c>
      <c r="AD48" s="27">
        <f t="shared" si="103"/>
        <v>-1.2337242448454653</v>
      </c>
      <c r="AE48" s="27">
        <f t="shared" si="104"/>
        <v>-9.837323389408148</v>
      </c>
      <c r="AG48" t="str">
        <f>$A$12</f>
        <v>Skilled trades occupations</v>
      </c>
      <c r="AH48" s="27">
        <f t="shared" si="129"/>
        <v>0.3257790906802811</v>
      </c>
      <c r="AI48" s="27">
        <f t="shared" si="105"/>
        <v>-0.13793372299377649</v>
      </c>
      <c r="AJ48" s="27">
        <f t="shared" si="106"/>
        <v>0.39023008815143445</v>
      </c>
      <c r="AK48" s="27">
        <f t="shared" si="107"/>
        <v>0.57807545583793818</v>
      </c>
      <c r="AL48" s="27"/>
      <c r="AM48" s="27">
        <f t="shared" si="130"/>
        <v>0.11029424943110744</v>
      </c>
      <c r="AN48" s="27">
        <f t="shared" si="108"/>
        <v>0.12382070155692304</v>
      </c>
      <c r="AO48" s="27">
        <f t="shared" si="109"/>
        <v>0.55171659442848453</v>
      </c>
      <c r="AP48" s="27">
        <f t="shared" si="110"/>
        <v>0.78583154541651545</v>
      </c>
      <c r="AQ48" s="27"/>
      <c r="AR48" s="27">
        <f t="shared" si="131"/>
        <v>0.43607334011138854</v>
      </c>
      <c r="AS48" s="27">
        <f t="shared" si="111"/>
        <v>-1.4113021436853446E-2</v>
      </c>
      <c r="AT48" s="27">
        <f t="shared" si="112"/>
        <v>0.94194668257991898</v>
      </c>
      <c r="AU48" s="27">
        <f t="shared" si="113"/>
        <v>1.3639070012544536</v>
      </c>
    </row>
    <row r="49" spans="1:47" x14ac:dyDescent="0.2">
      <c r="A49" t="str">
        <f>$A$13</f>
        <v>Caring, leisure and other service occupations</v>
      </c>
      <c r="B49" s="27">
        <f t="shared" si="114"/>
        <v>-0.5879373113592159</v>
      </c>
      <c r="C49" s="27">
        <f t="shared" si="115"/>
        <v>0.43502667578024656</v>
      </c>
      <c r="D49" s="27">
        <f t="shared" si="116"/>
        <v>0.13430587917881542</v>
      </c>
      <c r="E49" s="27">
        <f t="shared" si="117"/>
        <v>-1.860475640014414E-2</v>
      </c>
      <c r="F49" s="27"/>
      <c r="G49" s="27">
        <f t="shared" si="118"/>
        <v>2.7418997264761096</v>
      </c>
      <c r="H49" s="27">
        <f t="shared" si="119"/>
        <v>1.6161357840047081</v>
      </c>
      <c r="I49" s="27">
        <f t="shared" si="120"/>
        <v>0.6120339512202575</v>
      </c>
      <c r="J49" s="27">
        <f t="shared" si="121"/>
        <v>4.9700694617010726</v>
      </c>
      <c r="K49" s="27"/>
      <c r="L49" s="27">
        <f t="shared" si="122"/>
        <v>2.1539624151168937</v>
      </c>
      <c r="M49" s="27">
        <f t="shared" si="123"/>
        <v>2.0511624597849547</v>
      </c>
      <c r="N49" s="27">
        <f t="shared" si="124"/>
        <v>0.74633983039907292</v>
      </c>
      <c r="O49" s="27">
        <f t="shared" si="125"/>
        <v>4.9514647053009284</v>
      </c>
      <c r="Q49" t="str">
        <f>$A$13</f>
        <v>Caring, leisure and other service occupations</v>
      </c>
      <c r="R49" s="27">
        <f t="shared" si="126"/>
        <v>0.13074720373427517</v>
      </c>
      <c r="S49" s="27">
        <f t="shared" si="96"/>
        <v>0.41402720537397908</v>
      </c>
      <c r="T49" s="27">
        <f t="shared" si="97"/>
        <v>-0.3042532386704872</v>
      </c>
      <c r="U49" s="27">
        <f t="shared" si="98"/>
        <v>0.24052117043776722</v>
      </c>
      <c r="V49" s="27"/>
      <c r="W49" s="27">
        <f t="shared" si="127"/>
        <v>0.97229976526796946</v>
      </c>
      <c r="X49" s="27">
        <f t="shared" si="99"/>
        <v>0.58766945869413378</v>
      </c>
      <c r="Y49" s="27">
        <f t="shared" si="100"/>
        <v>0.2461550581648228</v>
      </c>
      <c r="Z49" s="27">
        <f t="shared" si="101"/>
        <v>1.8061242821269259</v>
      </c>
      <c r="AA49" s="27"/>
      <c r="AB49" s="27">
        <f t="shared" si="128"/>
        <v>1.1030469690022446</v>
      </c>
      <c r="AC49" s="27">
        <f t="shared" si="102"/>
        <v>1.0016966640681129</v>
      </c>
      <c r="AD49" s="27">
        <f t="shared" si="103"/>
        <v>-5.8098180505664399E-2</v>
      </c>
      <c r="AE49" s="27">
        <f t="shared" si="104"/>
        <v>2.0466454525646931</v>
      </c>
      <c r="AG49" t="str">
        <f>$A$13</f>
        <v>Caring, leisure and other service occupations</v>
      </c>
      <c r="AH49" s="27">
        <f t="shared" si="129"/>
        <v>-0.71868451509349462</v>
      </c>
      <c r="AI49" s="27">
        <f t="shared" si="105"/>
        <v>2.0999470406270149E-2</v>
      </c>
      <c r="AJ49" s="27">
        <f t="shared" si="106"/>
        <v>0.43855911784930468</v>
      </c>
      <c r="AK49" s="27">
        <f t="shared" si="107"/>
        <v>-0.25912592683791758</v>
      </c>
      <c r="AL49" s="27"/>
      <c r="AM49" s="27">
        <f t="shared" si="130"/>
        <v>1.7695999612081525</v>
      </c>
      <c r="AN49" s="27">
        <f t="shared" si="108"/>
        <v>1.0284663253105748</v>
      </c>
      <c r="AO49" s="27">
        <f t="shared" si="109"/>
        <v>0.36587889305543353</v>
      </c>
      <c r="AP49" s="27">
        <f t="shared" si="110"/>
        <v>3.1639451795741564</v>
      </c>
      <c r="AQ49" s="27"/>
      <c r="AR49" s="27">
        <f t="shared" si="131"/>
        <v>1.0509154461146579</v>
      </c>
      <c r="AS49" s="27">
        <f t="shared" si="111"/>
        <v>1.049465795716845</v>
      </c>
      <c r="AT49" s="27">
        <f t="shared" si="112"/>
        <v>0.80443801090473821</v>
      </c>
      <c r="AU49" s="27">
        <f t="shared" si="113"/>
        <v>2.9048192527362389</v>
      </c>
    </row>
    <row r="50" spans="1:47" x14ac:dyDescent="0.2">
      <c r="A50" t="str">
        <f>$A$14</f>
        <v>Sales and customer service occupations</v>
      </c>
      <c r="B50" s="27">
        <f t="shared" si="114"/>
        <v>-0.45959875868240729</v>
      </c>
      <c r="C50" s="27">
        <f t="shared" si="115"/>
        <v>-0.48422282928058635</v>
      </c>
      <c r="D50" s="27">
        <f t="shared" si="116"/>
        <v>-1.2802360339061725</v>
      </c>
      <c r="E50" s="27">
        <f t="shared" si="117"/>
        <v>-2.2240576218691643</v>
      </c>
      <c r="F50" s="27"/>
      <c r="G50" s="27">
        <f t="shared" si="118"/>
        <v>1.2944918573982527</v>
      </c>
      <c r="H50" s="27">
        <f t="shared" si="119"/>
        <v>0.95755167214628756</v>
      </c>
      <c r="I50" s="27">
        <f t="shared" si="120"/>
        <v>-0.31445859781013086</v>
      </c>
      <c r="J50" s="27">
        <f t="shared" si="121"/>
        <v>1.9375849317344134</v>
      </c>
      <c r="K50" s="27"/>
      <c r="L50" s="27">
        <f t="shared" si="122"/>
        <v>0.83489309871584538</v>
      </c>
      <c r="M50" s="27">
        <f t="shared" si="123"/>
        <v>0.4733288428657012</v>
      </c>
      <c r="N50" s="27">
        <f t="shared" si="124"/>
        <v>-1.5946946317163033</v>
      </c>
      <c r="O50" s="27">
        <f t="shared" si="125"/>
        <v>-0.28647269013475096</v>
      </c>
      <c r="Q50" t="str">
        <f>$A$14</f>
        <v>Sales and customer service occupations</v>
      </c>
      <c r="R50" s="27">
        <f t="shared" si="126"/>
        <v>0.62837910906532457</v>
      </c>
      <c r="S50" s="27">
        <f t="shared" si="96"/>
        <v>0.11796220583144912</v>
      </c>
      <c r="T50" s="27">
        <f t="shared" si="97"/>
        <v>-0.7838378370216964</v>
      </c>
      <c r="U50" s="27">
        <f t="shared" si="98"/>
        <v>-3.7496522124921938E-2</v>
      </c>
      <c r="V50" s="27"/>
      <c r="W50" s="27">
        <f t="shared" si="127"/>
        <v>1.348571037117984</v>
      </c>
      <c r="X50" s="27">
        <f t="shared" si="99"/>
        <v>0.66274668364578648</v>
      </c>
      <c r="Y50" s="27">
        <f t="shared" si="100"/>
        <v>-0.10976984073113216</v>
      </c>
      <c r="Z50" s="27">
        <f t="shared" si="101"/>
        <v>1.9015478800326377</v>
      </c>
      <c r="AA50" s="27"/>
      <c r="AB50" s="27">
        <f t="shared" si="128"/>
        <v>1.9769501461833086</v>
      </c>
      <c r="AC50" s="27">
        <f t="shared" si="102"/>
        <v>0.7807088894772356</v>
      </c>
      <c r="AD50" s="27">
        <f t="shared" si="103"/>
        <v>-0.89360767775282857</v>
      </c>
      <c r="AE50" s="27">
        <f t="shared" si="104"/>
        <v>1.8640513579077158</v>
      </c>
      <c r="AG50" t="str">
        <f>$A$14</f>
        <v>Sales and customer service occupations</v>
      </c>
      <c r="AH50" s="27">
        <f t="shared" si="129"/>
        <v>-1.0879778677477407</v>
      </c>
      <c r="AI50" s="27">
        <f t="shared" si="105"/>
        <v>-0.60218503511200794</v>
      </c>
      <c r="AJ50" s="27">
        <f t="shared" si="106"/>
        <v>-0.49639819688447684</v>
      </c>
      <c r="AK50" s="27">
        <f t="shared" si="107"/>
        <v>-2.1865610997442282</v>
      </c>
      <c r="AL50" s="27"/>
      <c r="AM50" s="27">
        <f t="shared" si="130"/>
        <v>-5.407917971972509E-2</v>
      </c>
      <c r="AN50" s="27">
        <f t="shared" si="108"/>
        <v>0.29480498850050552</v>
      </c>
      <c r="AO50" s="27">
        <f t="shared" si="109"/>
        <v>-0.20468875707899781</v>
      </c>
      <c r="AP50" s="27">
        <f t="shared" si="110"/>
        <v>3.603705170178273E-2</v>
      </c>
      <c r="AQ50" s="27"/>
      <c r="AR50" s="27">
        <f t="shared" si="131"/>
        <v>-1.1420570474674658</v>
      </c>
      <c r="AS50" s="27">
        <f t="shared" si="111"/>
        <v>-0.30738004661150242</v>
      </c>
      <c r="AT50" s="27">
        <f t="shared" si="112"/>
        <v>-0.70108695396347465</v>
      </c>
      <c r="AU50" s="27">
        <f t="shared" si="113"/>
        <v>-2.1505240480424455</v>
      </c>
    </row>
    <row r="51" spans="1:47" x14ac:dyDescent="0.2">
      <c r="A51" t="str">
        <f>$A$15</f>
        <v>Process, plant and machine operatives</v>
      </c>
      <c r="B51" s="27">
        <f t="shared" si="114"/>
        <v>-2.8676770970102403</v>
      </c>
      <c r="C51" s="27">
        <f t="shared" si="115"/>
        <v>0.22256403947484538</v>
      </c>
      <c r="D51" s="27">
        <f t="shared" si="116"/>
        <v>0.63641092408030575</v>
      </c>
      <c r="E51" s="27">
        <f t="shared" si="117"/>
        <v>-2.0087021334550883</v>
      </c>
      <c r="F51" s="27"/>
      <c r="G51" s="27">
        <f t="shared" si="118"/>
        <v>-0.26438966985995904</v>
      </c>
      <c r="H51" s="27">
        <f t="shared" si="119"/>
        <v>1.0377949566901674</v>
      </c>
      <c r="I51" s="27">
        <f t="shared" si="120"/>
        <v>0.60519244600735078</v>
      </c>
      <c r="J51" s="27">
        <f t="shared" si="121"/>
        <v>1.3785977328375623</v>
      </c>
      <c r="K51" s="27"/>
      <c r="L51" s="27">
        <f t="shared" si="122"/>
        <v>-3.1320667668701994</v>
      </c>
      <c r="M51" s="27">
        <f t="shared" si="123"/>
        <v>1.2603589961650128</v>
      </c>
      <c r="N51" s="27">
        <f t="shared" si="124"/>
        <v>1.2416033700876565</v>
      </c>
      <c r="O51" s="27">
        <f t="shared" si="125"/>
        <v>-0.63010440061752604</v>
      </c>
      <c r="Q51" t="str">
        <f>$A$15</f>
        <v>Process, plant and machine operatives</v>
      </c>
      <c r="R51" s="27">
        <f t="shared" si="126"/>
        <v>-2.4647199503273107</v>
      </c>
      <c r="S51" s="27">
        <f t="shared" si="96"/>
        <v>0.35142904578080225</v>
      </c>
      <c r="T51" s="27">
        <f t="shared" si="97"/>
        <v>0.6297011097560814</v>
      </c>
      <c r="U51" s="27">
        <f t="shared" si="98"/>
        <v>-1.4835897947904257</v>
      </c>
      <c r="V51" s="27"/>
      <c r="W51" s="27">
        <f t="shared" si="127"/>
        <v>-0.33037008331148954</v>
      </c>
      <c r="X51" s="27">
        <f t="shared" si="99"/>
        <v>0.72375728720774646</v>
      </c>
      <c r="Y51" s="27">
        <f t="shared" si="100"/>
        <v>0.49906767321117051</v>
      </c>
      <c r="Z51" s="27">
        <f t="shared" si="101"/>
        <v>0.89245487710742921</v>
      </c>
      <c r="AA51" s="27"/>
      <c r="AB51" s="27">
        <f t="shared" si="128"/>
        <v>-2.7950900336388003</v>
      </c>
      <c r="AC51" s="27">
        <f t="shared" si="102"/>
        <v>1.0751863329885487</v>
      </c>
      <c r="AD51" s="27">
        <f t="shared" si="103"/>
        <v>1.1287687829672519</v>
      </c>
      <c r="AE51" s="27">
        <f t="shared" si="104"/>
        <v>-0.59113491768299653</v>
      </c>
      <c r="AG51" t="str">
        <f>$A$15</f>
        <v>Process, plant and machine operatives</v>
      </c>
      <c r="AH51" s="27">
        <f t="shared" si="129"/>
        <v>-0.40295714668292137</v>
      </c>
      <c r="AI51" s="27">
        <f t="shared" si="105"/>
        <v>-0.12886500630595754</v>
      </c>
      <c r="AJ51" s="27">
        <f t="shared" si="106"/>
        <v>6.7098143242253494E-3</v>
      </c>
      <c r="AK51" s="27">
        <f t="shared" si="107"/>
        <v>-0.52511233866465368</v>
      </c>
      <c r="AL51" s="27"/>
      <c r="AM51" s="27">
        <f t="shared" si="130"/>
        <v>6.5980413451520947E-2</v>
      </c>
      <c r="AN51" s="27">
        <f t="shared" si="108"/>
        <v>0.31403766948242096</v>
      </c>
      <c r="AO51" s="27">
        <f t="shared" si="109"/>
        <v>0.10612477279618115</v>
      </c>
      <c r="AP51" s="27">
        <f t="shared" si="110"/>
        <v>0.48614285573012328</v>
      </c>
      <c r="AQ51" s="27"/>
      <c r="AR51" s="27">
        <f t="shared" si="131"/>
        <v>-0.33697673323140043</v>
      </c>
      <c r="AS51" s="27">
        <f t="shared" si="111"/>
        <v>0.18517266317646341</v>
      </c>
      <c r="AT51" s="27">
        <f t="shared" si="112"/>
        <v>0.1128345871204065</v>
      </c>
      <c r="AU51" s="27">
        <f t="shared" si="113"/>
        <v>-3.8969482934530397E-2</v>
      </c>
    </row>
    <row r="52" spans="1:47" x14ac:dyDescent="0.2">
      <c r="A52" t="str">
        <f>$A$16</f>
        <v>Elementary occupations</v>
      </c>
      <c r="B52" s="27">
        <f t="shared" si="114"/>
        <v>-1.1682805099339504</v>
      </c>
      <c r="C52" s="27">
        <f t="shared" si="115"/>
        <v>-1.7678730267058214</v>
      </c>
      <c r="D52" s="27">
        <f t="shared" si="116"/>
        <v>-0.93375988850286618</v>
      </c>
      <c r="E52" s="27">
        <f t="shared" si="117"/>
        <v>-3.8699134251426415</v>
      </c>
      <c r="F52" s="27"/>
      <c r="G52" s="27">
        <f t="shared" si="118"/>
        <v>1.2781646818153298</v>
      </c>
      <c r="H52" s="27">
        <f t="shared" si="119"/>
        <v>-1.3139670081184462</v>
      </c>
      <c r="I52" s="27">
        <f t="shared" si="120"/>
        <v>1.1040154839532774</v>
      </c>
      <c r="J52" s="27">
        <f t="shared" si="121"/>
        <v>1.0682131576501561</v>
      </c>
      <c r="K52" s="27"/>
      <c r="L52" s="27">
        <f t="shared" si="122"/>
        <v>0.10988417188137944</v>
      </c>
      <c r="M52" s="27">
        <f t="shared" si="123"/>
        <v>-3.0818400348242676</v>
      </c>
      <c r="N52" s="27">
        <f t="shared" si="124"/>
        <v>0.17025559545041125</v>
      </c>
      <c r="O52" s="27">
        <f t="shared" si="125"/>
        <v>-2.8017002674924854</v>
      </c>
      <c r="Q52" t="str">
        <f>$A$16</f>
        <v>Elementary occupations</v>
      </c>
      <c r="R52" s="27">
        <f t="shared" si="126"/>
        <v>-1.0545094796058212</v>
      </c>
      <c r="S52" s="27">
        <f t="shared" si="96"/>
        <v>0.46851865639148649</v>
      </c>
      <c r="T52" s="27">
        <f t="shared" si="97"/>
        <v>-8.5986031680958641E-2</v>
      </c>
      <c r="U52" s="27">
        <f t="shared" si="98"/>
        <v>-0.67197685489529135</v>
      </c>
      <c r="V52" s="27"/>
      <c r="W52" s="27">
        <f t="shared" si="127"/>
        <v>-0.79769488210613204</v>
      </c>
      <c r="X52" s="27">
        <f t="shared" si="99"/>
        <v>0.34303692682108</v>
      </c>
      <c r="Y52" s="27">
        <f t="shared" si="100"/>
        <v>0.52996896298909513</v>
      </c>
      <c r="Z52" s="27">
        <f t="shared" si="101"/>
        <v>7.5311007704041089E-2</v>
      </c>
      <c r="AA52" s="27"/>
      <c r="AB52" s="27">
        <f t="shared" si="128"/>
        <v>-1.8522043617119532</v>
      </c>
      <c r="AC52" s="27">
        <f t="shared" si="102"/>
        <v>0.81155558321256649</v>
      </c>
      <c r="AD52" s="27">
        <f t="shared" si="103"/>
        <v>0.44398293130813649</v>
      </c>
      <c r="AE52" s="27">
        <f t="shared" si="104"/>
        <v>-0.59666584719125026</v>
      </c>
      <c r="AG52" t="str">
        <f>$A$16</f>
        <v>Elementary occupations</v>
      </c>
      <c r="AH52" s="27">
        <f t="shared" si="129"/>
        <v>-0.11377103032813718</v>
      </c>
      <c r="AI52" s="27">
        <f t="shared" si="105"/>
        <v>-2.2363916830973256</v>
      </c>
      <c r="AJ52" s="27">
        <f t="shared" si="106"/>
        <v>-0.84777385682190864</v>
      </c>
      <c r="AK52" s="27">
        <f t="shared" si="107"/>
        <v>-3.1979365702473679</v>
      </c>
      <c r="AL52" s="27"/>
      <c r="AM52" s="27">
        <f t="shared" si="130"/>
        <v>2.0758595639214557</v>
      </c>
      <c r="AN52" s="27">
        <f t="shared" si="108"/>
        <v>-1.6570039349395103</v>
      </c>
      <c r="AO52" s="27">
        <f t="shared" si="109"/>
        <v>0.57404652096418185</v>
      </c>
      <c r="AP52" s="27">
        <f t="shared" si="110"/>
        <v>0.99290214994612569</v>
      </c>
      <c r="AQ52" s="27"/>
      <c r="AR52" s="27">
        <f t="shared" si="131"/>
        <v>1.9620885335933185</v>
      </c>
      <c r="AS52" s="27">
        <f t="shared" si="111"/>
        <v>-3.8933956180368359</v>
      </c>
      <c r="AT52" s="27">
        <f t="shared" si="112"/>
        <v>-0.27372733585772679</v>
      </c>
      <c r="AU52" s="27">
        <f t="shared" si="113"/>
        <v>-2.2050344203012422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5.1591253746206291</v>
      </c>
      <c r="C54" s="29">
        <f t="shared" si="115"/>
        <v>4.4286140214699543</v>
      </c>
      <c r="D54" s="29">
        <f t="shared" si="116"/>
        <v>-5.4797393960905509</v>
      </c>
      <c r="E54" s="29">
        <f t="shared" si="117"/>
        <v>4.1080000000000041</v>
      </c>
      <c r="F54" s="29"/>
      <c r="G54" s="29">
        <f t="shared" si="118"/>
        <v>22.912592978988243</v>
      </c>
      <c r="H54" s="29">
        <f t="shared" si="119"/>
        <v>8.6584926672340714</v>
      </c>
      <c r="I54" s="29">
        <f t="shared" si="120"/>
        <v>3.2849143537773813</v>
      </c>
      <c r="J54" s="29">
        <f t="shared" si="121"/>
        <v>34.85599999999971</v>
      </c>
      <c r="K54" s="29"/>
      <c r="L54" s="29">
        <f t="shared" si="122"/>
        <v>28.071718353608873</v>
      </c>
      <c r="M54" s="29">
        <f t="shared" si="123"/>
        <v>13.087106688704026</v>
      </c>
      <c r="N54" s="29">
        <f t="shared" si="124"/>
        <v>-2.1948250423131697</v>
      </c>
      <c r="O54" s="29">
        <f t="shared" si="125"/>
        <v>38.963999999999714</v>
      </c>
      <c r="Q54" s="24" t="str">
        <f>$A$18</f>
        <v>All occupations</v>
      </c>
      <c r="R54" s="29">
        <f t="shared" ref="R54" si="132">W18-R18</f>
        <v>0.58673260394471072</v>
      </c>
      <c r="S54" s="29">
        <f t="shared" ref="S54" si="133">X18-S18</f>
        <v>3.6682387300769079</v>
      </c>
      <c r="T54" s="29">
        <f t="shared" ref="T54" si="134">Y18-T18</f>
        <v>-5.7795915232154513</v>
      </c>
      <c r="U54" s="29">
        <f t="shared" ref="U54" si="135">Z18-U18</f>
        <v>-1.5246201891938256</v>
      </c>
      <c r="V54" s="29"/>
      <c r="W54" s="29">
        <f t="shared" ref="W54" si="136">AB18-W18</f>
        <v>6.8653535554041412</v>
      </c>
      <c r="X54" s="29">
        <f t="shared" ref="X54" si="137">AC18-X18</f>
        <v>4.4033597295615436</v>
      </c>
      <c r="Y54" s="29">
        <f t="shared" ref="Y54" si="138">AD18-Y18</f>
        <v>1.7325700621734832</v>
      </c>
      <c r="Z54" s="29">
        <f t="shared" ref="Z54" si="139">AE18-Z18</f>
        <v>13.00128334713915</v>
      </c>
      <c r="AA54" s="29"/>
      <c r="AB54" s="29">
        <f t="shared" ref="AB54" si="140">AB18-R18</f>
        <v>7.4520861593488519</v>
      </c>
      <c r="AC54" s="29">
        <f t="shared" ref="AC54" si="141">AC18-S18</f>
        <v>8.0715984596384516</v>
      </c>
      <c r="AD54" s="29">
        <f t="shared" ref="AD54" si="142">AD18-T18</f>
        <v>-4.0470214610419681</v>
      </c>
      <c r="AE54" s="29">
        <f t="shared" ref="AE54" si="143">AE18-U18</f>
        <v>11.476663157945325</v>
      </c>
      <c r="AG54" s="24" t="str">
        <f>$A$18</f>
        <v>All occupations</v>
      </c>
      <c r="AH54" s="29">
        <f t="shared" ref="AH54" si="144">AM18-AH18</f>
        <v>4.5723927706759611</v>
      </c>
      <c r="AI54" s="29">
        <f t="shared" ref="AI54" si="145">AN18-AI18</f>
        <v>0.76037529139306059</v>
      </c>
      <c r="AJ54" s="29">
        <f t="shared" ref="AJ54" si="146">AO18-AJ18</f>
        <v>0.29985212712491105</v>
      </c>
      <c r="AK54" s="29">
        <f t="shared" ref="AK54" si="147">AP18-AK18</f>
        <v>5.6326201891939434</v>
      </c>
      <c r="AL54" s="29"/>
      <c r="AM54" s="29">
        <f t="shared" ref="AM54" si="148">AR18-AM18</f>
        <v>16.047239423584173</v>
      </c>
      <c r="AN54" s="29">
        <f t="shared" ref="AN54" si="149">AS18-AN18</f>
        <v>4.2551329376725278</v>
      </c>
      <c r="AO54" s="29">
        <f t="shared" ref="AO54" si="150">AT18-AO18</f>
        <v>1.5523442916039123</v>
      </c>
      <c r="AP54" s="29">
        <f t="shared" ref="AP54" si="151">AU18-AP18</f>
        <v>21.854716652860617</v>
      </c>
      <c r="AQ54" s="29"/>
      <c r="AR54" s="29">
        <f t="shared" ref="AR54" si="152">AR18-AH18</f>
        <v>20.619632194260134</v>
      </c>
      <c r="AS54" s="29">
        <f t="shared" ref="AS54" si="153">AS18-AI18</f>
        <v>5.0155082290655884</v>
      </c>
      <c r="AT54" s="29">
        <f t="shared" ref="AT54" si="154">AT18-AJ18</f>
        <v>1.8521964187288233</v>
      </c>
      <c r="AU54" s="29">
        <f t="shared" ref="AU54" si="155">AU18-AK18</f>
        <v>27.48733684205456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of Tyne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0.19700277350473971</v>
      </c>
      <c r="N7" s="91">
        <f>'Occ T2'!I180</f>
        <v>0.53351290000280827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-1.0306738545518446</v>
      </c>
      <c r="N9" s="91">
        <f>'Occ T2'!I178</f>
        <v>0.31295686784997834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-5.1162142923332095</v>
      </c>
      <c r="N10" s="91">
        <f>'Occ T2'!I177</f>
        <v>-1.5478434443305766</v>
      </c>
    </row>
    <row r="11" spans="1:14" x14ac:dyDescent="0.2">
      <c r="L11" s="114" t="str">
        <f>"["&amp;'Occ T3'!A47&amp;"]"</f>
        <v>[Elementary occupations]</v>
      </c>
      <c r="M11" s="91">
        <f>'Occ T1'!H88</f>
        <v>-1.5002050347998952</v>
      </c>
      <c r="N11" s="91">
        <f>'Occ T1'!I88</f>
        <v>0.14302959919711977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1.1200334721850336</v>
      </c>
      <c r="N13" s="91">
        <f>'Occ T2'!I176</f>
        <v>-8.489371587774297E-2</v>
      </c>
    </row>
    <row r="14" spans="1:14" x14ac:dyDescent="0.2">
      <c r="L14" s="91" t="str">
        <f>'Occ T3'!A44</f>
        <v>81 Process, plant and machine operatives</v>
      </c>
      <c r="M14" s="91">
        <f>'Occ T2'!H175</f>
        <v>-4.7331098979288777</v>
      </c>
      <c r="N14" s="91">
        <f>'Occ T2'!I175</f>
        <v>0.96936706772672299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-1.6521207441659858</v>
      </c>
      <c r="N15" s="91">
        <f>'Occ T1'!I87</f>
        <v>0.38678692894460465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1.6084512591244993</v>
      </c>
      <c r="N17" s="91">
        <f>'Occ T2'!I174</f>
        <v>2.902927318035653</v>
      </c>
    </row>
    <row r="18" spans="12:14" x14ac:dyDescent="0.2">
      <c r="L18" s="91" t="str">
        <f>'Occ T3'!A40</f>
        <v>71 Sales occupations</v>
      </c>
      <c r="M18" s="91">
        <f>'Occ T2'!H173</f>
        <v>-1.5315415991138948</v>
      </c>
      <c r="N18" s="91">
        <f>'Occ T2'!I173</f>
        <v>-0.45614467889795174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-0.99584651218613818</v>
      </c>
      <c r="N19" s="91">
        <f>'Occ T1'!I86</f>
        <v>0.29199194075695267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2.6583585557865108</v>
      </c>
      <c r="N21" s="91">
        <f>'Occ T2'!I172</f>
        <v>-0.82563027692738045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-0.66030583530160003</v>
      </c>
      <c r="N22" s="91">
        <f>'Occ T2'!I171</f>
        <v>0.37632437641896832</v>
      </c>
    </row>
    <row r="23" spans="12:14" x14ac:dyDescent="0.2">
      <c r="L23" s="91" t="str">
        <f>'Occ T3'!A35</f>
        <v>61 Caring personal service occupations</v>
      </c>
      <c r="M23" s="91">
        <f>'Occ T2'!H170</f>
        <v>0.15353843101477693</v>
      </c>
      <c r="N23" s="91">
        <f>'Occ T2'!I170</f>
        <v>0.8889339360234505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-8.8998958653885296E-3</v>
      </c>
      <c r="N24" s="91">
        <f>'Occ T1'!I85</f>
        <v>0.75183076850153796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-2.2638180881018433</v>
      </c>
      <c r="N26" s="91">
        <f>'Occ T2'!I169</f>
        <v>-8.3395302461930498E-2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-2.6814998235453635</v>
      </c>
      <c r="N27" s="91">
        <f>'Occ T2'!I168</f>
        <v>-0.71890858677424729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-3.9082607482593179</v>
      </c>
      <c r="N28" s="91">
        <f>'Occ T2'!I167</f>
        <v>-0.82590903893402512</v>
      </c>
    </row>
    <row r="29" spans="12:14" x14ac:dyDescent="0.2">
      <c r="L29" s="91" t="str">
        <f>'Occ T3'!A29</f>
        <v>51 Skilled agricultural and related trades</v>
      </c>
      <c r="M29" s="91">
        <f>'Occ T2'!H166</f>
        <v>-3.7690816080104717</v>
      </c>
      <c r="N29" s="91">
        <f>'Occ T2'!I166</f>
        <v>0.77331504636395376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-3.1719245664833084</v>
      </c>
      <c r="N30" s="91">
        <f>'Occ T1'!I84</f>
        <v>-0.42089059876074808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-2.4363624787296367</v>
      </c>
      <c r="N32" s="91">
        <f>'Occ T2'!I165</f>
        <v>-0.48357332808321996</v>
      </c>
    </row>
    <row r="33" spans="12:14" x14ac:dyDescent="0.2">
      <c r="L33" s="91" t="str">
        <f>'Occ T3'!A25</f>
        <v>41 Administrative occupations</v>
      </c>
      <c r="M33" s="91">
        <f>'Occ T2'!H164</f>
        <v>-0.60436001327878186</v>
      </c>
      <c r="N33" s="91">
        <f>'Occ T2'!I164</f>
        <v>-0.7392676292900302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-0.92747695219956849</v>
      </c>
      <c r="N34" s="91">
        <f>'Occ T1'!I83</f>
        <v>-0.69556352603624694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1.6360081761819467</v>
      </c>
      <c r="N36" s="91">
        <f>'Occ T2'!I163</f>
        <v>0.14532689269735055</v>
      </c>
    </row>
    <row r="37" spans="12:14" x14ac:dyDescent="0.2">
      <c r="L37" s="91" t="str">
        <f>'Occ T3'!A21</f>
        <v>34 Culture, media and sports occupations</v>
      </c>
      <c r="M37" s="91">
        <f>'Occ T2'!H162</f>
        <v>-0.85588867416901415</v>
      </c>
      <c r="N37" s="91">
        <f>'Occ T2'!I162</f>
        <v>0.48009722439230629</v>
      </c>
    </row>
    <row r="38" spans="12:14" x14ac:dyDescent="0.2">
      <c r="L38" s="91" t="str">
        <f>'Occ T3'!A20</f>
        <v>33 Protective service occupations</v>
      </c>
      <c r="M38" s="91">
        <f>'Occ T2'!H161</f>
        <v>2.1959752907488861</v>
      </c>
      <c r="N38" s="91">
        <f>'Occ T2'!I161</f>
        <v>1.9838729105400521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2.8154628828461981</v>
      </c>
      <c r="N39" s="91">
        <f>'Occ T2'!I160</f>
        <v>0.83337852787752631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3.3774045161685473</v>
      </c>
      <c r="N40" s="91">
        <f>'Occ T2'!I159</f>
        <v>-0.36906608382145656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1.9342721987820388</v>
      </c>
      <c r="N41" s="91">
        <f>'Occ T1'!I82</f>
        <v>0.48751220542861962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3.8949731717950797</v>
      </c>
      <c r="N43" s="91">
        <f>'Occ T2'!I158</f>
        <v>1.6185821489209662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1.9146047242039721</v>
      </c>
      <c r="N44" s="91">
        <f>'Occ T2'!I157</f>
        <v>1.0940501747876752</v>
      </c>
    </row>
    <row r="45" spans="12:14" x14ac:dyDescent="0.2">
      <c r="L45" s="91" t="str">
        <f>'Occ T3'!A13</f>
        <v>22 Health professionals</v>
      </c>
      <c r="M45" s="91">
        <f>'Occ T2'!H156</f>
        <v>2.3750837104897338</v>
      </c>
      <c r="N45" s="91">
        <f>'Occ T2'!I156</f>
        <v>1.5098162719394903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2.3717295000008409</v>
      </c>
      <c r="N46" s="91">
        <f>'Occ T2'!I155</f>
        <v>1.1691493338360726</v>
      </c>
    </row>
    <row r="47" spans="12:14" x14ac:dyDescent="0.2">
      <c r="L47" s="114" t="str">
        <f>"["&amp;'Occ T3'!A11&amp;"]"</f>
        <v>[Professional occupations]</v>
      </c>
      <c r="M47" s="91">
        <f>'Occ T1'!H81</f>
        <v>2.6383869286243034</v>
      </c>
      <c r="N47" s="91">
        <f>'Occ T1'!I81</f>
        <v>1.3779198121544489</v>
      </c>
    </row>
    <row r="49" spans="12:14" x14ac:dyDescent="0.2">
      <c r="L49" s="107" t="str">
        <f>'Occ T3'!A9</f>
        <v>12 Other managers and proprietors</v>
      </c>
      <c r="M49" s="91">
        <f>'Occ T2'!H154</f>
        <v>2.1604102070640341</v>
      </c>
      <c r="N49" s="91">
        <f>'Occ T2'!I154</f>
        <v>2.5754062469154571</v>
      </c>
    </row>
    <row r="50" spans="12:14" x14ac:dyDescent="0.2">
      <c r="L50" s="107" t="str">
        <f>'Occ T3'!A8</f>
        <v>11 Corporate managers and directors</v>
      </c>
      <c r="M50" s="91">
        <f>'Occ T2'!H153</f>
        <v>3.5478345474023953</v>
      </c>
      <c r="N50" s="91">
        <f>'Occ T2'!I153</f>
        <v>0.25517086914497167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2.9757799934631235</v>
      </c>
      <c r="N51" s="91">
        <f>'Occ T1'!I80</f>
        <v>1.28005080393645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of Tyne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3.4025891637796626</v>
      </c>
      <c r="N82" s="94">
        <f>'Occ T2'!F119</f>
        <v>0.82883414273979028</v>
      </c>
    </row>
    <row r="83" spans="12:14" x14ac:dyDescent="0.2">
      <c r="L83" s="10" t="str">
        <f>name!D5</f>
        <v>12 Other managers and proprietors</v>
      </c>
      <c r="M83" s="94">
        <f>'Occ T2'!D9-'Occ T2'!B9</f>
        <v>1.4525187599528149</v>
      </c>
      <c r="N83" s="94">
        <f>'Occ T2'!F120</f>
        <v>6.6546073292411663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2.3062363276582545</v>
      </c>
      <c r="N84" s="94">
        <f>'Occ T2'!F121</f>
        <v>3.9720584005401527</v>
      </c>
    </row>
    <row r="85" spans="12:14" x14ac:dyDescent="0.2">
      <c r="L85" s="10" t="str">
        <f>name!D7</f>
        <v>22 Health professionals</v>
      </c>
      <c r="M85" s="94">
        <f>'Occ T2'!D11-'Occ T2'!B11</f>
        <v>3.3304099773831695</v>
      </c>
      <c r="N85" s="94">
        <f>'Occ T2'!F122</f>
        <v>7.5800805753968277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1.720829059490196</v>
      </c>
      <c r="N86" s="94">
        <f>'Occ T2'!F123</f>
        <v>3.3723229947123201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3.9680709822292464</v>
      </c>
      <c r="N87" s="94">
        <f>'Occ T2'!F124</f>
        <v>6.2135110805041975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1.3594799414750147</v>
      </c>
      <c r="N88" s="94">
        <f>'Occ T2'!F125</f>
        <v>-0.47932244013132497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1.3885231470135242</v>
      </c>
      <c r="N89" s="94">
        <f>'Occ T2'!F126</f>
        <v>1.4200930972788903</v>
      </c>
    </row>
    <row r="90" spans="12:14" x14ac:dyDescent="0.2">
      <c r="L90" s="10" t="str">
        <f>name!D12</f>
        <v>33 Protective service occupations</v>
      </c>
      <c r="M90" s="94">
        <f>'Occ T2'!D16-'Occ T2'!B16</f>
        <v>0.60553159732645057</v>
      </c>
      <c r="N90" s="94">
        <f>'Occ T2'!F127</f>
        <v>2.0161579304616675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-0.25020313465457455</v>
      </c>
      <c r="N91" s="94">
        <f>'Occ T2'!F128</f>
        <v>0.42437315758098482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1.4844161386387</v>
      </c>
      <c r="N92" s="94">
        <f>'Occ T2'!F129</f>
        <v>0.41945873876710493</v>
      </c>
    </row>
    <row r="93" spans="12:14" x14ac:dyDescent="0.2">
      <c r="L93" s="10" t="str">
        <f>name!D15</f>
        <v>41 Administrative occupations</v>
      </c>
      <c r="M93" s="94">
        <f>'Occ T2'!D19-'Occ T2'!B19</f>
        <v>-1.2154868684029196</v>
      </c>
      <c r="N93" s="94">
        <f>'Occ T2'!F130</f>
        <v>-4.1603418365735791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-1.0496642907771667</v>
      </c>
      <c r="N94" s="94">
        <f>'Occ T2'!F131</f>
        <v>-0.5608549305333046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-0.9067419740952225</v>
      </c>
      <c r="N95" s="94">
        <f>'Occ T2'!F132</f>
        <v>0.52443090605314246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-2.8127234193650477</v>
      </c>
      <c r="N96" s="94">
        <f>'Occ T2'!F133</f>
        <v>-1.4915282292759553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-1.6117633323253546</v>
      </c>
      <c r="N97" s="94">
        <f>'Occ T2'!F134</f>
        <v>-1.1356921474497312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-0.94274413845962712</v>
      </c>
      <c r="N98" s="94">
        <f>'Occ T2'!F135</f>
        <v>-9.6654053235954329E-2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0.24065508746867792</v>
      </c>
      <c r="N99" s="94">
        <f>'Occ T2'!F136</f>
        <v>4.4708358254711769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-0.32819503032487063</v>
      </c>
      <c r="N100" s="94">
        <f>'Occ T2'!F137</f>
        <v>0.56480180018185955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6.8935186455973685E-2</v>
      </c>
      <c r="N101" s="94">
        <f>'Occ T2'!F138</f>
        <v>-6.556816395195969E-2</v>
      </c>
    </row>
    <row r="102" spans="12:14" x14ac:dyDescent="0.2">
      <c r="L102" s="10" t="str">
        <f>name!D24</f>
        <v>71 Sales occupations</v>
      </c>
      <c r="M102" s="94">
        <f>'Occ T2'!D28-'Occ T2'!B28</f>
        <v>-2.8364116006802362</v>
      </c>
      <c r="N102" s="94">
        <f>'Occ T2'!F139</f>
        <v>-2.3433556885502824</v>
      </c>
    </row>
    <row r="103" spans="12:14" x14ac:dyDescent="0.2">
      <c r="L103" s="10" t="str">
        <f>name!D25</f>
        <v>72 Customer service occupations</v>
      </c>
      <c r="M103" s="94">
        <f>'Occ T2'!D29-'Occ T2'!B29</f>
        <v>0.61235397881108788</v>
      </c>
      <c r="N103" s="94">
        <f>'Occ T2'!F140</f>
        <v>4.2809406202847349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-2.7235870792984382</v>
      </c>
      <c r="N104" s="94">
        <f>'Occ T2'!F141</f>
        <v>1.5456608933433653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0.71488494584328954</v>
      </c>
      <c r="N105" s="94">
        <f>'Occ T2'!F142</f>
        <v>-0.16706316050575154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-1.5179254321679769</v>
      </c>
      <c r="N106" s="94">
        <f>'Occ T2'!F143</f>
        <v>-1.0546089817757958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-2.3519879929746637</v>
      </c>
      <c r="N107" s="94">
        <f>'Occ T2'!F144</f>
        <v>2.1228221394259279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4.1080000000000609</v>
      </c>
      <c r="N109" s="94">
        <f>'Occ T2'!F146</f>
        <v>34.85599999999954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of Tyne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4.8551079237324757</v>
      </c>
      <c r="N153" s="94">
        <f>'Occ T1'!H8</f>
        <v>7.483441471980953</v>
      </c>
    </row>
    <row r="154" spans="1:14" x14ac:dyDescent="0.2">
      <c r="L154" s="10" t="str">
        <f>name!E5</f>
        <v>Professional occupations</v>
      </c>
      <c r="M154" s="94">
        <f>'Occ T1'!D9-'Occ T1'!B9</f>
        <v>11.325546346760859</v>
      </c>
      <c r="N154" s="94">
        <f>'Occ T1'!H9</f>
        <v>21.137973051153509</v>
      </c>
    </row>
    <row r="155" spans="1:14" x14ac:dyDescent="0.2">
      <c r="L155" s="10" t="str">
        <f>name!E6</f>
        <v>Associate professional occupations</v>
      </c>
      <c r="M155" s="94">
        <f>'Occ T1'!D10-'Occ T1'!B10</f>
        <v>4.5877476897991158</v>
      </c>
      <c r="N155" s="94">
        <f>'Occ T1'!H10</f>
        <v>3.800760483957319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-2.2651511591800855</v>
      </c>
      <c r="N156" s="94">
        <f>'Occ T1'!H11</f>
        <v>-4.721196767106882</v>
      </c>
    </row>
    <row r="157" spans="1:14" x14ac:dyDescent="0.2">
      <c r="L157" s="10" t="str">
        <f>name!E8</f>
        <v>Skilled trades occupations</v>
      </c>
      <c r="M157" s="94">
        <f>'Occ T1'!D12-'Occ T1'!B12</f>
        <v>-6.2739728642452519</v>
      </c>
      <c r="N157" s="94">
        <f>'Occ T1'!H12</f>
        <v>-2.1994435239084993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-1.8604756400215194E-2</v>
      </c>
      <c r="N158" s="94">
        <f>'Occ T1'!H13</f>
        <v>4.9700694617010726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-2.2240576218691501</v>
      </c>
      <c r="N159" s="94">
        <f>'Occ T1'!H14</f>
        <v>1.937584931734456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-2.0087021334551487</v>
      </c>
      <c r="N160" s="94">
        <f>'Occ T1'!H15</f>
        <v>1.3785977328376156</v>
      </c>
    </row>
    <row r="161" spans="12:14" x14ac:dyDescent="0.2">
      <c r="L161" s="10" t="str">
        <f>name!E12</f>
        <v>Elementary occupations</v>
      </c>
      <c r="M161" s="94">
        <f>'Occ T1'!D16-'Occ T1'!B16</f>
        <v>-3.8699134251426415</v>
      </c>
      <c r="N161" s="94">
        <f>'Occ T1'!H16</f>
        <v>1.0682131576501348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4.1079999999998904</v>
      </c>
      <c r="N163" s="94">
        <f>'Occ T1'!H18</f>
        <v>34.855999999999682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of Tyne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26.699907216578332</v>
      </c>
      <c r="N5" s="87">
        <f>SUM(N6:N7)</f>
        <v>28.384276376917928</v>
      </c>
      <c r="O5" s="87">
        <f t="shared" ref="O5:AL5" si="1">SUM(O6:O7)</f>
        <v>28.370860777004488</v>
      </c>
      <c r="P5" s="87">
        <f t="shared" si="1"/>
        <v>29.795286095802908</v>
      </c>
      <c r="Q5" s="87">
        <f t="shared" si="1"/>
        <v>28.914486912764961</v>
      </c>
      <c r="R5" s="87">
        <f t="shared" si="1"/>
        <v>30.745709137772351</v>
      </c>
      <c r="S5" s="87">
        <f t="shared" si="1"/>
        <v>28.765738513297016</v>
      </c>
      <c r="T5" s="87">
        <f t="shared" si="1"/>
        <v>30.48496286866613</v>
      </c>
      <c r="U5" s="87">
        <f t="shared" si="1"/>
        <v>32.665102271387354</v>
      </c>
      <c r="V5" s="87">
        <f t="shared" si="1"/>
        <v>36.156272802076856</v>
      </c>
      <c r="W5" s="87">
        <f t="shared" si="1"/>
        <v>35.600817061504827</v>
      </c>
      <c r="X5" s="87">
        <f t="shared" si="1"/>
        <v>34.806739171166747</v>
      </c>
      <c r="Y5" s="87">
        <f t="shared" si="1"/>
        <v>35.173843385014365</v>
      </c>
      <c r="Z5" s="87">
        <f t="shared" si="1"/>
        <v>35.714515113473929</v>
      </c>
      <c r="AA5" s="87">
        <f t="shared" si="1"/>
        <v>36.372997710823569</v>
      </c>
      <c r="AB5" s="87">
        <f t="shared" si="1"/>
        <v>36.981432493389065</v>
      </c>
      <c r="AC5" s="87">
        <f t="shared" si="1"/>
        <v>37.554341109057482</v>
      </c>
      <c r="AD5" s="87">
        <f t="shared" si="1"/>
        <v>38.146316060274643</v>
      </c>
      <c r="AE5" s="87">
        <f t="shared" si="1"/>
        <v>38.753434122513376</v>
      </c>
      <c r="AF5" s="87">
        <f t="shared" si="1"/>
        <v>39.358993978334283</v>
      </c>
      <c r="AG5" s="87">
        <f t="shared" si="1"/>
        <v>39.981498912149647</v>
      </c>
      <c r="AH5" s="87">
        <f t="shared" si="1"/>
        <v>40.643995867905474</v>
      </c>
      <c r="AI5" s="87">
        <f t="shared" si="1"/>
        <v>41.339807117762547</v>
      </c>
      <c r="AJ5" s="87">
        <f t="shared" si="1"/>
        <v>41.975134892915804</v>
      </c>
      <c r="AK5" s="87">
        <f t="shared" si="1"/>
        <v>42.607224390145205</v>
      </c>
      <c r="AL5" s="87">
        <f t="shared" si="1"/>
        <v>43.08425853348578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16.569861289368689</v>
      </c>
      <c r="N6" s="11">
        <v>17.087151311567585</v>
      </c>
      <c r="O6" s="11">
        <v>17.080778010201545</v>
      </c>
      <c r="P6" s="11">
        <v>17.445416880133134</v>
      </c>
      <c r="Q6" s="11">
        <v>16.728085246380445</v>
      </c>
      <c r="R6" s="11">
        <v>17.867606514747898</v>
      </c>
      <c r="S6" s="11">
        <v>18.298054286395995</v>
      </c>
      <c r="T6" s="11">
        <v>18.710910961377934</v>
      </c>
      <c r="U6" s="11">
        <v>20.277000476754221</v>
      </c>
      <c r="V6" s="11">
        <v>21.049506096668917</v>
      </c>
      <c r="W6" s="11">
        <v>21.270195678527561</v>
      </c>
      <c r="X6" s="11">
        <v>18.943859790231883</v>
      </c>
      <c r="Y6" s="11">
        <v>19.101456588343197</v>
      </c>
      <c r="Z6" s="11">
        <v>19.313917470401016</v>
      </c>
      <c r="AA6" s="11">
        <v>19.565258548063575</v>
      </c>
      <c r="AB6" s="11">
        <v>19.784581923822678</v>
      </c>
      <c r="AC6" s="11">
        <v>19.996437835814554</v>
      </c>
      <c r="AD6" s="11">
        <v>20.216099609140223</v>
      </c>
      <c r="AE6" s="11">
        <v>20.441031621660482</v>
      </c>
      <c r="AF6" s="11">
        <v>20.664463041367707</v>
      </c>
      <c r="AG6" s="11">
        <v>20.896247094828801</v>
      </c>
      <c r="AH6" s="11">
        <v>21.142968868213874</v>
      </c>
      <c r="AI6" s="11">
        <v>21.400323005694545</v>
      </c>
      <c r="AJ6" s="11">
        <v>21.637954511018986</v>
      </c>
      <c r="AK6" s="11">
        <v>21.877246742400569</v>
      </c>
      <c r="AL6" s="11">
        <v>22.099029821267351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10.130045927209641</v>
      </c>
      <c r="N7" s="11">
        <v>11.297125065350343</v>
      </c>
      <c r="O7" s="11">
        <v>11.290082766802943</v>
      </c>
      <c r="P7" s="11">
        <v>12.349869215669775</v>
      </c>
      <c r="Q7" s="11">
        <v>12.186401666384516</v>
      </c>
      <c r="R7" s="11">
        <v>12.878102623024452</v>
      </c>
      <c r="S7" s="11">
        <v>10.467684226901023</v>
      </c>
      <c r="T7" s="11">
        <v>11.774051907288195</v>
      </c>
      <c r="U7" s="11">
        <v>12.38810179463313</v>
      </c>
      <c r="V7" s="11">
        <v>15.106766705407939</v>
      </c>
      <c r="W7" s="11">
        <v>14.330621382977267</v>
      </c>
      <c r="X7" s="11">
        <v>15.862879380934864</v>
      </c>
      <c r="Y7" s="11">
        <v>16.072386796671168</v>
      </c>
      <c r="Z7" s="11">
        <v>16.400597643072913</v>
      </c>
      <c r="AA7" s="11">
        <v>16.80773916275999</v>
      </c>
      <c r="AB7" s="11">
        <v>17.19685056956639</v>
      </c>
      <c r="AC7" s="11">
        <v>17.557903273242928</v>
      </c>
      <c r="AD7" s="11">
        <v>17.930216451134424</v>
      </c>
      <c r="AE7" s="11">
        <v>18.312402500852894</v>
      </c>
      <c r="AF7" s="11">
        <v>18.694530936966572</v>
      </c>
      <c r="AG7" s="11">
        <v>19.085251817320845</v>
      </c>
      <c r="AH7" s="11">
        <v>19.5010269996916</v>
      </c>
      <c r="AI7" s="11">
        <v>19.939484112068001</v>
      </c>
      <c r="AJ7" s="11">
        <v>20.337180381896818</v>
      </c>
      <c r="AK7" s="11">
        <v>20.729977647744633</v>
      </c>
      <c r="AL7" s="11">
        <v>20.985228712218433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80.072752217906825</v>
      </c>
      <c r="N9" s="87">
        <f>SUM(N10:N13)</f>
        <v>74.553982695864207</v>
      </c>
      <c r="O9" s="87">
        <f t="shared" ref="O9:AL9" si="3">SUM(O10:O13)</f>
        <v>77.133576035618233</v>
      </c>
      <c r="P9" s="87">
        <f t="shared" si="3"/>
        <v>75.611640304690326</v>
      </c>
      <c r="Q9" s="87">
        <f t="shared" si="3"/>
        <v>77.113178032464887</v>
      </c>
      <c r="R9" s="87">
        <f t="shared" si="3"/>
        <v>81.439772092648766</v>
      </c>
      <c r="S9" s="87">
        <f t="shared" si="3"/>
        <v>80.937283148618079</v>
      </c>
      <c r="T9" s="87">
        <f t="shared" si="3"/>
        <v>81.731085203388616</v>
      </c>
      <c r="U9" s="87">
        <f t="shared" si="3"/>
        <v>86.388785656217522</v>
      </c>
      <c r="V9" s="87">
        <f t="shared" si="3"/>
        <v>86.648738078618834</v>
      </c>
      <c r="W9" s="87">
        <f t="shared" si="3"/>
        <v>92.765318439409626</v>
      </c>
      <c r="X9" s="87">
        <f t="shared" si="3"/>
        <v>95.869976121347889</v>
      </c>
      <c r="Y9" s="87">
        <f t="shared" si="3"/>
        <v>97.300117182621506</v>
      </c>
      <c r="Z9" s="87">
        <f t="shared" si="3"/>
        <v>98.640413264976246</v>
      </c>
      <c r="AA9" s="87">
        <f t="shared" si="3"/>
        <v>100.15711006417465</v>
      </c>
      <c r="AB9" s="87">
        <f t="shared" si="3"/>
        <v>101.41761254364452</v>
      </c>
      <c r="AC9" s="87">
        <f t="shared" si="3"/>
        <v>102.61279131031871</v>
      </c>
      <c r="AD9" s="87">
        <f t="shared" si="3"/>
        <v>103.80775758733336</v>
      </c>
      <c r="AE9" s="87">
        <f t="shared" si="3"/>
        <v>105.00549384357838</v>
      </c>
      <c r="AF9" s="87">
        <f t="shared" si="3"/>
        <v>106.21199895545908</v>
      </c>
      <c r="AG9" s="87">
        <f t="shared" si="3"/>
        <v>107.47181059482105</v>
      </c>
      <c r="AH9" s="87">
        <f t="shared" si="3"/>
        <v>108.78168060910858</v>
      </c>
      <c r="AI9" s="87">
        <f t="shared" si="3"/>
        <v>110.07542507135733</v>
      </c>
      <c r="AJ9" s="87">
        <f t="shared" si="3"/>
        <v>111.37179115241828</v>
      </c>
      <c r="AK9" s="87">
        <f t="shared" si="3"/>
        <v>112.65714209269306</v>
      </c>
      <c r="AL9" s="87">
        <f t="shared" si="3"/>
        <v>113.90329149056313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18.904463587462399</v>
      </c>
      <c r="N10" s="11">
        <v>17.277475645441406</v>
      </c>
      <c r="O10" s="11">
        <v>17.196787246082383</v>
      </c>
      <c r="P10" s="11">
        <v>16.445778244236017</v>
      </c>
      <c r="Q10" s="11">
        <v>16.74847748089784</v>
      </c>
      <c r="R10" s="11">
        <v>18.546841998940312</v>
      </c>
      <c r="S10" s="11">
        <v>18.239901990022357</v>
      </c>
      <c r="T10" s="11">
        <v>18.105802701586885</v>
      </c>
      <c r="U10" s="11">
        <v>20.292858616740013</v>
      </c>
      <c r="V10" s="11">
        <v>20.637435193798371</v>
      </c>
      <c r="W10" s="11">
        <v>20.853078326598567</v>
      </c>
      <c r="X10" s="11">
        <v>21.060817565906021</v>
      </c>
      <c r="Y10" s="11">
        <v>21.255479212674061</v>
      </c>
      <c r="Z10" s="11">
        <v>21.505888448886505</v>
      </c>
      <c r="AA10" s="11">
        <v>21.802623468018385</v>
      </c>
      <c r="AB10" s="11">
        <v>22.059794138625939</v>
      </c>
      <c r="AC10" s="11">
        <v>22.305830139782209</v>
      </c>
      <c r="AD10" s="11">
        <v>22.565873097787055</v>
      </c>
      <c r="AE10" s="11">
        <v>22.836168316961022</v>
      </c>
      <c r="AF10" s="11">
        <v>23.109040433713371</v>
      </c>
      <c r="AG10" s="11">
        <v>23.391500560295935</v>
      </c>
      <c r="AH10" s="11">
        <v>23.677795245899734</v>
      </c>
      <c r="AI10" s="11">
        <v>23.962833856035971</v>
      </c>
      <c r="AJ10" s="11">
        <v>24.248951520440681</v>
      </c>
      <c r="AK10" s="11">
        <v>24.536467163563383</v>
      </c>
      <c r="AL10" s="11">
        <v>24.82513672713872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21.470503647835862</v>
      </c>
      <c r="N11" s="11">
        <v>20.963792168173452</v>
      </c>
      <c r="O11" s="11">
        <v>22.916966817911629</v>
      </c>
      <c r="P11" s="11">
        <v>23.936872618479939</v>
      </c>
      <c r="Q11" s="11">
        <v>25.839086423687121</v>
      </c>
      <c r="R11" s="11">
        <v>26.74366789310934</v>
      </c>
      <c r="S11" s="11">
        <v>26.584433346416056</v>
      </c>
      <c r="T11" s="11">
        <v>28.122391030135773</v>
      </c>
      <c r="U11" s="11">
        <v>28.876939946577064</v>
      </c>
      <c r="V11" s="11">
        <v>27.602682397195064</v>
      </c>
      <c r="W11" s="11">
        <v>30.074077870492509</v>
      </c>
      <c r="X11" s="11">
        <v>31.353602171646351</v>
      </c>
      <c r="Y11" s="11">
        <v>31.854293890856283</v>
      </c>
      <c r="Z11" s="11">
        <v>32.330891220081071</v>
      </c>
      <c r="AA11" s="11">
        <v>32.886148853611012</v>
      </c>
      <c r="AB11" s="11">
        <v>33.343339129753808</v>
      </c>
      <c r="AC11" s="11">
        <v>33.785052363146484</v>
      </c>
      <c r="AD11" s="11">
        <v>34.208577299638151</v>
      </c>
      <c r="AE11" s="11">
        <v>34.608451667422486</v>
      </c>
      <c r="AF11" s="11">
        <v>35.014301194791898</v>
      </c>
      <c r="AG11" s="11">
        <v>35.438006375131074</v>
      </c>
      <c r="AH11" s="11">
        <v>35.889984078874171</v>
      </c>
      <c r="AI11" s="11">
        <v>36.347166385550921</v>
      </c>
      <c r="AJ11" s="11">
        <v>36.803522282836973</v>
      </c>
      <c r="AK11" s="11">
        <v>37.248236250682922</v>
      </c>
      <c r="AL11" s="11">
        <v>37.654158445889337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18.332364645166702</v>
      </c>
      <c r="N12" s="11">
        <v>17.385031803783576</v>
      </c>
      <c r="O12" s="11">
        <v>19.163132890106063</v>
      </c>
      <c r="P12" s="11">
        <v>16.972713355541487</v>
      </c>
      <c r="Q12" s="11">
        <v>16.818093664361189</v>
      </c>
      <c r="R12" s="11">
        <v>17.300536052192989</v>
      </c>
      <c r="S12" s="11">
        <v>17.124916409857619</v>
      </c>
      <c r="T12" s="11">
        <v>17.236971974057955</v>
      </c>
      <c r="U12" s="11">
        <v>17.808748772945361</v>
      </c>
      <c r="V12" s="11">
        <v>18.137579161801348</v>
      </c>
      <c r="W12" s="11">
        <v>19.021365111683185</v>
      </c>
      <c r="X12" s="11">
        <v>19.536411331507491</v>
      </c>
      <c r="Y12" s="11">
        <v>20.04861773440086</v>
      </c>
      <c r="Z12" s="11">
        <v>20.324994977872759</v>
      </c>
      <c r="AA12" s="11">
        <v>20.598218038670669</v>
      </c>
      <c r="AB12" s="11">
        <v>20.778490671490914</v>
      </c>
      <c r="AC12" s="11">
        <v>20.927611255792005</v>
      </c>
      <c r="AD12" s="11">
        <v>21.083919627052001</v>
      </c>
      <c r="AE12" s="11">
        <v>21.243102651541591</v>
      </c>
      <c r="AF12" s="11">
        <v>21.399277605895563</v>
      </c>
      <c r="AG12" s="11">
        <v>21.557342023610044</v>
      </c>
      <c r="AH12" s="11">
        <v>21.72495379692619</v>
      </c>
      <c r="AI12" s="11">
        <v>21.89403480699481</v>
      </c>
      <c r="AJ12" s="11">
        <v>22.062536144156105</v>
      </c>
      <c r="AK12" s="11">
        <v>22.228838237435831</v>
      </c>
      <c r="AL12" s="11">
        <v>22.393688106395505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21.365420337441861</v>
      </c>
      <c r="N13" s="11">
        <v>18.927683078465773</v>
      </c>
      <c r="O13" s="11">
        <v>17.856689081518155</v>
      </c>
      <c r="P13" s="11">
        <v>18.25627608643288</v>
      </c>
      <c r="Q13" s="11">
        <v>17.70752046351873</v>
      </c>
      <c r="R13" s="11">
        <v>18.848726148406122</v>
      </c>
      <c r="S13" s="11">
        <v>18.988031402322054</v>
      </c>
      <c r="T13" s="11">
        <v>18.265919497608014</v>
      </c>
      <c r="U13" s="11">
        <v>19.410238319955088</v>
      </c>
      <c r="V13" s="11">
        <v>20.271041325824065</v>
      </c>
      <c r="W13" s="11">
        <v>22.816797130635369</v>
      </c>
      <c r="X13" s="11">
        <v>23.919145052288027</v>
      </c>
      <c r="Y13" s="11">
        <v>24.141726344690301</v>
      </c>
      <c r="Z13" s="11">
        <v>24.478638618135903</v>
      </c>
      <c r="AA13" s="11">
        <v>24.870119703874586</v>
      </c>
      <c r="AB13" s="11">
        <v>25.235988603773865</v>
      </c>
      <c r="AC13" s="11">
        <v>25.594297551598022</v>
      </c>
      <c r="AD13" s="11">
        <v>25.949387562856153</v>
      </c>
      <c r="AE13" s="11">
        <v>26.317771207653283</v>
      </c>
      <c r="AF13" s="11">
        <v>26.689379721058252</v>
      </c>
      <c r="AG13" s="11">
        <v>27.084961635784001</v>
      </c>
      <c r="AH13" s="11">
        <v>27.488947487408478</v>
      </c>
      <c r="AI13" s="11">
        <v>27.871390022775632</v>
      </c>
      <c r="AJ13" s="11">
        <v>28.256781204984531</v>
      </c>
      <c r="AK13" s="11">
        <v>28.643600441010921</v>
      </c>
      <c r="AL13" s="11">
        <v>29.030308211139566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46.241109163914643</v>
      </c>
      <c r="N15" s="87">
        <f>SUM(N16:N20)</f>
        <v>44.252277071656721</v>
      </c>
      <c r="O15" s="87">
        <f t="shared" ref="O15:AL15" si="5">SUM(O16:O20)</f>
        <v>44.721855275566803</v>
      </c>
      <c r="P15" s="87">
        <f t="shared" si="5"/>
        <v>43.996603056160822</v>
      </c>
      <c r="Q15" s="87">
        <f t="shared" si="5"/>
        <v>43.71664482042867</v>
      </c>
      <c r="R15" s="87">
        <f t="shared" si="5"/>
        <v>45.636474997268913</v>
      </c>
      <c r="S15" s="87">
        <f t="shared" si="5"/>
        <v>44.683672441363377</v>
      </c>
      <c r="T15" s="87">
        <f t="shared" si="5"/>
        <v>45.963692056120522</v>
      </c>
      <c r="U15" s="87">
        <f t="shared" si="5"/>
        <v>48.182451538009602</v>
      </c>
      <c r="V15" s="87">
        <f t="shared" si="5"/>
        <v>47.825194050067751</v>
      </c>
      <c r="W15" s="87">
        <f t="shared" si="5"/>
        <v>50.224222687068028</v>
      </c>
      <c r="X15" s="87">
        <f t="shared" si="5"/>
        <v>47.524588374331827</v>
      </c>
      <c r="Y15" s="87">
        <f t="shared" si="5"/>
        <v>47.819444203688846</v>
      </c>
      <c r="Z15" s="87">
        <f t="shared" si="5"/>
        <v>48.281032196379797</v>
      </c>
      <c r="AA15" s="87">
        <f t="shared" si="5"/>
        <v>48.844322126669127</v>
      </c>
      <c r="AB15" s="87">
        <f t="shared" si="5"/>
        <v>49.325424138091137</v>
      </c>
      <c r="AC15" s="87">
        <f t="shared" si="5"/>
        <v>49.76852857318849</v>
      </c>
      <c r="AD15" s="87">
        <f t="shared" si="5"/>
        <v>50.212158073126496</v>
      </c>
      <c r="AE15" s="87">
        <f t="shared" si="5"/>
        <v>50.665038094184382</v>
      </c>
      <c r="AF15" s="87">
        <f t="shared" si="5"/>
        <v>51.097526637987997</v>
      </c>
      <c r="AG15" s="87">
        <f t="shared" si="5"/>
        <v>51.570009164041309</v>
      </c>
      <c r="AH15" s="87">
        <f t="shared" si="5"/>
        <v>52.042613984268755</v>
      </c>
      <c r="AI15" s="87">
        <f t="shared" si="5"/>
        <v>52.5136654855459</v>
      </c>
      <c r="AJ15" s="87">
        <f t="shared" si="5"/>
        <v>52.99293391509849</v>
      </c>
      <c r="AK15" s="87">
        <f t="shared" si="5"/>
        <v>53.473472929794809</v>
      </c>
      <c r="AL15" s="87">
        <f t="shared" si="5"/>
        <v>54.024983171025347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8.5293052227721606</v>
      </c>
      <c r="N16" s="11">
        <v>7.9099568285267292</v>
      </c>
      <c r="O16" s="11">
        <v>8.0131665565704466</v>
      </c>
      <c r="P16" s="11">
        <v>7.7443581048961025</v>
      </c>
      <c r="Q16" s="11">
        <v>6.9979524806949165</v>
      </c>
      <c r="R16" s="11">
        <v>7.5247040108647605</v>
      </c>
      <c r="S16" s="11">
        <v>7.5944192186865687</v>
      </c>
      <c r="T16" s="11">
        <v>8.3513111364332016</v>
      </c>
      <c r="U16" s="11">
        <v>8.7588759766397573</v>
      </c>
      <c r="V16" s="11">
        <v>8.3553356031242458</v>
      </c>
      <c r="W16" s="11">
        <v>8.8841839523397752</v>
      </c>
      <c r="X16" s="11">
        <v>7.5768444834287143</v>
      </c>
      <c r="Y16" s="11">
        <v>7.6326197151827744</v>
      </c>
      <c r="Z16" s="11">
        <v>7.6962098218876269</v>
      </c>
      <c r="AA16" s="11">
        <v>7.7719812176509073</v>
      </c>
      <c r="AB16" s="11">
        <v>7.8373771927963656</v>
      </c>
      <c r="AC16" s="11">
        <v>7.8968022761228713</v>
      </c>
      <c r="AD16" s="11">
        <v>7.9537709813204014</v>
      </c>
      <c r="AE16" s="11">
        <v>8.0076891446137441</v>
      </c>
      <c r="AF16" s="11">
        <v>8.0581006821561765</v>
      </c>
      <c r="AG16" s="11">
        <v>8.117726753608677</v>
      </c>
      <c r="AH16" s="11">
        <v>8.1745161886928734</v>
      </c>
      <c r="AI16" s="11">
        <v>8.2353057987947285</v>
      </c>
      <c r="AJ16" s="11">
        <v>8.2916605624925293</v>
      </c>
      <c r="AK16" s="11">
        <v>8.3514258232756475</v>
      </c>
      <c r="AL16" s="11">
        <v>8.4048615122084502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6.7567432601157869</v>
      </c>
      <c r="N17" s="11">
        <v>8.1885962854910108</v>
      </c>
      <c r="O17" s="11">
        <v>8.5714996275977366</v>
      </c>
      <c r="P17" s="11">
        <v>8.5753649683238748</v>
      </c>
      <c r="Q17" s="11">
        <v>9.135607399315262</v>
      </c>
      <c r="R17" s="11">
        <v>9.3235582766558149</v>
      </c>
      <c r="S17" s="11">
        <v>9.1933619671981432</v>
      </c>
      <c r="T17" s="11">
        <v>9.4218195658274393</v>
      </c>
      <c r="U17" s="11">
        <v>10.447443882942373</v>
      </c>
      <c r="V17" s="11">
        <v>9.6177733623693129</v>
      </c>
      <c r="W17" s="11">
        <v>10.712081423669339</v>
      </c>
      <c r="X17" s="11">
        <v>10.403343492587535</v>
      </c>
      <c r="Y17" s="11">
        <v>10.542901613228141</v>
      </c>
      <c r="Z17" s="11">
        <v>10.676821557312323</v>
      </c>
      <c r="AA17" s="11">
        <v>10.834664137290545</v>
      </c>
      <c r="AB17" s="11">
        <v>10.960316204532303</v>
      </c>
      <c r="AC17" s="11">
        <v>11.074661284889212</v>
      </c>
      <c r="AD17" s="11">
        <v>11.187289058378209</v>
      </c>
      <c r="AE17" s="11">
        <v>11.303033981723956</v>
      </c>
      <c r="AF17" s="11">
        <v>11.412336370474172</v>
      </c>
      <c r="AG17" s="11">
        <v>11.527309803546823</v>
      </c>
      <c r="AH17" s="11">
        <v>11.635924858491611</v>
      </c>
      <c r="AI17" s="11">
        <v>11.74597164659076</v>
      </c>
      <c r="AJ17" s="11">
        <v>11.871486693416756</v>
      </c>
      <c r="AK17" s="11">
        <v>11.999122855979561</v>
      </c>
      <c r="AL17" s="11">
        <v>12.132174520948229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7.0558905661240887</v>
      </c>
      <c r="N18" s="11">
        <v>7.1371172076048737</v>
      </c>
      <c r="O18" s="11">
        <v>6.4248292346092697</v>
      </c>
      <c r="P18" s="11">
        <v>5.4622515157174298</v>
      </c>
      <c r="Q18" s="11">
        <v>5.3112367208040165</v>
      </c>
      <c r="R18" s="11">
        <v>5.2779694294322033</v>
      </c>
      <c r="S18" s="11">
        <v>5.6983510746480848</v>
      </c>
      <c r="T18" s="11">
        <v>5.6033591647735781</v>
      </c>
      <c r="U18" s="11">
        <v>5.4770904009813099</v>
      </c>
      <c r="V18" s="11">
        <v>5.5835699108471912</v>
      </c>
      <c r="W18" s="11">
        <v>5.8835010267586538</v>
      </c>
      <c r="X18" s="11">
        <v>6.4715224504397204</v>
      </c>
      <c r="Y18" s="11">
        <v>6.5467571760698977</v>
      </c>
      <c r="Z18" s="11">
        <v>6.6521859470192064</v>
      </c>
      <c r="AA18" s="11">
        <v>6.7591194154418162</v>
      </c>
      <c r="AB18" s="11">
        <v>6.8710167009357148</v>
      </c>
      <c r="AC18" s="11">
        <v>6.9794807549006821</v>
      </c>
      <c r="AD18" s="11">
        <v>7.0857806487237998</v>
      </c>
      <c r="AE18" s="11">
        <v>7.1901308498568532</v>
      </c>
      <c r="AF18" s="11">
        <v>7.2915504280788195</v>
      </c>
      <c r="AG18" s="11">
        <v>7.3889984991537325</v>
      </c>
      <c r="AH18" s="11">
        <v>7.4848227124621207</v>
      </c>
      <c r="AI18" s="11">
        <v>7.5937966878072745</v>
      </c>
      <c r="AJ18" s="11">
        <v>7.6978999060695568</v>
      </c>
      <c r="AK18" s="11">
        <v>7.7986217348762512</v>
      </c>
      <c r="AL18" s="11">
        <v>7.8996589572203213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4.1395435452048277</v>
      </c>
      <c r="N19" s="11">
        <v>3.9517375851447563</v>
      </c>
      <c r="O19" s="11">
        <v>4.7140541459922822</v>
      </c>
      <c r="P19" s="11">
        <v>5.5926638165169651</v>
      </c>
      <c r="Q19" s="11">
        <v>4.9770337057746454</v>
      </c>
      <c r="R19" s="11">
        <v>5.9475695039814056</v>
      </c>
      <c r="S19" s="11">
        <v>4.9296041801561747</v>
      </c>
      <c r="T19" s="11">
        <v>5.2741938670536612</v>
      </c>
      <c r="U19" s="11">
        <v>5.4145876069183156</v>
      </c>
      <c r="V19" s="11">
        <v>5.9785991779905583</v>
      </c>
      <c r="W19" s="11">
        <v>5.697366369326831</v>
      </c>
      <c r="X19" s="11">
        <v>5.2659401818952505</v>
      </c>
      <c r="Y19" s="11">
        <v>5.2449567845793483</v>
      </c>
      <c r="Z19" s="11">
        <v>5.2894740620948486</v>
      </c>
      <c r="AA19" s="11">
        <v>5.3590008744455044</v>
      </c>
      <c r="AB19" s="11">
        <v>5.421244494883207</v>
      </c>
      <c r="AC19" s="11">
        <v>5.4800882378572249</v>
      </c>
      <c r="AD19" s="11">
        <v>5.5407133644082185</v>
      </c>
      <c r="AE19" s="11">
        <v>5.6032505845850098</v>
      </c>
      <c r="AF19" s="11">
        <v>5.6667636397905135</v>
      </c>
      <c r="AG19" s="11">
        <v>5.7406366147403602</v>
      </c>
      <c r="AH19" s="11">
        <v>5.8132495430350843</v>
      </c>
      <c r="AI19" s="11">
        <v>5.8725586215560144</v>
      </c>
      <c r="AJ19" s="11">
        <v>5.9329452943520238</v>
      </c>
      <c r="AK19" s="11">
        <v>5.9842851960182379</v>
      </c>
      <c r="AL19" s="11">
        <v>6.1217395269078159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19.759626569697776</v>
      </c>
      <c r="N20" s="11">
        <v>17.064869164889355</v>
      </c>
      <c r="O20" s="11">
        <v>16.998305710797066</v>
      </c>
      <c r="P20" s="11">
        <v>16.621964650706456</v>
      </c>
      <c r="Q20" s="11">
        <v>17.294814513839832</v>
      </c>
      <c r="R20" s="11">
        <v>17.562673776334726</v>
      </c>
      <c r="S20" s="11">
        <v>17.267936000674407</v>
      </c>
      <c r="T20" s="11">
        <v>17.313008322032641</v>
      </c>
      <c r="U20" s="11">
        <v>18.084453670527846</v>
      </c>
      <c r="V20" s="11">
        <v>18.289915995736443</v>
      </c>
      <c r="W20" s="11">
        <v>19.047089914973427</v>
      </c>
      <c r="X20" s="11">
        <v>17.806937765980603</v>
      </c>
      <c r="Y20" s="11">
        <v>17.852208914628687</v>
      </c>
      <c r="Z20" s="11">
        <v>17.966340808065794</v>
      </c>
      <c r="AA20" s="11">
        <v>18.119556481840355</v>
      </c>
      <c r="AB20" s="11">
        <v>18.235469544943545</v>
      </c>
      <c r="AC20" s="11">
        <v>18.337496019418502</v>
      </c>
      <c r="AD20" s="11">
        <v>18.44460402029587</v>
      </c>
      <c r="AE20" s="11">
        <v>18.560933533404821</v>
      </c>
      <c r="AF20" s="11">
        <v>18.66877551748831</v>
      </c>
      <c r="AG20" s="11">
        <v>18.795337492991717</v>
      </c>
      <c r="AH20" s="11">
        <v>18.934100681587068</v>
      </c>
      <c r="AI20" s="11">
        <v>19.066032730797126</v>
      </c>
      <c r="AJ20" s="11">
        <v>19.198941458767621</v>
      </c>
      <c r="AK20" s="11">
        <v>19.340017319645114</v>
      </c>
      <c r="AL20" s="11">
        <v>19.466548653740531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52.070350720212815</v>
      </c>
      <c r="N22" s="87">
        <f>SUM(N23:N24)</f>
        <v>49.338110612149734</v>
      </c>
      <c r="O22" s="87">
        <f t="shared" ref="O22:AL22" si="7">SUM(O23:O24)</f>
        <v>48.518192433302289</v>
      </c>
      <c r="P22" s="87">
        <f t="shared" si="7"/>
        <v>46.300474172035003</v>
      </c>
      <c r="Q22" s="87">
        <f t="shared" si="7"/>
        <v>47.950804284975462</v>
      </c>
      <c r="R22" s="87">
        <f t="shared" si="7"/>
        <v>49.759946487493281</v>
      </c>
      <c r="S22" s="87">
        <f t="shared" si="7"/>
        <v>47.566185378863864</v>
      </c>
      <c r="T22" s="87">
        <f t="shared" si="7"/>
        <v>47.147402442371622</v>
      </c>
      <c r="U22" s="87">
        <f t="shared" si="7"/>
        <v>48.085343880812339</v>
      </c>
      <c r="V22" s="87">
        <f t="shared" si="7"/>
        <v>45.65447434785878</v>
      </c>
      <c r="W22" s="87">
        <f t="shared" si="7"/>
        <v>47.494795328313195</v>
      </c>
      <c r="X22" s="87">
        <f t="shared" si="7"/>
        <v>45.77266308124404</v>
      </c>
      <c r="Y22" s="87">
        <f t="shared" si="7"/>
        <v>45.647091293058452</v>
      </c>
      <c r="Z22" s="87">
        <f t="shared" si="7"/>
        <v>45.533467318343455</v>
      </c>
      <c r="AA22" s="87">
        <f t="shared" si="7"/>
        <v>45.502186855843846</v>
      </c>
      <c r="AB22" s="87">
        <f t="shared" si="7"/>
        <v>45.412318577691039</v>
      </c>
      <c r="AC22" s="87">
        <f t="shared" si="7"/>
        <v>45.228088965665947</v>
      </c>
      <c r="AD22" s="87">
        <f t="shared" si="7"/>
        <v>45.010848125970945</v>
      </c>
      <c r="AE22" s="87">
        <f t="shared" si="7"/>
        <v>44.752269546422561</v>
      </c>
      <c r="AF22" s="87">
        <f t="shared" si="7"/>
        <v>44.523656947608799</v>
      </c>
      <c r="AG22" s="87">
        <f t="shared" si="7"/>
        <v>44.271150600584875</v>
      </c>
      <c r="AH22" s="87">
        <f t="shared" si="7"/>
        <v>43.885821737953407</v>
      </c>
      <c r="AI22" s="87">
        <f t="shared" si="7"/>
        <v>43.475564095447481</v>
      </c>
      <c r="AJ22" s="87">
        <f t="shared" si="7"/>
        <v>43.165140964226069</v>
      </c>
      <c r="AK22" s="87">
        <f t="shared" si="7"/>
        <v>42.867424441114331</v>
      </c>
      <c r="AL22" s="87">
        <f t="shared" si="7"/>
        <v>42.773598561206313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41.850568306164874</v>
      </c>
      <c r="N23" s="11">
        <v>40.089995335921678</v>
      </c>
      <c r="O23" s="11">
        <v>39.431252317102953</v>
      </c>
      <c r="P23" s="11">
        <v>37.265190579187134</v>
      </c>
      <c r="Q23" s="11">
        <v>38.658261991697671</v>
      </c>
      <c r="R23" s="11">
        <v>40.713076117337629</v>
      </c>
      <c r="S23" s="11">
        <v>39.116144547708437</v>
      </c>
      <c r="T23" s="11">
        <v>38.710739484389997</v>
      </c>
      <c r="U23" s="11">
        <v>39.146294265227695</v>
      </c>
      <c r="V23" s="11">
        <v>37.764631736342714</v>
      </c>
      <c r="W23" s="11">
        <v>39.497589248934709</v>
      </c>
      <c r="X23" s="11">
        <v>36.758211488601468</v>
      </c>
      <c r="Y23" s="11">
        <v>36.688434041796903</v>
      </c>
      <c r="Z23" s="11">
        <v>36.645868493806802</v>
      </c>
      <c r="AA23" s="11">
        <v>36.669136553038911</v>
      </c>
      <c r="AB23" s="11">
        <v>36.652954801616346</v>
      </c>
      <c r="AC23" s="11">
        <v>36.57288652774475</v>
      </c>
      <c r="AD23" s="11">
        <v>36.477896439884269</v>
      </c>
      <c r="AE23" s="11">
        <v>36.339703675058381</v>
      </c>
      <c r="AF23" s="11">
        <v>36.215545825197012</v>
      </c>
      <c r="AG23" s="11">
        <v>36.092991797773493</v>
      </c>
      <c r="AH23" s="11">
        <v>35.970030830784296</v>
      </c>
      <c r="AI23" s="11">
        <v>35.831889326589526</v>
      </c>
      <c r="AJ23" s="11">
        <v>35.658191199468803</v>
      </c>
      <c r="AK23" s="11">
        <v>35.467124555965746</v>
      </c>
      <c r="AL23" s="11">
        <v>35.33724741236113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10.219782414047945</v>
      </c>
      <c r="N24" s="11">
        <v>9.2481152762280523</v>
      </c>
      <c r="O24" s="11">
        <v>9.0869401161993331</v>
      </c>
      <c r="P24" s="11">
        <v>9.0352835928478665</v>
      </c>
      <c r="Q24" s="11">
        <v>9.2925422932777888</v>
      </c>
      <c r="R24" s="11">
        <v>9.0468703701556556</v>
      </c>
      <c r="S24" s="11">
        <v>8.4500408311554267</v>
      </c>
      <c r="T24" s="11">
        <v>8.4366629579816266</v>
      </c>
      <c r="U24" s="11">
        <v>8.9390496155846417</v>
      </c>
      <c r="V24" s="11">
        <v>7.889842611516066</v>
      </c>
      <c r="W24" s="11">
        <v>7.9972060793784889</v>
      </c>
      <c r="X24" s="11">
        <v>9.0144515926425726</v>
      </c>
      <c r="Y24" s="11">
        <v>8.9586572512615454</v>
      </c>
      <c r="Z24" s="11">
        <v>8.8875988245366564</v>
      </c>
      <c r="AA24" s="11">
        <v>8.8330503028049367</v>
      </c>
      <c r="AB24" s="11">
        <v>8.7593637760746965</v>
      </c>
      <c r="AC24" s="11">
        <v>8.6552024379211971</v>
      </c>
      <c r="AD24" s="11">
        <v>8.5329516860866779</v>
      </c>
      <c r="AE24" s="11">
        <v>8.4125658713641798</v>
      </c>
      <c r="AF24" s="11">
        <v>8.3081111224117894</v>
      </c>
      <c r="AG24" s="11">
        <v>8.1781588028113799</v>
      </c>
      <c r="AH24" s="11">
        <v>7.9157909071691108</v>
      </c>
      <c r="AI24" s="11">
        <v>7.6436747688579549</v>
      </c>
      <c r="AJ24" s="11">
        <v>7.5069497647572669</v>
      </c>
      <c r="AK24" s="11">
        <v>7.4002998851485868</v>
      </c>
      <c r="AL24" s="11">
        <v>7.4363511488451843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44.881980140202479</v>
      </c>
      <c r="N26" s="87">
        <f>SUM(N27:N30)</f>
        <v>46.150379046545048</v>
      </c>
      <c r="O26" s="87">
        <f t="shared" ref="O26:AL26" si="9">SUM(O27:O30)</f>
        <v>38.945059842365367</v>
      </c>
      <c r="P26" s="87">
        <f t="shared" si="9"/>
        <v>42.568895771791084</v>
      </c>
      <c r="Q26" s="87">
        <f t="shared" si="9"/>
        <v>42.965660744222774</v>
      </c>
      <c r="R26" s="87">
        <f>SUM(R27:R30)</f>
        <v>42.149852585469752</v>
      </c>
      <c r="S26" s="87">
        <f t="shared" si="9"/>
        <v>38.735530894497614</v>
      </c>
      <c r="T26" s="87">
        <f t="shared" si="9"/>
        <v>40.97633991961704</v>
      </c>
      <c r="U26" s="87">
        <f t="shared" si="9"/>
        <v>41.351393371203763</v>
      </c>
      <c r="V26" s="87">
        <f t="shared" si="9"/>
        <v>41.270591165410096</v>
      </c>
      <c r="W26" s="87">
        <f t="shared" si="9"/>
        <v>35.8758797212245</v>
      </c>
      <c r="X26" s="87">
        <f t="shared" si="9"/>
        <v>35.849099682280666</v>
      </c>
      <c r="Y26" s="87">
        <f t="shared" si="9"/>
        <v>35.649046221811595</v>
      </c>
      <c r="Z26" s="87">
        <f t="shared" si="9"/>
        <v>35.438685074610667</v>
      </c>
      <c r="AA26" s="87">
        <f t="shared" si="9"/>
        <v>35.351125363700419</v>
      </c>
      <c r="AB26" s="87">
        <f t="shared" si="9"/>
        <v>35.265399686702196</v>
      </c>
      <c r="AC26" s="87">
        <f t="shared" si="9"/>
        <v>35.137776972954946</v>
      </c>
      <c r="AD26" s="87">
        <f t="shared" si="9"/>
        <v>34.973174113796411</v>
      </c>
      <c r="AE26" s="87">
        <f t="shared" si="9"/>
        <v>34.823187310464945</v>
      </c>
      <c r="AF26" s="87">
        <f t="shared" si="9"/>
        <v>34.667816421804972</v>
      </c>
      <c r="AG26" s="87">
        <f t="shared" si="9"/>
        <v>34.52246537760054</v>
      </c>
      <c r="AH26" s="87">
        <f t="shared" si="9"/>
        <v>34.382071869032629</v>
      </c>
      <c r="AI26" s="87">
        <f t="shared" si="9"/>
        <v>34.234969731546691</v>
      </c>
      <c r="AJ26" s="87">
        <f t="shared" si="9"/>
        <v>34.061745035948185</v>
      </c>
      <c r="AK26" s="87">
        <f t="shared" si="9"/>
        <v>33.893969765668004</v>
      </c>
      <c r="AL26" s="87">
        <f t="shared" si="9"/>
        <v>33.676436197316001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5.2671550268029641</v>
      </c>
      <c r="N27" s="11">
        <v>7.7711405574725347</v>
      </c>
      <c r="O27" s="11">
        <v>4.2076983962857666</v>
      </c>
      <c r="P27" s="11">
        <v>5.4228995197853198</v>
      </c>
      <c r="Q27" s="11">
        <v>6.135382252242187</v>
      </c>
      <c r="R27" s="11">
        <v>5.1880968581767508</v>
      </c>
      <c r="S27" s="11">
        <v>3.8688321956571574</v>
      </c>
      <c r="T27" s="11">
        <v>4.6643561598763279</v>
      </c>
      <c r="U27" s="11">
        <v>5.5050855504636953</v>
      </c>
      <c r="V27" s="11">
        <v>4.211445874141047</v>
      </c>
      <c r="W27" s="11">
        <v>4.2813548840815283</v>
      </c>
      <c r="X27" s="11">
        <v>4.1615680012221334</v>
      </c>
      <c r="Y27" s="11">
        <v>4.2033168208210476</v>
      </c>
      <c r="Z27" s="11">
        <v>4.262043805966397</v>
      </c>
      <c r="AA27" s="11">
        <v>4.3238256465836491</v>
      </c>
      <c r="AB27" s="11">
        <v>4.3722235869864292</v>
      </c>
      <c r="AC27" s="11">
        <v>4.418741763511056</v>
      </c>
      <c r="AD27" s="11">
        <v>4.461646940938512</v>
      </c>
      <c r="AE27" s="11">
        <v>4.5064633811899686</v>
      </c>
      <c r="AF27" s="11">
        <v>4.5510926195191717</v>
      </c>
      <c r="AG27" s="11">
        <v>4.5979288282186168</v>
      </c>
      <c r="AH27" s="11">
        <v>4.6436393260278628</v>
      </c>
      <c r="AI27" s="11">
        <v>4.6861279132897415</v>
      </c>
      <c r="AJ27" s="11">
        <v>4.7273520032965797</v>
      </c>
      <c r="AK27" s="11">
        <v>4.7669597842986242</v>
      </c>
      <c r="AL27" s="11">
        <v>4.8057857901346708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16.381100315250716</v>
      </c>
      <c r="N28" s="11">
        <v>16.021168238587688</v>
      </c>
      <c r="O28" s="11">
        <v>13.978762082285336</v>
      </c>
      <c r="P28" s="11">
        <v>15.004408844268227</v>
      </c>
      <c r="Q28" s="11">
        <v>15.301183547764087</v>
      </c>
      <c r="R28" s="11">
        <v>15.563646965578618</v>
      </c>
      <c r="S28" s="11">
        <v>15.043227032213567</v>
      </c>
      <c r="T28" s="11">
        <v>14.730343799840243</v>
      </c>
      <c r="U28" s="11">
        <v>15.026582261765844</v>
      </c>
      <c r="V28" s="11">
        <v>15.07451026534361</v>
      </c>
      <c r="W28" s="11">
        <v>12.750923546213571</v>
      </c>
      <c r="X28" s="11">
        <v>12.652988124698993</v>
      </c>
      <c r="Y28" s="11">
        <v>12.54518230908147</v>
      </c>
      <c r="Z28" s="11">
        <v>12.444354378015353</v>
      </c>
      <c r="AA28" s="11">
        <v>12.373543996778022</v>
      </c>
      <c r="AB28" s="11">
        <v>12.292089049934955</v>
      </c>
      <c r="AC28" s="11">
        <v>12.199088720369197</v>
      </c>
      <c r="AD28" s="11">
        <v>12.095287031477108</v>
      </c>
      <c r="AE28" s="11">
        <v>11.986978765590187</v>
      </c>
      <c r="AF28" s="11">
        <v>11.877341344650098</v>
      </c>
      <c r="AG28" s="11">
        <v>11.775686194097041</v>
      </c>
      <c r="AH28" s="11">
        <v>11.67744066433522</v>
      </c>
      <c r="AI28" s="11">
        <v>11.57517477350385</v>
      </c>
      <c r="AJ28" s="11">
        <v>11.467779868512364</v>
      </c>
      <c r="AK28" s="11">
        <v>11.365137239567792</v>
      </c>
      <c r="AL28" s="11">
        <v>11.259395316937615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16.171636757306054</v>
      </c>
      <c r="N29" s="11">
        <v>14.936593828606638</v>
      </c>
      <c r="O29" s="11">
        <v>13.150566898912045</v>
      </c>
      <c r="P29" s="11">
        <v>14.166730467770808</v>
      </c>
      <c r="Q29" s="11">
        <v>13.779345822172653</v>
      </c>
      <c r="R29" s="11">
        <v>12.683580501653596</v>
      </c>
      <c r="S29" s="11">
        <v>11.995892607614106</v>
      </c>
      <c r="T29" s="11">
        <v>13.032069056679651</v>
      </c>
      <c r="U29" s="11">
        <v>12.946616976507288</v>
      </c>
      <c r="V29" s="11">
        <v>13.738686608649774</v>
      </c>
      <c r="W29" s="11">
        <v>11.071817169328241</v>
      </c>
      <c r="X29" s="11">
        <v>11.502936462896873</v>
      </c>
      <c r="Y29" s="11">
        <v>11.38140528340938</v>
      </c>
      <c r="Z29" s="11">
        <v>11.190854891293652</v>
      </c>
      <c r="AA29" s="11">
        <v>11.061696527303573</v>
      </c>
      <c r="AB29" s="11">
        <v>10.97644568795298</v>
      </c>
      <c r="AC29" s="11">
        <v>10.878468842435963</v>
      </c>
      <c r="AD29" s="11">
        <v>10.770470348004892</v>
      </c>
      <c r="AE29" s="11">
        <v>10.671647687605947</v>
      </c>
      <c r="AF29" s="11">
        <v>10.566988080093935</v>
      </c>
      <c r="AG29" s="11">
        <v>10.463012250898419</v>
      </c>
      <c r="AH29" s="11">
        <v>10.357341060642453</v>
      </c>
      <c r="AI29" s="11">
        <v>10.254283934046789</v>
      </c>
      <c r="AJ29" s="11">
        <v>10.148844175291297</v>
      </c>
      <c r="AK29" s="11">
        <v>10.043541869092794</v>
      </c>
      <c r="AL29" s="11">
        <v>9.9361250218785102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7.0620880408427462</v>
      </c>
      <c r="N30" s="11">
        <v>7.4214764218781903</v>
      </c>
      <c r="O30" s="11">
        <v>7.6080324648822195</v>
      </c>
      <c r="P30" s="11">
        <v>7.9748569399667337</v>
      </c>
      <c r="Q30" s="11">
        <v>7.7497491220438439</v>
      </c>
      <c r="R30" s="11">
        <v>8.7145282600607867</v>
      </c>
      <c r="S30" s="11">
        <v>7.8275790590127832</v>
      </c>
      <c r="T30" s="11">
        <v>8.5495709032208165</v>
      </c>
      <c r="U30" s="11">
        <v>7.8731085824669318</v>
      </c>
      <c r="V30" s="11">
        <v>8.2459484172756667</v>
      </c>
      <c r="W30" s="11">
        <v>7.7717841216011596</v>
      </c>
      <c r="X30" s="11">
        <v>7.5316070934626662</v>
      </c>
      <c r="Y30" s="11">
        <v>7.5191418084996968</v>
      </c>
      <c r="Z30" s="11">
        <v>7.5414319993352645</v>
      </c>
      <c r="AA30" s="11">
        <v>7.5920591930351762</v>
      </c>
      <c r="AB30" s="11">
        <v>7.6246413618278304</v>
      </c>
      <c r="AC30" s="11">
        <v>7.6414776466387275</v>
      </c>
      <c r="AD30" s="11">
        <v>7.645769793375897</v>
      </c>
      <c r="AE30" s="11">
        <v>7.6580974760788427</v>
      </c>
      <c r="AF30" s="11">
        <v>7.6723943775417709</v>
      </c>
      <c r="AG30" s="11">
        <v>7.685838104386459</v>
      </c>
      <c r="AH30" s="11">
        <v>7.703650818027092</v>
      </c>
      <c r="AI30" s="11">
        <v>7.7193831107063122</v>
      </c>
      <c r="AJ30" s="11">
        <v>7.7177689888479408</v>
      </c>
      <c r="AK30" s="11">
        <v>7.7183308727088011</v>
      </c>
      <c r="AL30" s="11">
        <v>7.6751300683652053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40.137794052012381</v>
      </c>
      <c r="N32" s="87">
        <f t="shared" si="10"/>
        <v>36.798121512055289</v>
      </c>
      <c r="O32" s="87">
        <f t="shared" si="10"/>
        <v>37.887188163664405</v>
      </c>
      <c r="P32" s="87">
        <f t="shared" si="10"/>
        <v>38.709409915623986</v>
      </c>
      <c r="Q32" s="87">
        <f t="shared" si="10"/>
        <v>40.576526824462782</v>
      </c>
      <c r="R32" s="87">
        <f t="shared" si="10"/>
        <v>41.816373099858581</v>
      </c>
      <c r="S32" s="87">
        <f t="shared" si="10"/>
        <v>40.47785508189034</v>
      </c>
      <c r="T32" s="87">
        <f t="shared" si="10"/>
        <v>41.755977079511815</v>
      </c>
      <c r="U32" s="87">
        <f t="shared" si="10"/>
        <v>42.842454228233223</v>
      </c>
      <c r="V32" s="87">
        <f t="shared" si="10"/>
        <v>41.200467609606513</v>
      </c>
      <c r="W32" s="87">
        <f t="shared" si="10"/>
        <v>41.797768343458365</v>
      </c>
      <c r="X32" s="87">
        <f t="shared" si="10"/>
        <v>42.838201727409839</v>
      </c>
      <c r="Y32" s="87">
        <f t="shared" si="10"/>
        <v>43.142727992818351</v>
      </c>
      <c r="Z32" s="87">
        <f t="shared" si="10"/>
        <v>43.495144625621137</v>
      </c>
      <c r="AA32" s="87">
        <f t="shared" si="10"/>
        <v>43.922667969384094</v>
      </c>
      <c r="AB32" s="87">
        <f t="shared" si="10"/>
        <v>44.227712167519329</v>
      </c>
      <c r="AC32" s="87">
        <f t="shared" si="10"/>
        <v>44.477544426031969</v>
      </c>
      <c r="AD32" s="87">
        <f t="shared" si="10"/>
        <v>44.702208827061433</v>
      </c>
      <c r="AE32" s="87">
        <f t="shared" ref="AE32" si="11">SUM(AE33:AE35)</f>
        <v>44.934341237309319</v>
      </c>
      <c r="AF32" s="87">
        <f t="shared" ref="AF32" si="12">SUM(AF33:AF35)</f>
        <v>45.14255842491464</v>
      </c>
      <c r="AG32" s="87">
        <f t="shared" ref="AG32" si="13">SUM(AG33:AG35)</f>
        <v>45.388413557131152</v>
      </c>
      <c r="AH32" s="87">
        <f t="shared" ref="AH32" si="14">SUM(AH33:AH35)</f>
        <v>45.647179718640444</v>
      </c>
      <c r="AI32" s="87">
        <f t="shared" ref="AI32" si="15">SUM(AI33:AI35)</f>
        <v>45.919464002465553</v>
      </c>
      <c r="AJ32" s="87">
        <f t="shared" ref="AJ32" si="16">SUM(AJ33:AJ35)</f>
        <v>46.203540749695193</v>
      </c>
      <c r="AK32" s="87">
        <f t="shared" ref="AK32" si="17">SUM(AK33:AK35)</f>
        <v>46.488955130518448</v>
      </c>
      <c r="AL32" s="87">
        <f t="shared" ref="AL32" si="18">SUM(AL33:AL35)</f>
        <v>46.767837805159438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30.5666613670078</v>
      </c>
      <c r="N33" s="11">
        <v>26.895570466663948</v>
      </c>
      <c r="O33" s="11">
        <v>28.519604165990568</v>
      </c>
      <c r="P33" s="11">
        <v>29.062450373959901</v>
      </c>
      <c r="Q33" s="11">
        <v>30.540295071939081</v>
      </c>
      <c r="R33" s="11">
        <v>31.25174896783329</v>
      </c>
      <c r="S33" s="11">
        <v>31.086517502369837</v>
      </c>
      <c r="T33" s="11">
        <v>31.811645024280409</v>
      </c>
      <c r="U33" s="11">
        <v>31.933453389069914</v>
      </c>
      <c r="V33" s="11">
        <v>30.22374953608589</v>
      </c>
      <c r="W33" s="11">
        <v>31.492404055301968</v>
      </c>
      <c r="X33" s="11">
        <v>32.814538952217035</v>
      </c>
      <c r="Y33" s="11">
        <v>33.104588352695934</v>
      </c>
      <c r="Z33" s="11">
        <v>33.383748207355978</v>
      </c>
      <c r="AA33" s="11">
        <v>33.712406708381145</v>
      </c>
      <c r="AB33" s="11">
        <v>33.942807102824382</v>
      </c>
      <c r="AC33" s="11">
        <v>34.127033682023828</v>
      </c>
      <c r="AD33" s="11">
        <v>34.290347818357311</v>
      </c>
      <c r="AE33" s="11">
        <v>34.466992761058947</v>
      </c>
      <c r="AF33" s="11">
        <v>34.624874247430583</v>
      </c>
      <c r="AG33" s="11">
        <v>34.815893663227087</v>
      </c>
      <c r="AH33" s="11">
        <v>35.022237849836557</v>
      </c>
      <c r="AI33" s="11">
        <v>35.246205383491848</v>
      </c>
      <c r="AJ33" s="11">
        <v>35.472040009773252</v>
      </c>
      <c r="AK33" s="11">
        <v>35.711145530793935</v>
      </c>
      <c r="AL33" s="11">
        <v>35.963239880773145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8.701788401920119</v>
      </c>
      <c r="N34" s="11">
        <v>9.3086353545795006</v>
      </c>
      <c r="O34" s="11">
        <v>8.8102734059549288</v>
      </c>
      <c r="P34" s="11">
        <v>9.1506685887786023</v>
      </c>
      <c r="Q34" s="11">
        <v>9.4955368632360386</v>
      </c>
      <c r="R34" s="11">
        <v>10.072845267511465</v>
      </c>
      <c r="S34" s="11">
        <v>8.9605280344237954</v>
      </c>
      <c r="T34" s="11">
        <v>9.4583526120746626</v>
      </c>
      <c r="U34" s="11">
        <v>10.428334384958088</v>
      </c>
      <c r="V34" s="11">
        <v>10.527061024163389</v>
      </c>
      <c r="W34" s="11">
        <v>9.744650237186594</v>
      </c>
      <c r="X34" s="11">
        <v>9.5790529034162777</v>
      </c>
      <c r="Y34" s="11">
        <v>9.591464083487244</v>
      </c>
      <c r="Z34" s="11">
        <v>9.6608506824254103</v>
      </c>
      <c r="AA34" s="11">
        <v>9.755333588815347</v>
      </c>
      <c r="AB34" s="11">
        <v>9.8255288894899628</v>
      </c>
      <c r="AC34" s="11">
        <v>9.8869858999737978</v>
      </c>
      <c r="AD34" s="11">
        <v>9.9443646693320495</v>
      </c>
      <c r="AE34" s="11">
        <v>9.9959696421405635</v>
      </c>
      <c r="AF34" s="11">
        <v>10.042609262274279</v>
      </c>
      <c r="AG34" s="11">
        <v>10.094030617381719</v>
      </c>
      <c r="AH34" s="11">
        <v>10.143207566842001</v>
      </c>
      <c r="AI34" s="11">
        <v>10.187925653065259</v>
      </c>
      <c r="AJ34" s="11">
        <v>10.242737254325593</v>
      </c>
      <c r="AK34" s="11">
        <v>10.285825232091543</v>
      </c>
      <c r="AL34" s="11">
        <v>10.309452037368454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0.8693442830844561</v>
      </c>
      <c r="N35" s="11">
        <v>0.59391569081183948</v>
      </c>
      <c r="O35" s="11">
        <v>0.55731059171891206</v>
      </c>
      <c r="P35" s="11">
        <v>0.49629095288547737</v>
      </c>
      <c r="Q35" s="11">
        <v>0.54069488928766662</v>
      </c>
      <c r="R35" s="11">
        <v>0.49177886451382863</v>
      </c>
      <c r="S35" s="11">
        <v>0.43080954509670999</v>
      </c>
      <c r="T35" s="11">
        <v>0.48597944315674135</v>
      </c>
      <c r="U35" s="11">
        <v>0.48066645420522286</v>
      </c>
      <c r="V35" s="11">
        <v>0.44965704935723194</v>
      </c>
      <c r="W35" s="11">
        <v>0.56071405096980231</v>
      </c>
      <c r="X35" s="11">
        <v>0.44460987177652755</v>
      </c>
      <c r="Y35" s="11">
        <v>0.44667555663516978</v>
      </c>
      <c r="Z35" s="11">
        <v>0.45054573583974439</v>
      </c>
      <c r="AA35" s="11">
        <v>0.45492767218760233</v>
      </c>
      <c r="AB35" s="11">
        <v>0.45937617520498031</v>
      </c>
      <c r="AC35" s="11">
        <v>0.46352484403433952</v>
      </c>
      <c r="AD35" s="11">
        <v>0.4674963393720688</v>
      </c>
      <c r="AE35" s="11">
        <v>0.4713788341098048</v>
      </c>
      <c r="AF35" s="11">
        <v>0.47507491520977085</v>
      </c>
      <c r="AG35" s="11">
        <v>0.47848927652234435</v>
      </c>
      <c r="AH35" s="11">
        <v>0.48173430196188505</v>
      </c>
      <c r="AI35" s="11">
        <v>0.48533296590844721</v>
      </c>
      <c r="AJ35" s="11">
        <v>0.48876348559635119</v>
      </c>
      <c r="AK35" s="11">
        <v>0.49198436763296466</v>
      </c>
      <c r="AL35" s="11">
        <v>0.49514588701784262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39.970287851544896</v>
      </c>
      <c r="N37" s="87">
        <f t="shared" ref="N37:AL37" si="19">SUM(N38:N39)</f>
        <v>41.370668773055066</v>
      </c>
      <c r="O37" s="87">
        <f t="shared" si="19"/>
        <v>42.945784158627944</v>
      </c>
      <c r="P37" s="87">
        <f t="shared" si="19"/>
        <v>40.150522391549764</v>
      </c>
      <c r="Q37" s="87">
        <f t="shared" si="19"/>
        <v>44.163794115688901</v>
      </c>
      <c r="R37" s="87">
        <f t="shared" si="19"/>
        <v>45.565201277261323</v>
      </c>
      <c r="S37" s="87">
        <f t="shared" si="19"/>
        <v>45.314252940116106</v>
      </c>
      <c r="T37" s="87">
        <f t="shared" si="19"/>
        <v>43.405779367869542</v>
      </c>
      <c r="U37" s="87">
        <f t="shared" si="19"/>
        <v>42.615504212343808</v>
      </c>
      <c r="V37" s="87">
        <f t="shared" si="19"/>
        <v>43.351016822871067</v>
      </c>
      <c r="W37" s="87">
        <f t="shared" si="19"/>
        <v>43.341143655392173</v>
      </c>
      <c r="X37" s="87">
        <f t="shared" si="19"/>
        <v>42.817389805001724</v>
      </c>
      <c r="Y37" s="87">
        <f t="shared" si="19"/>
        <v>42.988665521924261</v>
      </c>
      <c r="Z37" s="87">
        <f t="shared" si="19"/>
        <v>43.269136410712534</v>
      </c>
      <c r="AA37" s="87">
        <f t="shared" si="19"/>
        <v>43.615602678822157</v>
      </c>
      <c r="AB37" s="87">
        <f t="shared" si="19"/>
        <v>43.874521979575874</v>
      </c>
      <c r="AC37" s="87">
        <f t="shared" si="19"/>
        <v>44.088510156444642</v>
      </c>
      <c r="AD37" s="87">
        <f t="shared" si="19"/>
        <v>44.26315056053658</v>
      </c>
      <c r="AE37" s="87">
        <f t="shared" si="19"/>
        <v>44.422873298519455</v>
      </c>
      <c r="AF37" s="87">
        <f t="shared" si="19"/>
        <v>44.587866769472967</v>
      </c>
      <c r="AG37" s="87">
        <f t="shared" si="19"/>
        <v>44.746910407508992</v>
      </c>
      <c r="AH37" s="87">
        <f t="shared" si="19"/>
        <v>44.889789459446433</v>
      </c>
      <c r="AI37" s="87">
        <f t="shared" si="19"/>
        <v>44.993940527948467</v>
      </c>
      <c r="AJ37" s="87">
        <f t="shared" si="19"/>
        <v>45.11215914607947</v>
      </c>
      <c r="AK37" s="87">
        <f t="shared" si="19"/>
        <v>45.213681834818416</v>
      </c>
      <c r="AL37" s="87">
        <f t="shared" si="19"/>
        <v>45.278728587126629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33.047101993739098</v>
      </c>
      <c r="N38" s="11">
        <v>34.660401035770903</v>
      </c>
      <c r="O38" s="11">
        <v>36.004301257828551</v>
      </c>
      <c r="P38" s="11">
        <v>33.459465024562078</v>
      </c>
      <c r="Q38" s="11">
        <v>37.543373281527025</v>
      </c>
      <c r="R38" s="11">
        <v>38.192028666192712</v>
      </c>
      <c r="S38" s="11">
        <v>38.185429057717762</v>
      </c>
      <c r="T38" s="11">
        <v>35.515632976110219</v>
      </c>
      <c r="U38" s="11">
        <v>34.373363364972718</v>
      </c>
      <c r="V38" s="11">
        <v>35.580385663727753</v>
      </c>
      <c r="W38" s="11">
        <v>35.355617065512476</v>
      </c>
      <c r="X38" s="11">
        <v>33.190965686777908</v>
      </c>
      <c r="Y38" s="11">
        <v>33.200491230743111</v>
      </c>
      <c r="Z38" s="11">
        <v>33.299681721723793</v>
      </c>
      <c r="AA38" s="11">
        <v>33.442602622053293</v>
      </c>
      <c r="AB38" s="11">
        <v>33.510499903913306</v>
      </c>
      <c r="AC38" s="11">
        <v>33.545619143580232</v>
      </c>
      <c r="AD38" s="11">
        <v>33.547096354343061</v>
      </c>
      <c r="AE38" s="11">
        <v>33.527935938459642</v>
      </c>
      <c r="AF38" s="11">
        <v>33.503371804146745</v>
      </c>
      <c r="AG38" s="11">
        <v>33.469682331744821</v>
      </c>
      <c r="AH38" s="11">
        <v>33.413692191597207</v>
      </c>
      <c r="AI38" s="11">
        <v>33.321755388760046</v>
      </c>
      <c r="AJ38" s="11">
        <v>33.24099692512663</v>
      </c>
      <c r="AK38" s="11">
        <v>33.147302497877888</v>
      </c>
      <c r="AL38" s="11">
        <v>33.012261376962194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6.9231858578057945</v>
      </c>
      <c r="N39" s="11">
        <v>6.7102677372841626</v>
      </c>
      <c r="O39" s="11">
        <v>6.9414829007993966</v>
      </c>
      <c r="P39" s="11">
        <v>6.6910573669876872</v>
      </c>
      <c r="Q39" s="11">
        <v>6.6204208341618802</v>
      </c>
      <c r="R39" s="11">
        <v>7.3731726110686129</v>
      </c>
      <c r="S39" s="11">
        <v>7.1288238823983407</v>
      </c>
      <c r="T39" s="11">
        <v>7.8901463917593242</v>
      </c>
      <c r="U39" s="11">
        <v>8.2421408473710915</v>
      </c>
      <c r="V39" s="11">
        <v>7.7706311591433108</v>
      </c>
      <c r="W39" s="11">
        <v>7.9855265898797008</v>
      </c>
      <c r="X39" s="11">
        <v>9.6264241182238148</v>
      </c>
      <c r="Y39" s="11">
        <v>9.7881742911811465</v>
      </c>
      <c r="Z39" s="11">
        <v>9.9694546889887423</v>
      </c>
      <c r="AA39" s="11">
        <v>10.173000056768865</v>
      </c>
      <c r="AB39" s="11">
        <v>10.364022075662568</v>
      </c>
      <c r="AC39" s="11">
        <v>10.542891012864407</v>
      </c>
      <c r="AD39" s="11">
        <v>10.716054206193517</v>
      </c>
      <c r="AE39" s="11">
        <v>10.894937360059814</v>
      </c>
      <c r="AF39" s="11">
        <v>11.084494965326224</v>
      </c>
      <c r="AG39" s="11">
        <v>11.277228075764169</v>
      </c>
      <c r="AH39" s="11">
        <v>11.47609726784923</v>
      </c>
      <c r="AI39" s="11">
        <v>11.672185139188421</v>
      </c>
      <c r="AJ39" s="11">
        <v>11.87116222095284</v>
      </c>
      <c r="AK39" s="11">
        <v>12.066379336940525</v>
      </c>
      <c r="AL39" s="11">
        <v>12.266467210164436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26.032349229230242</v>
      </c>
      <c r="N41" s="87">
        <f t="shared" ref="N41" si="20">SUM(N42:N43)</f>
        <v>24.775593967877803</v>
      </c>
      <c r="O41" s="87">
        <f t="shared" ref="O41" si="21">SUM(O42:O43)</f>
        <v>24.284671831545072</v>
      </c>
      <c r="P41" s="87">
        <f t="shared" ref="P41" si="22">SUM(P42:P43)</f>
        <v>26.674274487625055</v>
      </c>
      <c r="Q41" s="87">
        <f t="shared" ref="Q41" si="23">SUM(Q42:Q43)</f>
        <v>24.90805016728968</v>
      </c>
      <c r="R41" s="87">
        <f t="shared" ref="R41" si="24">SUM(R42:R43)</f>
        <v>25.133515065220202</v>
      </c>
      <c r="S41" s="87">
        <f t="shared" ref="S41" si="25">SUM(S42:S43)</f>
        <v>25.631739155218156</v>
      </c>
      <c r="T41" s="87">
        <f t="shared" ref="T41" si="26">SUM(T42:T43)</f>
        <v>26.448615083031591</v>
      </c>
      <c r="U41" s="87">
        <f t="shared" ref="U41" si="27">SUM(U42:U43)</f>
        <v>28.902349937527003</v>
      </c>
      <c r="V41" s="87">
        <f t="shared" ref="V41" si="28">SUM(V42:V43)</f>
        <v>26.268510990387668</v>
      </c>
      <c r="W41" s="87">
        <f t="shared" ref="W41" si="29">SUM(W42:W43)</f>
        <v>23.124812931765053</v>
      </c>
      <c r="X41" s="87">
        <f t="shared" ref="X41" si="30">SUM(X42:X43)</f>
        <v>25.429788882634014</v>
      </c>
      <c r="Y41" s="87">
        <f t="shared" ref="Y41" si="31">SUM(Y42:Y43)</f>
        <v>25.361186567840001</v>
      </c>
      <c r="Z41" s="87">
        <f t="shared" ref="Z41" si="32">SUM(Z42:Z43)</f>
        <v>25.343627713939242</v>
      </c>
      <c r="AA41" s="87">
        <f t="shared" ref="AA41" si="33">SUM(AA42:AA43)</f>
        <v>25.368521240981451</v>
      </c>
      <c r="AB41" s="87">
        <f t="shared" ref="AB41" si="34">SUM(AB42:AB43)</f>
        <v>25.312976299037004</v>
      </c>
      <c r="AC41" s="87">
        <f t="shared" ref="AC41" si="35">SUM(AC42:AC43)</f>
        <v>25.235916482875844</v>
      </c>
      <c r="AD41" s="87">
        <f t="shared" ref="AD41" si="36">SUM(AD42:AD43)</f>
        <v>25.137424864051518</v>
      </c>
      <c r="AE41" s="87">
        <f t="shared" ref="AE41" si="37">SUM(AE42:AE43)</f>
        <v>25.016798292534148</v>
      </c>
      <c r="AF41" s="87">
        <f t="shared" ref="AF41" si="38">SUM(AF42:AF43)</f>
        <v>24.907450239345344</v>
      </c>
      <c r="AG41" s="87">
        <f t="shared" ref="AG41" si="39">SUM(AG42:AG43)</f>
        <v>24.812428972827501</v>
      </c>
      <c r="AH41" s="87">
        <f t="shared" ref="AH41" si="40">SUM(AH42:AH43)</f>
        <v>24.742535944683908</v>
      </c>
      <c r="AI41" s="87">
        <f t="shared" ref="AI41" si="41">SUM(AI42:AI43)</f>
        <v>24.685138875956739</v>
      </c>
      <c r="AJ41" s="87">
        <f t="shared" ref="AJ41" si="42">SUM(AJ42:AJ43)</f>
        <v>24.619814375866717</v>
      </c>
      <c r="AK41" s="87">
        <f t="shared" ref="AK41" si="43">SUM(AK42:AK43)</f>
        <v>24.55589830669436</v>
      </c>
      <c r="AL41" s="87">
        <f t="shared" ref="AL41" si="44">SUM(AL42:AL43)</f>
        <v>24.503410664602669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12.55837864354493</v>
      </c>
      <c r="N42" s="11">
        <v>10.760552375235889</v>
      </c>
      <c r="O42" s="11">
        <v>11.589482619759247</v>
      </c>
      <c r="P42" s="11">
        <v>12.459123823215252</v>
      </c>
      <c r="Q42" s="11">
        <v>11.854664437757176</v>
      </c>
      <c r="R42" s="11">
        <v>12.650863139275934</v>
      </c>
      <c r="S42" s="11">
        <v>11.872598286309099</v>
      </c>
      <c r="T42" s="11">
        <v>12.415460373463585</v>
      </c>
      <c r="U42" s="11">
        <v>12.77202621725192</v>
      </c>
      <c r="V42" s="11">
        <v>11.318429105248715</v>
      </c>
      <c r="W42" s="11">
        <v>9.9272760599774958</v>
      </c>
      <c r="X42" s="11">
        <v>11.852543807606688</v>
      </c>
      <c r="Y42" s="11">
        <v>11.846770376308735</v>
      </c>
      <c r="Z42" s="11">
        <v>11.848700933599339</v>
      </c>
      <c r="AA42" s="11">
        <v>11.866717193556594</v>
      </c>
      <c r="AB42" s="11">
        <v>11.835994292236288</v>
      </c>
      <c r="AC42" s="11">
        <v>11.798332649917656</v>
      </c>
      <c r="AD42" s="11">
        <v>11.750776723798069</v>
      </c>
      <c r="AE42" s="11">
        <v>11.688750925075858</v>
      </c>
      <c r="AF42" s="11">
        <v>11.635863566704018</v>
      </c>
      <c r="AG42" s="11">
        <v>11.596783385988092</v>
      </c>
      <c r="AH42" s="11">
        <v>11.567262780907948</v>
      </c>
      <c r="AI42" s="11">
        <v>11.54071839537249</v>
      </c>
      <c r="AJ42" s="11">
        <v>11.512451053585881</v>
      </c>
      <c r="AK42" s="11">
        <v>11.488268506893014</v>
      </c>
      <c r="AL42" s="11">
        <v>11.472936953320861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13.473970585685313</v>
      </c>
      <c r="N43" s="11">
        <v>14.015041592641913</v>
      </c>
      <c r="O43" s="11">
        <v>12.695189211785825</v>
      </c>
      <c r="P43" s="11">
        <v>14.215150664409803</v>
      </c>
      <c r="Q43" s="11">
        <v>13.053385729532504</v>
      </c>
      <c r="R43" s="11">
        <v>12.482651925944268</v>
      </c>
      <c r="S43" s="11">
        <v>13.759140868909055</v>
      </c>
      <c r="T43" s="11">
        <v>14.033154709568004</v>
      </c>
      <c r="U43" s="11">
        <v>16.130323720275083</v>
      </c>
      <c r="V43" s="11">
        <v>14.950081885138951</v>
      </c>
      <c r="W43" s="11">
        <v>13.197536871787557</v>
      </c>
      <c r="X43" s="11">
        <v>13.577245075027326</v>
      </c>
      <c r="Y43" s="11">
        <v>13.514416191531264</v>
      </c>
      <c r="Z43" s="11">
        <v>13.494926780339904</v>
      </c>
      <c r="AA43" s="11">
        <v>13.501804047424857</v>
      </c>
      <c r="AB43" s="11">
        <v>13.476982006800718</v>
      </c>
      <c r="AC43" s="11">
        <v>13.43758383295819</v>
      </c>
      <c r="AD43" s="11">
        <v>13.386648140253451</v>
      </c>
      <c r="AE43" s="11">
        <v>13.328047367458289</v>
      </c>
      <c r="AF43" s="11">
        <v>13.271586672641327</v>
      </c>
      <c r="AG43" s="11">
        <v>13.215645586839409</v>
      </c>
      <c r="AH43" s="11">
        <v>13.175273163775961</v>
      </c>
      <c r="AI43" s="11">
        <v>13.144420480584246</v>
      </c>
      <c r="AJ43" s="11">
        <v>13.107363322280836</v>
      </c>
      <c r="AK43" s="11">
        <v>13.067629799801347</v>
      </c>
      <c r="AL43" s="11">
        <v>13.030473711281806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51.510469408397626</v>
      </c>
      <c r="N45" s="87">
        <f t="shared" ref="N45" si="45">SUM(N46:N47)</f>
        <v>50.358589943878187</v>
      </c>
      <c r="O45" s="87">
        <f t="shared" ref="O45" si="46">SUM(O46:O47)</f>
        <v>48.046811482305486</v>
      </c>
      <c r="P45" s="87">
        <f t="shared" ref="P45" si="47">SUM(P46:P47)</f>
        <v>50.982893804720689</v>
      </c>
      <c r="Q45" s="87">
        <f t="shared" ref="Q45" si="48">SUM(Q46:Q47)</f>
        <v>50.89485409770144</v>
      </c>
      <c r="R45" s="87">
        <f t="shared" ref="R45" si="49">SUM(R46:R47)</f>
        <v>53.163155257007077</v>
      </c>
      <c r="S45" s="87">
        <f t="shared" ref="S45" si="50">SUM(S46:S47)</f>
        <v>52.045742446135272</v>
      </c>
      <c r="T45" s="87">
        <f t="shared" ref="T45" si="51">SUM(T46:T47)</f>
        <v>57.203145979423269</v>
      </c>
      <c r="U45" s="87">
        <f t="shared" ref="U45" si="52">SUM(U46:U47)</f>
        <v>54.531614904265567</v>
      </c>
      <c r="V45" s="87">
        <f t="shared" ref="V45" si="53">SUM(V46:V47)</f>
        <v>53.052734133102192</v>
      </c>
      <c r="W45" s="87">
        <f t="shared" ref="W45" si="54">SUM(W46:W47)</f>
        <v>49.293241831864435</v>
      </c>
      <c r="X45" s="87">
        <f t="shared" ref="X45" si="55">SUM(X46:X47)</f>
        <v>49.053553154583291</v>
      </c>
      <c r="Y45" s="87">
        <f t="shared" ref="Y45" si="56">SUM(Y46:Y47)</f>
        <v>48.659877631222642</v>
      </c>
      <c r="Z45" s="87">
        <f t="shared" ref="Z45" si="57">SUM(Z46:Z47)</f>
        <v>48.635978281943054</v>
      </c>
      <c r="AA45" s="87">
        <f t="shared" ref="AA45" si="58">SUM(AA46:AA47)</f>
        <v>48.82846598960036</v>
      </c>
      <c r="AB45" s="87">
        <f t="shared" ref="AB45" si="59">SUM(AB46:AB47)</f>
        <v>49.011602114349614</v>
      </c>
      <c r="AC45" s="87">
        <f t="shared" ref="AC45" si="60">SUM(AC46:AC47)</f>
        <v>49.18350200346201</v>
      </c>
      <c r="AD45" s="87">
        <f t="shared" ref="AD45" si="61">SUM(AD46:AD47)</f>
        <v>49.32496178784848</v>
      </c>
      <c r="AE45" s="87">
        <f t="shared" ref="AE45" si="62">SUM(AE46:AE47)</f>
        <v>49.483564254473535</v>
      </c>
      <c r="AF45" s="87">
        <f t="shared" ref="AF45" si="63">SUM(AF46:AF47)</f>
        <v>49.630131625071883</v>
      </c>
      <c r="AG45" s="87">
        <f t="shared" ref="AG45" si="64">SUM(AG46:AG47)</f>
        <v>49.773312413334686</v>
      </c>
      <c r="AH45" s="87">
        <f t="shared" ref="AH45" si="65">SUM(AH46:AH47)</f>
        <v>49.902310808960387</v>
      </c>
      <c r="AI45" s="87">
        <f t="shared" ref="AI45" si="66">SUM(AI46:AI47)</f>
        <v>50.052025091969021</v>
      </c>
      <c r="AJ45" s="87">
        <f t="shared" ref="AJ45" si="67">SUM(AJ46:AJ47)</f>
        <v>50.179739767751798</v>
      </c>
      <c r="AK45" s="87">
        <f t="shared" ref="AK45" si="68">SUM(AK46:AK47)</f>
        <v>50.283231108553835</v>
      </c>
      <c r="AL45" s="87">
        <f t="shared" ref="AL45" si="69">SUM(AL46:AL47)</f>
        <v>50.36145498951457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5.9947739577591941</v>
      </c>
      <c r="N46" s="11">
        <v>5.8172172716512884</v>
      </c>
      <c r="O46" s="11">
        <v>5.7232466099628478</v>
      </c>
      <c r="P46" s="11">
        <v>6.0146888554543292</v>
      </c>
      <c r="Q46" s="11">
        <v>6.6686682330148379</v>
      </c>
      <c r="R46" s="11">
        <v>6.5728027301422669</v>
      </c>
      <c r="S46" s="11">
        <v>6.4120354207904402</v>
      </c>
      <c r="T46" s="11">
        <v>6.1048825825574475</v>
      </c>
      <c r="U46" s="11">
        <v>6.5678550661848778</v>
      </c>
      <c r="V46" s="11">
        <v>5.8659466094225037</v>
      </c>
      <c r="W46" s="11">
        <v>5.05487729797429</v>
      </c>
      <c r="X46" s="11">
        <v>4.2202401604812589</v>
      </c>
      <c r="Y46" s="11">
        <v>4.2060617818592938</v>
      </c>
      <c r="Z46" s="11">
        <v>4.1900203748041385</v>
      </c>
      <c r="AA46" s="11">
        <v>4.1855045908163699</v>
      </c>
      <c r="AB46" s="11">
        <v>4.1761499194123823</v>
      </c>
      <c r="AC46" s="11">
        <v>4.1623574298721211</v>
      </c>
      <c r="AD46" s="11">
        <v>4.1481032606297426</v>
      </c>
      <c r="AE46" s="11">
        <v>4.1311518035911954</v>
      </c>
      <c r="AF46" s="11">
        <v>4.1128817538228732</v>
      </c>
      <c r="AG46" s="11">
        <v>4.0949558019344385</v>
      </c>
      <c r="AH46" s="11">
        <v>4.0774819046560307</v>
      </c>
      <c r="AI46" s="11">
        <v>4.0584232510504608</v>
      </c>
      <c r="AJ46" s="11">
        <v>4.0388731680163499</v>
      </c>
      <c r="AK46" s="11">
        <v>4.0203726789005962</v>
      </c>
      <c r="AL46" s="11">
        <v>4.0002683161984942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45.515695450638432</v>
      </c>
      <c r="N47" s="11">
        <v>44.541372672226899</v>
      </c>
      <c r="O47" s="11">
        <v>42.323564872342637</v>
      </c>
      <c r="P47" s="11">
        <v>44.968204949266358</v>
      </c>
      <c r="Q47" s="11">
        <v>44.226185864686599</v>
      </c>
      <c r="R47" s="11">
        <v>46.590352526864812</v>
      </c>
      <c r="S47" s="11">
        <v>45.633707025344833</v>
      </c>
      <c r="T47" s="11">
        <v>51.098263396865825</v>
      </c>
      <c r="U47" s="11">
        <v>47.963759838080691</v>
      </c>
      <c r="V47" s="11">
        <v>47.186787523679691</v>
      </c>
      <c r="W47" s="11">
        <v>44.238364533890149</v>
      </c>
      <c r="X47" s="11">
        <v>44.83331299410203</v>
      </c>
      <c r="Y47" s="11">
        <v>44.453815849363345</v>
      </c>
      <c r="Z47" s="11">
        <v>44.445957907138911</v>
      </c>
      <c r="AA47" s="11">
        <v>44.642961398783989</v>
      </c>
      <c r="AB47" s="11">
        <v>44.835452194937233</v>
      </c>
      <c r="AC47" s="11">
        <v>45.021144573589886</v>
      </c>
      <c r="AD47" s="11">
        <v>45.176858527218741</v>
      </c>
      <c r="AE47" s="11">
        <v>45.352412450882341</v>
      </c>
      <c r="AF47" s="11">
        <v>45.517249871249007</v>
      </c>
      <c r="AG47" s="11">
        <v>45.678356611400247</v>
      </c>
      <c r="AH47" s="11">
        <v>45.824828904304354</v>
      </c>
      <c r="AI47" s="11">
        <v>45.993601840918558</v>
      </c>
      <c r="AJ47" s="11">
        <v>46.140866599735446</v>
      </c>
      <c r="AK47" s="11">
        <v>46.262858429653235</v>
      </c>
      <c r="AL47" s="11">
        <v>46.361186673316077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407.61700000000019</v>
      </c>
      <c r="N49" s="87">
        <f t="shared" si="70"/>
        <v>395.98199999999997</v>
      </c>
      <c r="O49" s="87">
        <f t="shared" si="70"/>
        <v>390.8540000000001</v>
      </c>
      <c r="P49" s="87">
        <f t="shared" si="70"/>
        <v>394.78999999999962</v>
      </c>
      <c r="Q49" s="87">
        <f t="shared" si="70"/>
        <v>401.20399999999955</v>
      </c>
      <c r="R49" s="87">
        <f t="shared" si="70"/>
        <v>415.41000000000025</v>
      </c>
      <c r="S49" s="87">
        <f t="shared" si="70"/>
        <v>404.15799999999984</v>
      </c>
      <c r="T49" s="87">
        <f t="shared" si="70"/>
        <v>415.11700000000019</v>
      </c>
      <c r="U49" s="87">
        <f t="shared" si="70"/>
        <v>425.56500000000017</v>
      </c>
      <c r="V49" s="87">
        <f t="shared" si="70"/>
        <v>421.42799999999977</v>
      </c>
      <c r="W49" s="87">
        <f t="shared" si="70"/>
        <v>419.51800000000014</v>
      </c>
      <c r="X49" s="87">
        <f t="shared" si="70"/>
        <v>419.96200000000005</v>
      </c>
      <c r="Y49" s="87">
        <f t="shared" si="70"/>
        <v>421.7419999999999</v>
      </c>
      <c r="Z49" s="87">
        <f t="shared" si="70"/>
        <v>424.35200000000009</v>
      </c>
      <c r="AA49" s="87">
        <f t="shared" si="70"/>
        <v>427.96299999999962</v>
      </c>
      <c r="AB49" s="87">
        <f t="shared" si="70"/>
        <v>430.82899999999984</v>
      </c>
      <c r="AC49" s="87">
        <f t="shared" si="70"/>
        <v>433.28700000000009</v>
      </c>
      <c r="AD49" s="87">
        <f t="shared" si="70"/>
        <v>435.57799999999986</v>
      </c>
      <c r="AE49" s="87">
        <f t="shared" ref="AE49:AL49" si="71">SUM(AE5,AE9,AE15,AE22,AE26,AE32,AE37,AE41,AE45)</f>
        <v>437.85700000000008</v>
      </c>
      <c r="AF49" s="87">
        <f t="shared" si="71"/>
        <v>440.12799999999993</v>
      </c>
      <c r="AG49" s="87">
        <f t="shared" si="71"/>
        <v>442.53799999999978</v>
      </c>
      <c r="AH49" s="87">
        <f t="shared" si="71"/>
        <v>444.91800000000006</v>
      </c>
      <c r="AI49" s="87">
        <f t="shared" si="71"/>
        <v>447.28999999999974</v>
      </c>
      <c r="AJ49" s="87">
        <f t="shared" si="71"/>
        <v>449.68200000000007</v>
      </c>
      <c r="AK49" s="87">
        <f t="shared" si="71"/>
        <v>452.04100000000051</v>
      </c>
      <c r="AL49" s="87">
        <f t="shared" si="71"/>
        <v>454.37399999999991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6.5502437868337968E-2</v>
      </c>
      <c r="N52" s="337">
        <f t="shared" si="73"/>
        <v>7.1680723812996366E-2</v>
      </c>
      <c r="O52" s="337">
        <f t="shared" si="73"/>
        <v>7.2586850274026823E-2</v>
      </c>
      <c r="P52" s="337">
        <f t="shared" si="73"/>
        <v>7.5471227983998926E-2</v>
      </c>
      <c r="Q52" s="337">
        <f t="shared" si="73"/>
        <v>7.2069288722856686E-2</v>
      </c>
      <c r="R52" s="337">
        <f t="shared" si="73"/>
        <v>7.4012924912188763E-2</v>
      </c>
      <c r="S52" s="337">
        <f t="shared" si="73"/>
        <v>7.1174487485827387E-2</v>
      </c>
      <c r="T52" s="337">
        <f t="shared" si="73"/>
        <v>7.3437037916216669E-2</v>
      </c>
      <c r="U52" s="337">
        <f t="shared" si="73"/>
        <v>7.6757022479262485E-2</v>
      </c>
      <c r="V52" s="337">
        <f t="shared" si="73"/>
        <v>8.579466196379186E-2</v>
      </c>
      <c r="W52" s="337">
        <f t="shared" si="73"/>
        <v>8.4861238520170329E-2</v>
      </c>
      <c r="X52" s="337">
        <f t="shared" si="73"/>
        <v>8.2880687231622729E-2</v>
      </c>
      <c r="Y52" s="337">
        <f t="shared" si="73"/>
        <v>8.3401329213154893E-2</v>
      </c>
      <c r="Z52" s="337">
        <f t="shared" si="73"/>
        <v>8.4162476230756358E-2</v>
      </c>
      <c r="AA52" s="337">
        <f t="shared" si="73"/>
        <v>8.4990986862938156E-2</v>
      </c>
      <c r="AB52" s="337">
        <f t="shared" si="73"/>
        <v>8.5837844001655131E-2</v>
      </c>
      <c r="AC52" s="337">
        <f t="shared" si="73"/>
        <v>8.6673131455726748E-2</v>
      </c>
      <c r="AD52" s="337">
        <f t="shared" si="73"/>
        <v>8.7576314828284846E-2</v>
      </c>
      <c r="AE52" s="337">
        <f t="shared" ref="AE52:AL52" si="74">AE5/AE$49</f>
        <v>8.8507056236427351E-2</v>
      </c>
      <c r="AF52" s="337">
        <f t="shared" si="74"/>
        <v>8.9426244134284322E-2</v>
      </c>
      <c r="AG52" s="337">
        <f t="shared" si="74"/>
        <v>9.0345911339025503E-2</v>
      </c>
      <c r="AH52" s="337">
        <f t="shared" si="74"/>
        <v>9.135165551383731E-2</v>
      </c>
      <c r="AI52" s="337">
        <f t="shared" si="74"/>
        <v>9.2422828853232955E-2</v>
      </c>
      <c r="AJ52" s="337">
        <f t="shared" si="74"/>
        <v>9.3344040661880609E-2</v>
      </c>
      <c r="AK52" s="337">
        <f t="shared" si="74"/>
        <v>9.4255221075400589E-2</v>
      </c>
      <c r="AL52" s="337">
        <f t="shared" si="74"/>
        <v>9.4821135305906121E-2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4.0650564842410107E-2</v>
      </c>
      <c r="N53" s="336">
        <f t="shared" si="75"/>
        <v>4.3151333423154553E-2</v>
      </c>
      <c r="O53" s="336">
        <f t="shared" si="75"/>
        <v>4.3701172330848706E-2</v>
      </c>
      <c r="P53" s="336">
        <f t="shared" si="75"/>
        <v>4.4189105296824009E-2</v>
      </c>
      <c r="Q53" s="336">
        <f t="shared" si="75"/>
        <v>4.1694712032732631E-2</v>
      </c>
      <c r="R53" s="336">
        <f t="shared" si="75"/>
        <v>4.3011979766370299E-2</v>
      </c>
      <c r="S53" s="336">
        <f t="shared" si="75"/>
        <v>4.5274507213505615E-2</v>
      </c>
      <c r="T53" s="336">
        <f t="shared" si="75"/>
        <v>4.5073824876788772E-2</v>
      </c>
      <c r="U53" s="336">
        <f t="shared" si="75"/>
        <v>4.7647246546953376E-2</v>
      </c>
      <c r="V53" s="336">
        <f t="shared" si="75"/>
        <v>4.9948048294534128E-2</v>
      </c>
      <c r="W53" s="336">
        <f t="shared" si="75"/>
        <v>5.0701509061655409E-2</v>
      </c>
      <c r="X53" s="336">
        <f t="shared" si="75"/>
        <v>4.5108509318061825E-2</v>
      </c>
      <c r="Y53" s="336">
        <f t="shared" si="75"/>
        <v>4.5291805388942057E-2</v>
      </c>
      <c r="Z53" s="336">
        <f t="shared" si="75"/>
        <v>4.5513907016818615E-2</v>
      </c>
      <c r="AA53" s="336">
        <f t="shared" si="75"/>
        <v>4.5717173092214965E-2</v>
      </c>
      <c r="AB53" s="336">
        <f t="shared" si="75"/>
        <v>4.5922122057295782E-2</v>
      </c>
      <c r="AC53" s="336">
        <f t="shared" si="75"/>
        <v>4.6150560334869382E-2</v>
      </c>
      <c r="AD53" s="336">
        <f t="shared" si="75"/>
        <v>4.6412122763638729E-2</v>
      </c>
      <c r="AE53" s="336">
        <f t="shared" ref="AE53:AL53" si="76">AE6/AE$49</f>
        <v>4.668426363324208E-2</v>
      </c>
      <c r="AF53" s="336">
        <f t="shared" si="76"/>
        <v>4.695103024885422E-2</v>
      </c>
      <c r="AG53" s="336">
        <f t="shared" si="76"/>
        <v>4.7219102302692224E-2</v>
      </c>
      <c r="AH53" s="336">
        <f t="shared" si="76"/>
        <v>4.7521046278671285E-2</v>
      </c>
      <c r="AI53" s="336">
        <f t="shared" si="76"/>
        <v>4.7844402972779532E-2</v>
      </c>
      <c r="AJ53" s="336">
        <f t="shared" si="76"/>
        <v>4.8118346989692674E-2</v>
      </c>
      <c r="AK53" s="336">
        <f t="shared" si="76"/>
        <v>4.8396598411207269E-2</v>
      </c>
      <c r="AL53" s="336">
        <f t="shared" si="76"/>
        <v>4.8636211185647406E-2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2.4851873025927861E-2</v>
      </c>
      <c r="N54" s="336">
        <f t="shared" si="77"/>
        <v>2.852939038984182E-2</v>
      </c>
      <c r="O54" s="336">
        <f t="shared" si="77"/>
        <v>2.8885677943178117E-2</v>
      </c>
      <c r="P54" s="336">
        <f t="shared" si="77"/>
        <v>3.1282122687174924E-2</v>
      </c>
      <c r="Q54" s="336">
        <f t="shared" si="77"/>
        <v>3.0374576690124049E-2</v>
      </c>
      <c r="R54" s="336">
        <f t="shared" si="77"/>
        <v>3.1000945145818453E-2</v>
      </c>
      <c r="S54" s="336">
        <f t="shared" si="77"/>
        <v>2.5899980272321783E-2</v>
      </c>
      <c r="T54" s="336">
        <f t="shared" si="77"/>
        <v>2.8363213039427897E-2</v>
      </c>
      <c r="U54" s="336">
        <f t="shared" si="77"/>
        <v>2.9109775932309106E-2</v>
      </c>
      <c r="V54" s="336">
        <f t="shared" si="77"/>
        <v>3.5846613669257732E-2</v>
      </c>
      <c r="W54" s="336">
        <f t="shared" si="77"/>
        <v>3.415972945851492E-2</v>
      </c>
      <c r="X54" s="336">
        <f t="shared" si="77"/>
        <v>3.7772177913560898E-2</v>
      </c>
      <c r="Y54" s="336">
        <f t="shared" si="77"/>
        <v>3.8109523824212843E-2</v>
      </c>
      <c r="Z54" s="336">
        <f t="shared" si="77"/>
        <v>3.8648569213937743E-2</v>
      </c>
      <c r="AA54" s="336">
        <f t="shared" si="77"/>
        <v>3.9273813770723184E-2</v>
      </c>
      <c r="AB54" s="336">
        <f t="shared" si="77"/>
        <v>3.9915721944359356E-2</v>
      </c>
      <c r="AC54" s="336">
        <f t="shared" si="77"/>
        <v>4.0522571120857366E-2</v>
      </c>
      <c r="AD54" s="336">
        <f t="shared" si="77"/>
        <v>4.1164192064646124E-2</v>
      </c>
      <c r="AE54" s="336">
        <f t="shared" ref="AE54:AL54" si="78">AE7/AE$49</f>
        <v>4.1822792603185263E-2</v>
      </c>
      <c r="AF54" s="336">
        <f t="shared" si="78"/>
        <v>4.2475213885430088E-2</v>
      </c>
      <c r="AG54" s="336">
        <f t="shared" si="78"/>
        <v>4.3126809036333272E-2</v>
      </c>
      <c r="AH54" s="336">
        <f t="shared" si="78"/>
        <v>4.3830609235166025E-2</v>
      </c>
      <c r="AI54" s="336">
        <f t="shared" si="78"/>
        <v>4.4578425880453423E-2</v>
      </c>
      <c r="AJ54" s="336">
        <f t="shared" si="78"/>
        <v>4.5225693672187935E-2</v>
      </c>
      <c r="AK54" s="336">
        <f t="shared" si="78"/>
        <v>4.5858622664193313E-2</v>
      </c>
      <c r="AL54" s="336">
        <f t="shared" si="78"/>
        <v>4.6184924120258722E-2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0.19644114994690307</v>
      </c>
      <c r="N56" s="337">
        <f t="shared" si="79"/>
        <v>0.18827619107904958</v>
      </c>
      <c r="O56" s="337">
        <f t="shared" si="79"/>
        <v>0.19734626237832595</v>
      </c>
      <c r="P56" s="337">
        <f t="shared" si="79"/>
        <v>0.19152369691403126</v>
      </c>
      <c r="Q56" s="337">
        <f t="shared" si="79"/>
        <v>0.19220440980764142</v>
      </c>
      <c r="R56" s="337">
        <f t="shared" si="79"/>
        <v>0.19604672995991604</v>
      </c>
      <c r="S56" s="337">
        <f t="shared" si="79"/>
        <v>0.20026148968625665</v>
      </c>
      <c r="T56" s="337">
        <f t="shared" si="79"/>
        <v>0.19688686612060835</v>
      </c>
      <c r="U56" s="337">
        <f t="shared" si="79"/>
        <v>0.20299786320824664</v>
      </c>
      <c r="V56" s="337">
        <f t="shared" si="79"/>
        <v>0.2056074538915755</v>
      </c>
      <c r="W56" s="337">
        <f t="shared" si="79"/>
        <v>0.22112357143056935</v>
      </c>
      <c r="X56" s="337">
        <f t="shared" si="79"/>
        <v>0.22828250203910802</v>
      </c>
      <c r="Y56" s="337">
        <f t="shared" si="79"/>
        <v>0.23071004828217614</v>
      </c>
      <c r="Z56" s="337">
        <f t="shared" si="79"/>
        <v>0.23244950716616447</v>
      </c>
      <c r="AA56" s="337">
        <f t="shared" si="79"/>
        <v>0.23403217115539132</v>
      </c>
      <c r="AB56" s="337">
        <f t="shared" si="79"/>
        <v>0.23540108150483036</v>
      </c>
      <c r="AC56" s="337">
        <f t="shared" si="79"/>
        <v>0.23682407113603382</v>
      </c>
      <c r="AD56" s="337">
        <f t="shared" si="79"/>
        <v>0.23832185644668324</v>
      </c>
      <c r="AE56" s="337">
        <f t="shared" ref="AE56:AL56" si="80">AE9/AE$49</f>
        <v>0.23981686679344708</v>
      </c>
      <c r="AF56" s="337">
        <f t="shared" si="80"/>
        <v>0.24132070433023825</v>
      </c>
      <c r="AG56" s="337">
        <f t="shared" si="80"/>
        <v>0.24285329303883757</v>
      </c>
      <c r="AH56" s="337">
        <f t="shared" si="80"/>
        <v>0.24449826846544434</v>
      </c>
      <c r="AI56" s="337">
        <f t="shared" si="80"/>
        <v>0.24609408900569518</v>
      </c>
      <c r="AJ56" s="337">
        <f t="shared" si="80"/>
        <v>0.24766788786835645</v>
      </c>
      <c r="AK56" s="337">
        <f t="shared" si="80"/>
        <v>0.24921885867143231</v>
      </c>
      <c r="AL56" s="337">
        <f t="shared" si="80"/>
        <v>0.25068179845361566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4.6378005793336369E-2</v>
      </c>
      <c r="N57" s="336">
        <f t="shared" si="81"/>
        <v>4.363197227510697E-2</v>
      </c>
      <c r="O57" s="336">
        <f t="shared" si="81"/>
        <v>4.3997981973019025E-2</v>
      </c>
      <c r="P57" s="336">
        <f t="shared" si="81"/>
        <v>4.1657028405572664E-2</v>
      </c>
      <c r="Q57" s="336">
        <f t="shared" si="81"/>
        <v>4.174553962796447E-2</v>
      </c>
      <c r="R57" s="336">
        <f t="shared" si="81"/>
        <v>4.4647076379818254E-2</v>
      </c>
      <c r="S57" s="336">
        <f t="shared" si="81"/>
        <v>4.5130622157726348E-2</v>
      </c>
      <c r="T57" s="336">
        <f t="shared" si="81"/>
        <v>4.361614364525393E-2</v>
      </c>
      <c r="U57" s="336">
        <f t="shared" si="81"/>
        <v>4.7684510278664848E-2</v>
      </c>
      <c r="V57" s="336">
        <f t="shared" si="81"/>
        <v>4.8970251605964438E-2</v>
      </c>
      <c r="W57" s="336">
        <f t="shared" si="81"/>
        <v>4.9707231457526396E-2</v>
      </c>
      <c r="X57" s="336">
        <f t="shared" si="81"/>
        <v>5.0149341049680732E-2</v>
      </c>
      <c r="Y57" s="336">
        <f t="shared" si="81"/>
        <v>5.0399246963010715E-2</v>
      </c>
      <c r="Z57" s="336">
        <f t="shared" si="81"/>
        <v>5.0679361588696417E-2</v>
      </c>
      <c r="AA57" s="336">
        <f t="shared" si="81"/>
        <v>5.0945113171041431E-2</v>
      </c>
      <c r="AB57" s="336">
        <f t="shared" si="81"/>
        <v>5.1203131958679537E-2</v>
      </c>
      <c r="AC57" s="336">
        <f t="shared" si="81"/>
        <v>5.1480497083416316E-2</v>
      </c>
      <c r="AD57" s="336">
        <f t="shared" si="81"/>
        <v>5.1806732887765362E-2</v>
      </c>
      <c r="AE57" s="336">
        <f t="shared" ref="AE57:AL57" si="82">AE10/AE$49</f>
        <v>5.2154398164151808E-2</v>
      </c>
      <c r="AF57" s="336">
        <f t="shared" si="82"/>
        <v>5.2505272179260071E-2</v>
      </c>
      <c r="AG57" s="336">
        <f t="shared" si="82"/>
        <v>5.2857608974361404E-2</v>
      </c>
      <c r="AH57" s="336">
        <f t="shared" si="82"/>
        <v>5.3218335167153789E-2</v>
      </c>
      <c r="AI57" s="336">
        <f t="shared" si="82"/>
        <v>5.3573372657640422E-2</v>
      </c>
      <c r="AJ57" s="336">
        <f t="shared" si="82"/>
        <v>5.3924665698072589E-2</v>
      </c>
      <c r="AK57" s="336">
        <f t="shared" si="82"/>
        <v>5.4279295823970293E-2</v>
      </c>
      <c r="AL57" s="336">
        <f t="shared" si="82"/>
        <v>5.46359094647553E-2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of Tyne</v>
      </c>
      <c r="L58" s="232" t="str">
        <f>'Occ T3'!A13</f>
        <v>22 Health professionals</v>
      </c>
      <c r="M58" s="336">
        <f t="shared" ref="M58:AD58" si="83">M11/M$49</f>
        <v>5.2673229153435336E-2</v>
      </c>
      <c r="N58" s="336">
        <f t="shared" si="83"/>
        <v>5.2941275533164266E-2</v>
      </c>
      <c r="O58" s="336">
        <f t="shared" si="83"/>
        <v>5.8633062007582427E-2</v>
      </c>
      <c r="P58" s="336">
        <f t="shared" si="83"/>
        <v>6.0631912202639283E-2</v>
      </c>
      <c r="Q58" s="336">
        <f t="shared" si="83"/>
        <v>6.4403860439295593E-2</v>
      </c>
      <c r="R58" s="336">
        <f t="shared" si="83"/>
        <v>6.4378969916731241E-2</v>
      </c>
      <c r="S58" s="336">
        <f t="shared" si="83"/>
        <v>6.5777328041053421E-2</v>
      </c>
      <c r="T58" s="336">
        <f t="shared" si="83"/>
        <v>6.7745698273344049E-2</v>
      </c>
      <c r="U58" s="336">
        <f t="shared" si="83"/>
        <v>6.7855533106757029E-2</v>
      </c>
      <c r="V58" s="336">
        <f t="shared" si="83"/>
        <v>6.5497979244841534E-2</v>
      </c>
      <c r="W58" s="336">
        <f t="shared" si="83"/>
        <v>7.1687216926311859E-2</v>
      </c>
      <c r="X58" s="336">
        <f t="shared" si="83"/>
        <v>7.4658188530501213E-2</v>
      </c>
      <c r="Y58" s="336">
        <f t="shared" si="83"/>
        <v>7.5530286029981103E-2</v>
      </c>
      <c r="Z58" s="336">
        <f t="shared" si="83"/>
        <v>7.6188850812724015E-2</v>
      </c>
      <c r="AA58" s="336">
        <f t="shared" si="83"/>
        <v>7.684343939455289E-2</v>
      </c>
      <c r="AB58" s="336">
        <f t="shared" si="83"/>
        <v>7.7393441782595468E-2</v>
      </c>
      <c r="AC58" s="336">
        <f t="shared" si="83"/>
        <v>7.7973842656591311E-2</v>
      </c>
      <c r="AD58" s="336">
        <f t="shared" si="83"/>
        <v>7.8536053932104374E-2</v>
      </c>
      <c r="AE58" s="336">
        <f t="shared" ref="AE58:AL58" si="84">AE11/AE$49</f>
        <v>7.9040535305870366E-2</v>
      </c>
      <c r="AF58" s="336">
        <f t="shared" si="84"/>
        <v>7.9554814042260211E-2</v>
      </c>
      <c r="AG58" s="336">
        <f t="shared" si="84"/>
        <v>8.0079013271472946E-2</v>
      </c>
      <c r="AH58" s="336">
        <f t="shared" si="84"/>
        <v>8.0666514006792631E-2</v>
      </c>
      <c r="AI58" s="336">
        <f t="shared" si="84"/>
        <v>8.1260851764070163E-2</v>
      </c>
      <c r="AJ58" s="336">
        <f t="shared" si="84"/>
        <v>8.1843441104685014E-2</v>
      </c>
      <c r="AK58" s="336">
        <f t="shared" si="84"/>
        <v>8.2400127976627963E-2</v>
      </c>
      <c r="AL58" s="336">
        <f t="shared" si="84"/>
        <v>8.2870407298589591E-2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4.4974484982634906E-2</v>
      </c>
      <c r="N59" s="336">
        <f t="shared" si="85"/>
        <v>4.3903591081876393E-2</v>
      </c>
      <c r="O59" s="336">
        <f t="shared" si="85"/>
        <v>4.9028877509520327E-2</v>
      </c>
      <c r="P59" s="336">
        <f t="shared" si="85"/>
        <v>4.2991750944911228E-2</v>
      </c>
      <c r="Q59" s="336">
        <f t="shared" si="85"/>
        <v>4.191905779693425E-2</v>
      </c>
      <c r="R59" s="336">
        <f t="shared" si="85"/>
        <v>4.1646893556228734E-2</v>
      </c>
      <c r="S59" s="336">
        <f t="shared" si="85"/>
        <v>4.2371835791590477E-2</v>
      </c>
      <c r="T59" s="336">
        <f t="shared" si="85"/>
        <v>4.1523165695594125E-2</v>
      </c>
      <c r="U59" s="336">
        <f t="shared" si="85"/>
        <v>4.1847305988380983E-2</v>
      </c>
      <c r="V59" s="336">
        <f t="shared" si="85"/>
        <v>4.3038381791910739E-2</v>
      </c>
      <c r="W59" s="336">
        <f t="shared" si="85"/>
        <v>4.5340998745424937E-2</v>
      </c>
      <c r="X59" s="336">
        <f t="shared" si="85"/>
        <v>4.6519473979806478E-2</v>
      </c>
      <c r="Y59" s="336">
        <f t="shared" si="85"/>
        <v>4.7537636124457286E-2</v>
      </c>
      <c r="Z59" s="336">
        <f t="shared" si="85"/>
        <v>4.7896545740028926E-2</v>
      </c>
      <c r="AA59" s="336">
        <f t="shared" si="85"/>
        <v>4.8130838503961063E-2</v>
      </c>
      <c r="AB59" s="336">
        <f t="shared" si="85"/>
        <v>4.8229090129705575E-2</v>
      </c>
      <c r="AC59" s="336">
        <f t="shared" si="85"/>
        <v>4.8299651860757423E-2</v>
      </c>
      <c r="AD59" s="336">
        <f t="shared" si="85"/>
        <v>4.8404464015749209E-2</v>
      </c>
      <c r="AE59" s="336">
        <f t="shared" ref="AE59:AL59" si="86">AE12/AE$49</f>
        <v>4.8516074087068581E-2</v>
      </c>
      <c r="AF59" s="336">
        <f t="shared" si="86"/>
        <v>4.8620577663533261E-2</v>
      </c>
      <c r="AG59" s="336">
        <f t="shared" si="86"/>
        <v>4.8712973854471375E-2</v>
      </c>
      <c r="AH59" s="336">
        <f t="shared" si="86"/>
        <v>4.8829118617197298E-2</v>
      </c>
      <c r="AI59" s="336">
        <f t="shared" si="86"/>
        <v>4.8948187544981606E-2</v>
      </c>
      <c r="AJ59" s="336">
        <f t="shared" si="86"/>
        <v>4.9062528951917359E-2</v>
      </c>
      <c r="AK59" s="336">
        <f t="shared" si="86"/>
        <v>4.9174385149656351E-2</v>
      </c>
      <c r="AL59" s="336">
        <f t="shared" si="86"/>
        <v>4.9284704024428132E-2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5.2415430017496455E-2</v>
      </c>
      <c r="N60" s="336">
        <f t="shared" si="87"/>
        <v>4.7799352188901953E-2</v>
      </c>
      <c r="O60" s="336">
        <f t="shared" si="87"/>
        <v>4.5686340888204162E-2</v>
      </c>
      <c r="P60" s="336">
        <f t="shared" si="87"/>
        <v>4.6243005360908071E-2</v>
      </c>
      <c r="Q60" s="336">
        <f t="shared" si="87"/>
        <v>4.4135951943447098E-2</v>
      </c>
      <c r="R60" s="336">
        <f t="shared" si="87"/>
        <v>4.5373790107137796E-2</v>
      </c>
      <c r="S60" s="336">
        <f t="shared" si="87"/>
        <v>4.6981703695886418E-2</v>
      </c>
      <c r="T60" s="336">
        <f t="shared" si="87"/>
        <v>4.4001858506416275E-2</v>
      </c>
      <c r="U60" s="336">
        <f t="shared" si="87"/>
        <v>4.5610513834443811E-2</v>
      </c>
      <c r="V60" s="336">
        <f t="shared" si="87"/>
        <v>4.8100841248858821E-2</v>
      </c>
      <c r="W60" s="336">
        <f t="shared" si="87"/>
        <v>5.438812430130617E-2</v>
      </c>
      <c r="X60" s="336">
        <f t="shared" si="87"/>
        <v>5.6955498479119598E-2</v>
      </c>
      <c r="Y60" s="336">
        <f t="shared" si="87"/>
        <v>5.7242879164727027E-2</v>
      </c>
      <c r="Z60" s="336">
        <f t="shared" si="87"/>
        <v>5.7684749024715092E-2</v>
      </c>
      <c r="AA60" s="336">
        <f t="shared" si="87"/>
        <v>5.8112780085835945E-2</v>
      </c>
      <c r="AB60" s="336">
        <f t="shared" si="87"/>
        <v>5.8575417633849797E-2</v>
      </c>
      <c r="AC60" s="336">
        <f t="shared" si="87"/>
        <v>5.9070079535268806E-2</v>
      </c>
      <c r="AD60" s="336">
        <f t="shared" si="87"/>
        <v>5.9574605611064292E-2</v>
      </c>
      <c r="AE60" s="336">
        <f t="shared" ref="AE60:AL60" si="88">AE13/AE$49</f>
        <v>6.0105859236356342E-2</v>
      </c>
      <c r="AF60" s="336">
        <f t="shared" si="88"/>
        <v>6.0640040445184708E-2</v>
      </c>
      <c r="AG60" s="336">
        <f t="shared" si="88"/>
        <v>6.1203696938531865E-2</v>
      </c>
      <c r="AH60" s="336">
        <f t="shared" si="88"/>
        <v>6.1784300674300602E-2</v>
      </c>
      <c r="AI60" s="336">
        <f t="shared" si="88"/>
        <v>6.2311677039002991E-2</v>
      </c>
      <c r="AJ60" s="336">
        <f t="shared" si="88"/>
        <v>6.2837252113681505E-2</v>
      </c>
      <c r="AK60" s="336">
        <f t="shared" si="88"/>
        <v>6.3365049721177708E-2</v>
      </c>
      <c r="AL60" s="336">
        <f t="shared" si="88"/>
        <v>6.3890777665842613E-2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0.1134425432793888</v>
      </c>
      <c r="N62" s="337">
        <f t="shared" si="89"/>
        <v>0.11175325411674451</v>
      </c>
      <c r="O62" s="337">
        <f t="shared" si="89"/>
        <v>0.11442087141379337</v>
      </c>
      <c r="P62" s="337">
        <f t="shared" si="89"/>
        <v>0.1114430534110815</v>
      </c>
      <c r="Q62" s="337">
        <f t="shared" si="89"/>
        <v>0.108963631520196</v>
      </c>
      <c r="R62" s="337">
        <f t="shared" si="89"/>
        <v>0.10985887435851059</v>
      </c>
      <c r="S62" s="337">
        <f t="shared" si="89"/>
        <v>0.11055991083032723</v>
      </c>
      <c r="T62" s="337">
        <f t="shared" si="89"/>
        <v>0.11072466812036245</v>
      </c>
      <c r="U62" s="337">
        <f t="shared" si="89"/>
        <v>0.1132199582625676</v>
      </c>
      <c r="V62" s="337">
        <f t="shared" si="89"/>
        <v>0.11348366518140175</v>
      </c>
      <c r="W62" s="337">
        <f t="shared" si="89"/>
        <v>0.11971887424870449</v>
      </c>
      <c r="X62" s="337">
        <f t="shared" si="89"/>
        <v>0.11316402049312038</v>
      </c>
      <c r="Y62" s="337">
        <f t="shared" si="89"/>
        <v>0.11338553950919959</v>
      </c>
      <c r="Z62" s="337">
        <f t="shared" si="89"/>
        <v>0.11377590348668037</v>
      </c>
      <c r="AA62" s="337">
        <f t="shared" si="89"/>
        <v>0.11413211452080944</v>
      </c>
      <c r="AB62" s="337">
        <f t="shared" si="89"/>
        <v>0.11448956346506654</v>
      </c>
      <c r="AC62" s="337">
        <f t="shared" si="89"/>
        <v>0.11486273203024434</v>
      </c>
      <c r="AD62" s="337">
        <f t="shared" si="89"/>
        <v>0.11527707568593114</v>
      </c>
      <c r="AE62" s="337">
        <f t="shared" ref="AE62:AL62" si="90">AE15/AE$49</f>
        <v>0.11571138087134469</v>
      </c>
      <c r="AF62" s="337">
        <f t="shared" si="90"/>
        <v>0.11609696869544316</v>
      </c>
      <c r="AG62" s="337">
        <f t="shared" si="90"/>
        <v>0.11653238629008432</v>
      </c>
      <c r="AH62" s="337">
        <f t="shared" si="90"/>
        <v>0.11697124859922221</v>
      </c>
      <c r="AI62" s="337">
        <f t="shared" si="90"/>
        <v>0.1174040677983991</v>
      </c>
      <c r="AJ62" s="337">
        <f t="shared" si="90"/>
        <v>0.11784535274949516</v>
      </c>
      <c r="AK62" s="337">
        <f t="shared" si="90"/>
        <v>0.11829341349522443</v>
      </c>
      <c r="AL62" s="337">
        <f t="shared" si="90"/>
        <v>0.11889981198533665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2.092480250522465E-2</v>
      </c>
      <c r="N63" s="336">
        <f t="shared" si="91"/>
        <v>1.9975546435259003E-2</v>
      </c>
      <c r="O63" s="336">
        <f t="shared" si="91"/>
        <v>2.050168747555467E-2</v>
      </c>
      <c r="P63" s="336">
        <f t="shared" si="91"/>
        <v>1.9616398857357355E-2</v>
      </c>
      <c r="Q63" s="336">
        <f t="shared" si="91"/>
        <v>1.7442379639023849E-2</v>
      </c>
      <c r="R63" s="336">
        <f t="shared" si="91"/>
        <v>1.8113921212452169E-2</v>
      </c>
      <c r="S63" s="336">
        <f t="shared" si="91"/>
        <v>1.8790718527621802E-2</v>
      </c>
      <c r="T63" s="336">
        <f t="shared" si="91"/>
        <v>2.0117969479527934E-2</v>
      </c>
      <c r="U63" s="336">
        <f t="shared" si="91"/>
        <v>2.0581758313394555E-2</v>
      </c>
      <c r="V63" s="336">
        <f t="shared" si="91"/>
        <v>1.9826246958256809E-2</v>
      </c>
      <c r="W63" s="336">
        <f t="shared" si="91"/>
        <v>2.1177122202956183E-2</v>
      </c>
      <c r="X63" s="336">
        <f t="shared" si="91"/>
        <v>1.8041738260672902E-2</v>
      </c>
      <c r="Y63" s="336">
        <f t="shared" si="91"/>
        <v>1.809784113316382E-2</v>
      </c>
      <c r="Z63" s="336">
        <f t="shared" si="91"/>
        <v>1.8136381640448555E-2</v>
      </c>
      <c r="AA63" s="336">
        <f t="shared" si="91"/>
        <v>1.8160404562195597E-2</v>
      </c>
      <c r="AB63" s="336">
        <f t="shared" si="91"/>
        <v>1.8191387285434287E-2</v>
      </c>
      <c r="AC63" s="336">
        <f t="shared" si="91"/>
        <v>1.8225338577254498E-2</v>
      </c>
      <c r="AD63" s="336">
        <f t="shared" si="91"/>
        <v>1.8260267922898778E-2</v>
      </c>
      <c r="AE63" s="336">
        <f t="shared" ref="AE63:AL63" si="92">AE16/AE$49</f>
        <v>1.8288366166610885E-2</v>
      </c>
      <c r="AF63" s="336">
        <f t="shared" si="92"/>
        <v>1.8308539066262945E-2</v>
      </c>
      <c r="AG63" s="336">
        <f t="shared" si="92"/>
        <v>1.8343569938872324E-2</v>
      </c>
      <c r="AH63" s="336">
        <f t="shared" si="92"/>
        <v>1.8373084902595246E-2</v>
      </c>
      <c r="AI63" s="336">
        <f t="shared" si="92"/>
        <v>1.8411558046892918E-2</v>
      </c>
      <c r="AJ63" s="336">
        <f t="shared" si="92"/>
        <v>1.8438942547161167E-2</v>
      </c>
      <c r="AK63" s="336">
        <f t="shared" si="92"/>
        <v>1.8474929980412481E-2</v>
      </c>
      <c r="AL63" s="336">
        <f t="shared" si="92"/>
        <v>1.8497672648981792E-2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1.6576205752252198E-2</v>
      </c>
      <c r="N64" s="336">
        <f t="shared" si="93"/>
        <v>2.0679213412455644E-2</v>
      </c>
      <c r="O64" s="336">
        <f t="shared" si="93"/>
        <v>2.1930182696346293E-2</v>
      </c>
      <c r="P64" s="336">
        <f t="shared" si="93"/>
        <v>2.1721332780272759E-2</v>
      </c>
      <c r="Q64" s="336">
        <f t="shared" si="93"/>
        <v>2.2770479355428343E-2</v>
      </c>
      <c r="R64" s="336">
        <f t="shared" si="93"/>
        <v>2.244423166668065E-2</v>
      </c>
      <c r="S64" s="336">
        <f t="shared" si="93"/>
        <v>2.2746950368910543E-2</v>
      </c>
      <c r="T64" s="336">
        <f t="shared" si="93"/>
        <v>2.2696780825231043E-2</v>
      </c>
      <c r="U64" s="336">
        <f t="shared" si="93"/>
        <v>2.4549584394727878E-2</v>
      </c>
      <c r="V64" s="336">
        <f t="shared" si="93"/>
        <v>2.2821866042050644E-2</v>
      </c>
      <c r="W64" s="336">
        <f t="shared" si="93"/>
        <v>2.5534259373064649E-2</v>
      </c>
      <c r="X64" s="336">
        <f t="shared" si="93"/>
        <v>2.4772106744390048E-2</v>
      </c>
      <c r="Y64" s="336">
        <f t="shared" si="93"/>
        <v>2.49984625985274E-2</v>
      </c>
      <c r="Z64" s="336">
        <f t="shared" si="93"/>
        <v>2.5160295126009351E-2</v>
      </c>
      <c r="AA64" s="336">
        <f t="shared" si="93"/>
        <v>2.5316824438772874E-2</v>
      </c>
      <c r="AB64" s="336">
        <f t="shared" si="93"/>
        <v>2.54400613805763E-2</v>
      </c>
      <c r="AC64" s="336">
        <f t="shared" si="93"/>
        <v>2.5559643573172537E-2</v>
      </c>
      <c r="AD64" s="336">
        <f t="shared" si="93"/>
        <v>2.5683778929096998E-2</v>
      </c>
      <c r="AE64" s="336">
        <f t="shared" ref="AE64:AL64" si="94">AE17/AE$49</f>
        <v>2.5814441659546276E-2</v>
      </c>
      <c r="AF64" s="336">
        <f t="shared" si="94"/>
        <v>2.5929584962724874E-2</v>
      </c>
      <c r="AG64" s="336">
        <f t="shared" si="94"/>
        <v>2.6048180729218346E-2</v>
      </c>
      <c r="AH64" s="336">
        <f t="shared" si="94"/>
        <v>2.6152964947454609E-2</v>
      </c>
      <c r="AI64" s="336">
        <f t="shared" si="94"/>
        <v>2.6260304604598286E-2</v>
      </c>
      <c r="AJ64" s="336">
        <f t="shared" si="94"/>
        <v>2.6399737355323881E-2</v>
      </c>
      <c r="AK64" s="336">
        <f t="shared" si="94"/>
        <v>2.6544324200635665E-2</v>
      </c>
      <c r="AL64" s="336">
        <f t="shared" si="94"/>
        <v>2.6700855508784024E-2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1.731009885781036E-2</v>
      </c>
      <c r="N65" s="336">
        <f t="shared" si="95"/>
        <v>1.8023842517096419E-2</v>
      </c>
      <c r="O65" s="336">
        <f t="shared" si="95"/>
        <v>1.6437926270702789E-2</v>
      </c>
      <c r="P65" s="336">
        <f t="shared" si="95"/>
        <v>1.383584061328158E-2</v>
      </c>
      <c r="Q65" s="336">
        <f t="shared" si="95"/>
        <v>1.3238244685506681E-2</v>
      </c>
      <c r="R65" s="336">
        <f t="shared" si="95"/>
        <v>1.2705446256547025E-2</v>
      </c>
      <c r="S65" s="336">
        <f t="shared" si="95"/>
        <v>1.4099315304034776E-2</v>
      </c>
      <c r="T65" s="336">
        <f t="shared" si="95"/>
        <v>1.3498264741683853E-2</v>
      </c>
      <c r="U65" s="336">
        <f t="shared" si="95"/>
        <v>1.2870161787227117E-2</v>
      </c>
      <c r="V65" s="336">
        <f t="shared" si="95"/>
        <v>1.3249166905965419E-2</v>
      </c>
      <c r="W65" s="336">
        <f t="shared" si="95"/>
        <v>1.4024430481549425E-2</v>
      </c>
      <c r="X65" s="336">
        <f t="shared" si="95"/>
        <v>1.5409781005042646E-2</v>
      </c>
      <c r="Y65" s="336">
        <f t="shared" si="95"/>
        <v>1.5523133043590391E-2</v>
      </c>
      <c r="Z65" s="336">
        <f t="shared" si="95"/>
        <v>1.56761036757673E-2</v>
      </c>
      <c r="AA65" s="336">
        <f t="shared" si="95"/>
        <v>1.5793700426069129E-2</v>
      </c>
      <c r="AB65" s="336">
        <f t="shared" si="95"/>
        <v>1.5948361649136239E-2</v>
      </c>
      <c r="AC65" s="336">
        <f t="shared" si="95"/>
        <v>1.6108216389830943E-2</v>
      </c>
      <c r="AD65" s="336">
        <f t="shared" si="95"/>
        <v>1.6267535662324088E-2</v>
      </c>
      <c r="AE65" s="336">
        <f t="shared" ref="AE65:AL65" si="96">AE18/AE$49</f>
        <v>1.6421185112620907E-2</v>
      </c>
      <c r="AF65" s="336">
        <f t="shared" si="96"/>
        <v>1.6566886060597873E-2</v>
      </c>
      <c r="AG65" s="336">
        <f t="shared" si="96"/>
        <v>1.6696867837685658E-2</v>
      </c>
      <c r="AH65" s="336">
        <f t="shared" si="96"/>
        <v>1.6822926275093658E-2</v>
      </c>
      <c r="AI65" s="336">
        <f t="shared" si="96"/>
        <v>1.6977345095591852E-2</v>
      </c>
      <c r="AJ65" s="336">
        <f t="shared" si="96"/>
        <v>1.7118541338255824E-2</v>
      </c>
      <c r="AK65" s="336">
        <f t="shared" si="96"/>
        <v>1.725202301312545E-2</v>
      </c>
      <c r="AL65" s="336">
        <f t="shared" si="96"/>
        <v>1.73858076325237E-2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1.0155473263393886E-2</v>
      </c>
      <c r="N66" s="336">
        <f t="shared" si="97"/>
        <v>9.9795889337009162E-3</v>
      </c>
      <c r="O66" s="336">
        <f t="shared" si="97"/>
        <v>1.206090802701848E-2</v>
      </c>
      <c r="P66" s="336">
        <f t="shared" si="97"/>
        <v>1.4166173957083437E-2</v>
      </c>
      <c r="Q66" s="336">
        <f t="shared" si="97"/>
        <v>1.2405244478556173E-2</v>
      </c>
      <c r="R66" s="336">
        <f t="shared" si="97"/>
        <v>1.4317347930915004E-2</v>
      </c>
      <c r="S66" s="336">
        <f t="shared" si="97"/>
        <v>1.2197220344905153E-2</v>
      </c>
      <c r="T66" s="336">
        <f t="shared" si="97"/>
        <v>1.2705318902992792E-2</v>
      </c>
      <c r="U66" s="336">
        <f t="shared" si="97"/>
        <v>1.2723291640333001E-2</v>
      </c>
      <c r="V66" s="336">
        <f t="shared" si="97"/>
        <v>1.4186525760012532E-2</v>
      </c>
      <c r="W66" s="336">
        <f t="shared" si="97"/>
        <v>1.3580743542176567E-2</v>
      </c>
      <c r="X66" s="336">
        <f t="shared" si="97"/>
        <v>1.2539087302887523E-2</v>
      </c>
      <c r="Y66" s="336">
        <f t="shared" si="97"/>
        <v>1.2436410849712264E-2</v>
      </c>
      <c r="Z66" s="336">
        <f t="shared" si="97"/>
        <v>1.2464826516888921E-2</v>
      </c>
      <c r="AA66" s="336">
        <f t="shared" si="97"/>
        <v>1.252211259956003E-2</v>
      </c>
      <c r="AB66" s="336">
        <f t="shared" si="97"/>
        <v>1.2583285932198643E-2</v>
      </c>
      <c r="AC66" s="336">
        <f t="shared" si="97"/>
        <v>1.2647709804026486E-2</v>
      </c>
      <c r="AD66" s="336">
        <f t="shared" si="97"/>
        <v>1.2720370093090606E-2</v>
      </c>
      <c r="AE66" s="336">
        <f t="shared" ref="AE66:AL66" si="98">AE19/AE$49</f>
        <v>1.279698756576921E-2</v>
      </c>
      <c r="AF66" s="336">
        <f t="shared" si="98"/>
        <v>1.287526274127189E-2</v>
      </c>
      <c r="AG66" s="336">
        <f t="shared" si="98"/>
        <v>1.2972076103612262E-2</v>
      </c>
      <c r="AH66" s="336">
        <f t="shared" si="98"/>
        <v>1.3065889766282963E-2</v>
      </c>
      <c r="AI66" s="336">
        <f t="shared" si="98"/>
        <v>1.3129197213342615E-2</v>
      </c>
      <c r="AJ66" s="336">
        <f t="shared" si="98"/>
        <v>1.319364638645092E-2</v>
      </c>
      <c r="AK66" s="336">
        <f t="shared" si="98"/>
        <v>1.3238368192306076E-2</v>
      </c>
      <c r="AL66" s="336">
        <f t="shared" si="98"/>
        <v>1.3472908940449535E-2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4.8475962900707693E-2</v>
      </c>
      <c r="N67" s="336">
        <f t="shared" si="99"/>
        <v>4.3095062818232541E-2</v>
      </c>
      <c r="O67" s="336">
        <f t="shared" si="99"/>
        <v>4.3490166944171127E-2</v>
      </c>
      <c r="P67" s="336">
        <f t="shared" si="99"/>
        <v>4.2103307203086381E-2</v>
      </c>
      <c r="Q67" s="336">
        <f t="shared" si="99"/>
        <v>4.3107283361680966E-2</v>
      </c>
      <c r="R67" s="336">
        <f t="shared" si="99"/>
        <v>4.2277927291915735E-2</v>
      </c>
      <c r="S67" s="336">
        <f t="shared" si="99"/>
        <v>4.2725706284854968E-2</v>
      </c>
      <c r="T67" s="336">
        <f t="shared" si="99"/>
        <v>4.1706334170926826E-2</v>
      </c>
      <c r="U67" s="336">
        <f t="shared" si="99"/>
        <v>4.2495162126885054E-2</v>
      </c>
      <c r="V67" s="336">
        <f t="shared" si="99"/>
        <v>4.3399859515116351E-2</v>
      </c>
      <c r="W67" s="336">
        <f t="shared" si="99"/>
        <v>4.5402318648957662E-2</v>
      </c>
      <c r="X67" s="336">
        <f t="shared" si="99"/>
        <v>4.2401307180127253E-2</v>
      </c>
      <c r="Y67" s="336">
        <f t="shared" si="99"/>
        <v>4.2329691884205725E-2</v>
      </c>
      <c r="Z67" s="336">
        <f t="shared" si="99"/>
        <v>4.2338296527566245E-2</v>
      </c>
      <c r="AA67" s="336">
        <f t="shared" si="99"/>
        <v>4.2339072494211816E-2</v>
      </c>
      <c r="AB67" s="336">
        <f t="shared" si="99"/>
        <v>4.232646721772107E-2</v>
      </c>
      <c r="AC67" s="336">
        <f t="shared" si="99"/>
        <v>4.2321823685959881E-2</v>
      </c>
      <c r="AD67" s="336">
        <f t="shared" si="99"/>
        <v>4.2345123078520668E-2</v>
      </c>
      <c r="AE67" s="336">
        <f t="shared" ref="AE67:AL67" si="100">AE20/AE$49</f>
        <v>4.2390400366797421E-2</v>
      </c>
      <c r="AF67" s="336">
        <f t="shared" si="100"/>
        <v>4.241669586458556E-2</v>
      </c>
      <c r="AG67" s="336">
        <f t="shared" si="100"/>
        <v>4.2471691680695728E-2</v>
      </c>
      <c r="AH67" s="336">
        <f t="shared" si="100"/>
        <v>4.2556382707795742E-2</v>
      </c>
      <c r="AI67" s="336">
        <f t="shared" si="100"/>
        <v>4.2625662837973435E-2</v>
      </c>
      <c r="AJ67" s="336">
        <f t="shared" si="100"/>
        <v>4.2694485122303359E-2</v>
      </c>
      <c r="AK67" s="336">
        <f t="shared" si="100"/>
        <v>4.2783768108744763E-2</v>
      </c>
      <c r="AL67" s="336">
        <f t="shared" si="100"/>
        <v>4.2842567254597612E-2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0.12774332454292336</v>
      </c>
      <c r="N69" s="337">
        <f t="shared" si="101"/>
        <v>0.12459685190778808</v>
      </c>
      <c r="O69" s="337">
        <f t="shared" si="101"/>
        <v>0.12413380043008969</v>
      </c>
      <c r="P69" s="337">
        <f t="shared" si="101"/>
        <v>0.1172787410320298</v>
      </c>
      <c r="Q69" s="337">
        <f t="shared" si="101"/>
        <v>0.11951726374855563</v>
      </c>
      <c r="R69" s="337">
        <f t="shared" si="101"/>
        <v>0.11978514356296972</v>
      </c>
      <c r="S69" s="337">
        <f t="shared" si="101"/>
        <v>0.11769205454021418</v>
      </c>
      <c r="T69" s="337">
        <f t="shared" si="101"/>
        <v>0.11357617838433888</v>
      </c>
      <c r="U69" s="337">
        <f t="shared" si="101"/>
        <v>0.11299177300955746</v>
      </c>
      <c r="V69" s="337">
        <f t="shared" si="101"/>
        <v>0.10833279788684853</v>
      </c>
      <c r="W69" s="337">
        <f t="shared" si="101"/>
        <v>0.11321277115240151</v>
      </c>
      <c r="X69" s="337">
        <f t="shared" si="101"/>
        <v>0.10899239236227096</v>
      </c>
      <c r="Y69" s="337">
        <f t="shared" si="101"/>
        <v>0.10823463466540791</v>
      </c>
      <c r="Z69" s="337">
        <f t="shared" si="101"/>
        <v>0.10730117289029731</v>
      </c>
      <c r="AA69" s="337">
        <f t="shared" si="101"/>
        <v>0.10632271214063806</v>
      </c>
      <c r="AB69" s="337">
        <f t="shared" si="101"/>
        <v>0.10540682864359423</v>
      </c>
      <c r="AC69" s="337">
        <f t="shared" si="101"/>
        <v>0.10438367402129752</v>
      </c>
      <c r="AD69" s="337">
        <f t="shared" si="101"/>
        <v>0.10333590797967519</v>
      </c>
      <c r="AE69" s="337">
        <f t="shared" ref="AE69:AL69" si="102">AE22/AE$49</f>
        <v>0.10220750049998642</v>
      </c>
      <c r="AF69" s="337">
        <f t="shared" si="102"/>
        <v>0.10116070085886107</v>
      </c>
      <c r="AG69" s="337">
        <f t="shared" si="102"/>
        <v>0.10003920702987065</v>
      </c>
      <c r="AH69" s="337">
        <f t="shared" si="102"/>
        <v>9.8638000121265945E-2</v>
      </c>
      <c r="AI69" s="337">
        <f t="shared" si="102"/>
        <v>9.719771087090591E-2</v>
      </c>
      <c r="AJ69" s="337">
        <f t="shared" si="102"/>
        <v>9.5990368669917989E-2</v>
      </c>
      <c r="AK69" s="337">
        <f t="shared" si="102"/>
        <v>9.4830832692420111E-2</v>
      </c>
      <c r="AL69" s="337">
        <f t="shared" si="102"/>
        <v>9.4137425471541775E-2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0.10267130248778843</v>
      </c>
      <c r="N70" s="336">
        <f t="shared" si="103"/>
        <v>0.10124196386684668</v>
      </c>
      <c r="O70" s="336">
        <f t="shared" si="103"/>
        <v>0.10088486318958727</v>
      </c>
      <c r="P70" s="336">
        <f t="shared" si="103"/>
        <v>9.4392437952296585E-2</v>
      </c>
      <c r="Q70" s="336">
        <f t="shared" si="103"/>
        <v>9.6355624549350746E-2</v>
      </c>
      <c r="R70" s="336">
        <f t="shared" si="103"/>
        <v>9.8006971708282431E-2</v>
      </c>
      <c r="S70" s="336">
        <f t="shared" si="103"/>
        <v>9.6784288688355674E-2</v>
      </c>
      <c r="T70" s="336">
        <f t="shared" si="103"/>
        <v>9.3252599831830499E-2</v>
      </c>
      <c r="U70" s="336">
        <f t="shared" si="103"/>
        <v>9.1986639562059103E-2</v>
      </c>
      <c r="V70" s="336">
        <f t="shared" si="103"/>
        <v>8.9611112067405907E-2</v>
      </c>
      <c r="W70" s="336">
        <f t="shared" si="103"/>
        <v>9.4149927414162671E-2</v>
      </c>
      <c r="X70" s="336">
        <f t="shared" si="103"/>
        <v>8.752747031541297E-2</v>
      </c>
      <c r="Y70" s="336">
        <f t="shared" si="103"/>
        <v>8.6992602211297218E-2</v>
      </c>
      <c r="Z70" s="336">
        <f t="shared" si="103"/>
        <v>8.6357242321956282E-2</v>
      </c>
      <c r="AA70" s="336">
        <f t="shared" si="103"/>
        <v>8.5682959865780325E-2</v>
      </c>
      <c r="AB70" s="336">
        <f t="shared" si="103"/>
        <v>8.5075412290296984E-2</v>
      </c>
      <c r="AC70" s="336">
        <f t="shared" si="103"/>
        <v>8.4407994072623324E-2</v>
      </c>
      <c r="AD70" s="336">
        <f t="shared" si="103"/>
        <v>8.3745956958074741E-2</v>
      </c>
      <c r="AE70" s="336">
        <f t="shared" ref="AE70:AL70" si="104">AE23/AE$49</f>
        <v>8.2994456352321361E-2</v>
      </c>
      <c r="AF70" s="336">
        <f t="shared" si="104"/>
        <v>8.2284121494649323E-2</v>
      </c>
      <c r="AG70" s="336">
        <f t="shared" si="104"/>
        <v>8.1559079215284366E-2</v>
      </c>
      <c r="AH70" s="336">
        <f t="shared" si="104"/>
        <v>8.0846427500762597E-2</v>
      </c>
      <c r="AI70" s="336">
        <f t="shared" si="104"/>
        <v>8.0108854046791897E-2</v>
      </c>
      <c r="AJ70" s="336">
        <f t="shared" si="104"/>
        <v>7.929646105351959E-2</v>
      </c>
      <c r="AK70" s="336">
        <f t="shared" si="104"/>
        <v>7.8459972781154158E-2</v>
      </c>
      <c r="AL70" s="336">
        <f t="shared" si="104"/>
        <v>7.7771279633872398E-2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2.5072022055134941E-2</v>
      </c>
      <c r="N71" s="336">
        <f t="shared" si="105"/>
        <v>2.335488804094139E-2</v>
      </c>
      <c r="O71" s="336">
        <f t="shared" si="105"/>
        <v>2.3248937240502414E-2</v>
      </c>
      <c r="P71" s="336">
        <f t="shared" si="105"/>
        <v>2.2886303079733213E-2</v>
      </c>
      <c r="Q71" s="336">
        <f t="shared" si="105"/>
        <v>2.316163919920489E-2</v>
      </c>
      <c r="R71" s="336">
        <f t="shared" si="105"/>
        <v>2.1778171854687296E-2</v>
      </c>
      <c r="S71" s="336">
        <f t="shared" si="105"/>
        <v>2.0907765851858506E-2</v>
      </c>
      <c r="T71" s="336">
        <f t="shared" si="105"/>
        <v>2.0323578552508385E-2</v>
      </c>
      <c r="U71" s="336">
        <f t="shared" si="105"/>
        <v>2.1005133447498357E-2</v>
      </c>
      <c r="V71" s="336">
        <f t="shared" si="105"/>
        <v>1.8721685819442634E-2</v>
      </c>
      <c r="W71" s="336">
        <f t="shared" si="105"/>
        <v>1.9062843738238851E-2</v>
      </c>
      <c r="X71" s="336">
        <f t="shared" si="105"/>
        <v>2.146492204685798E-2</v>
      </c>
      <c r="Y71" s="336">
        <f t="shared" si="105"/>
        <v>2.1242032454110684E-2</v>
      </c>
      <c r="Z71" s="336">
        <f t="shared" si="105"/>
        <v>2.0943930568341033E-2</v>
      </c>
      <c r="AA71" s="336">
        <f t="shared" si="105"/>
        <v>2.0639752274857745E-2</v>
      </c>
      <c r="AB71" s="336">
        <f t="shared" si="105"/>
        <v>2.0331416353297247E-2</v>
      </c>
      <c r="AC71" s="336">
        <f t="shared" si="105"/>
        <v>1.9975679948674194E-2</v>
      </c>
      <c r="AD71" s="336">
        <f t="shared" si="105"/>
        <v>1.9589951021600448E-2</v>
      </c>
      <c r="AE71" s="336">
        <f t="shared" ref="AE71:AL71" si="106">AE24/AE$49</f>
        <v>1.9213044147665056E-2</v>
      </c>
      <c r="AF71" s="336">
        <f t="shared" si="106"/>
        <v>1.8876579364211752E-2</v>
      </c>
      <c r="AG71" s="336">
        <f t="shared" si="106"/>
        <v>1.8480127814586283E-2</v>
      </c>
      <c r="AH71" s="336">
        <f t="shared" si="106"/>
        <v>1.7791572620503352E-2</v>
      </c>
      <c r="AI71" s="336">
        <f t="shared" si="106"/>
        <v>1.708885682411402E-2</v>
      </c>
      <c r="AJ71" s="336">
        <f t="shared" si="106"/>
        <v>1.6693907616398402E-2</v>
      </c>
      <c r="AK71" s="336">
        <f t="shared" si="106"/>
        <v>1.6370859911265967E-2</v>
      </c>
      <c r="AL71" s="336">
        <f t="shared" si="106"/>
        <v>1.6366145837669377E-2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0.11010821467260311</v>
      </c>
      <c r="N73" s="337">
        <f t="shared" si="107"/>
        <v>0.1165466588040493</v>
      </c>
      <c r="O73" s="337">
        <f t="shared" si="107"/>
        <v>9.9640939691970298E-2</v>
      </c>
      <c r="P73" s="337">
        <f t="shared" si="107"/>
        <v>0.10782668196203329</v>
      </c>
      <c r="Q73" s="337">
        <f t="shared" si="107"/>
        <v>0.10709180552592402</v>
      </c>
      <c r="R73" s="337">
        <f t="shared" si="107"/>
        <v>0.10146566665576112</v>
      </c>
      <c r="S73" s="337">
        <f t="shared" si="107"/>
        <v>9.5842543991452922E-2</v>
      </c>
      <c r="T73" s="337">
        <f t="shared" si="107"/>
        <v>9.871033930100917E-2</v>
      </c>
      <c r="U73" s="337">
        <f t="shared" si="107"/>
        <v>9.7168219593255431E-2</v>
      </c>
      <c r="V73" s="337">
        <f t="shared" si="107"/>
        <v>9.7930349111616022E-2</v>
      </c>
      <c r="W73" s="337">
        <f t="shared" si="107"/>
        <v>8.5516902066715819E-2</v>
      </c>
      <c r="X73" s="337">
        <f t="shared" si="107"/>
        <v>8.5362722537469252E-2</v>
      </c>
      <c r="Y73" s="337">
        <f t="shared" si="107"/>
        <v>8.452809115955158E-2</v>
      </c>
      <c r="Z73" s="337">
        <f t="shared" si="107"/>
        <v>8.3512473311332713E-2</v>
      </c>
      <c r="AA73" s="337">
        <f t="shared" si="107"/>
        <v>8.2603228231647244E-2</v>
      </c>
      <c r="AB73" s="337">
        <f t="shared" si="107"/>
        <v>8.1854749069125363E-2</v>
      </c>
      <c r="AC73" s="337">
        <f t="shared" si="107"/>
        <v>8.1095848647559102E-2</v>
      </c>
      <c r="AD73" s="337">
        <f t="shared" si="107"/>
        <v>8.0291415346496892E-2</v>
      </c>
      <c r="AE73" s="337">
        <f t="shared" ref="AE73:AL73" si="108">AE26/AE$49</f>
        <v>7.9530959446725613E-2</v>
      </c>
      <c r="AF73" s="337">
        <f t="shared" si="108"/>
        <v>7.876757766332744E-2</v>
      </c>
      <c r="AG73" s="337">
        <f t="shared" si="108"/>
        <v>7.8010171731242417E-2</v>
      </c>
      <c r="AH73" s="337">
        <f t="shared" si="108"/>
        <v>7.7277322717967403E-2</v>
      </c>
      <c r="AI73" s="337">
        <f t="shared" si="108"/>
        <v>7.6538643232682849E-2</v>
      </c>
      <c r="AJ73" s="337">
        <f t="shared" si="108"/>
        <v>7.5746294127735106E-2</v>
      </c>
      <c r="AK73" s="337">
        <f t="shared" si="108"/>
        <v>7.4979857503341435E-2</v>
      </c>
      <c r="AL73" s="337">
        <f t="shared" si="108"/>
        <v>7.4116116233138352E-2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1.2921823738467635E-2</v>
      </c>
      <c r="N74" s="336">
        <f t="shared" si="109"/>
        <v>1.9624984361593545E-2</v>
      </c>
      <c r="O74" s="336">
        <f t="shared" si="109"/>
        <v>1.0765396788278399E-2</v>
      </c>
      <c r="P74" s="336">
        <f t="shared" si="109"/>
        <v>1.3736162313597925E-2</v>
      </c>
      <c r="Q74" s="336">
        <f t="shared" si="109"/>
        <v>1.5292425430061001E-2</v>
      </c>
      <c r="R74" s="336">
        <f t="shared" si="109"/>
        <v>1.2489099583969446E-2</v>
      </c>
      <c r="S74" s="336">
        <f t="shared" si="109"/>
        <v>9.5725735867090572E-3</v>
      </c>
      <c r="T74" s="336">
        <f t="shared" si="109"/>
        <v>1.1236244624711409E-2</v>
      </c>
      <c r="U74" s="336">
        <f t="shared" si="109"/>
        <v>1.2935945273844637E-2</v>
      </c>
      <c r="V74" s="336">
        <f t="shared" si="109"/>
        <v>9.9932749464702146E-3</v>
      </c>
      <c r="W74" s="336">
        <f t="shared" si="109"/>
        <v>1.0205414032488539E-2</v>
      </c>
      <c r="X74" s="336">
        <f t="shared" si="109"/>
        <v>9.9093918050255324E-3</v>
      </c>
      <c r="Y74" s="336">
        <f t="shared" si="109"/>
        <v>9.9665596995818506E-3</v>
      </c>
      <c r="Z74" s="336">
        <f t="shared" si="109"/>
        <v>1.0043651982237379E-2</v>
      </c>
      <c r="AA74" s="336">
        <f t="shared" si="109"/>
        <v>1.0103269784031921E-2</v>
      </c>
      <c r="AB74" s="336">
        <f t="shared" si="109"/>
        <v>1.0148396665466882E-2</v>
      </c>
      <c r="AC74" s="336">
        <f t="shared" si="109"/>
        <v>1.0198186798844773E-2</v>
      </c>
      <c r="AD74" s="336">
        <f t="shared" si="109"/>
        <v>1.0243049329714801E-2</v>
      </c>
      <c r="AE74" s="336">
        <f t="shared" ref="AE74:AL74" si="110">AE27/AE$49</f>
        <v>1.0292089383497278E-2</v>
      </c>
      <c r="AF74" s="336">
        <f t="shared" si="110"/>
        <v>1.0340384205320208E-2</v>
      </c>
      <c r="AG74" s="336">
        <f t="shared" si="110"/>
        <v>1.0389907371160486E-2</v>
      </c>
      <c r="AH74" s="336">
        <f t="shared" si="110"/>
        <v>1.0437067787834752E-2</v>
      </c>
      <c r="AI74" s="336">
        <f t="shared" si="110"/>
        <v>1.0476710664870093E-2</v>
      </c>
      <c r="AJ74" s="336">
        <f t="shared" si="110"/>
        <v>1.0512655617295287E-2</v>
      </c>
      <c r="AK74" s="336">
        <f t="shared" si="110"/>
        <v>1.0545414651101601E-2</v>
      </c>
      <c r="AL74" s="336">
        <f t="shared" si="110"/>
        <v>1.0576718276430147E-2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4.0187480687141876E-2</v>
      </c>
      <c r="N75" s="336">
        <f t="shared" si="111"/>
        <v>4.0459334612653323E-2</v>
      </c>
      <c r="O75" s="336">
        <f t="shared" si="111"/>
        <v>3.5764664253878253E-2</v>
      </c>
      <c r="P75" s="336">
        <f t="shared" si="111"/>
        <v>3.800605092395512E-2</v>
      </c>
      <c r="Q75" s="336">
        <f t="shared" si="111"/>
        <v>3.813816299878392E-2</v>
      </c>
      <c r="R75" s="336">
        <f t="shared" si="111"/>
        <v>3.7465749417632241E-2</v>
      </c>
      <c r="S75" s="336">
        <f t="shared" si="111"/>
        <v>3.7221153687947713E-2</v>
      </c>
      <c r="T75" s="336">
        <f t="shared" si="111"/>
        <v>3.5484800188477557E-2</v>
      </c>
      <c r="U75" s="336">
        <f t="shared" si="111"/>
        <v>3.5309722984187698E-2</v>
      </c>
      <c r="V75" s="336">
        <f t="shared" si="111"/>
        <v>3.5770072860236195E-2</v>
      </c>
      <c r="W75" s="336">
        <f t="shared" si="111"/>
        <v>3.039422276568244E-2</v>
      </c>
      <c r="X75" s="336">
        <f t="shared" si="111"/>
        <v>3.0128888148687243E-2</v>
      </c>
      <c r="Y75" s="336">
        <f t="shared" si="111"/>
        <v>2.9746106171738819E-2</v>
      </c>
      <c r="Z75" s="336">
        <f t="shared" si="111"/>
        <v>2.9325546664126362E-2</v>
      </c>
      <c r="AA75" s="336">
        <f t="shared" si="111"/>
        <v>2.8912648983155161E-2</v>
      </c>
      <c r="AB75" s="336">
        <f t="shared" si="111"/>
        <v>2.8531248012401578E-2</v>
      </c>
      <c r="AC75" s="336">
        <f t="shared" si="111"/>
        <v>2.8154753593736242E-2</v>
      </c>
      <c r="AD75" s="336">
        <f t="shared" si="111"/>
        <v>2.7768360733271911E-2</v>
      </c>
      <c r="AE75" s="336">
        <f t="shared" ref="AE75:AL75" si="112">AE28/AE$49</f>
        <v>2.7376469408026332E-2</v>
      </c>
      <c r="AF75" s="336">
        <f t="shared" si="112"/>
        <v>2.6986107097594563E-2</v>
      </c>
      <c r="AG75" s="336">
        <f t="shared" si="112"/>
        <v>2.6609435108616766E-2</v>
      </c>
      <c r="AH75" s="336">
        <f t="shared" si="112"/>
        <v>2.6246276087582922E-2</v>
      </c>
      <c r="AI75" s="336">
        <f t="shared" si="112"/>
        <v>2.587845642313456E-2</v>
      </c>
      <c r="AJ75" s="336">
        <f t="shared" si="112"/>
        <v>2.5501976660200681E-2</v>
      </c>
      <c r="AK75" s="336">
        <f t="shared" si="112"/>
        <v>2.5141828373018774E-2</v>
      </c>
      <c r="AL75" s="336">
        <f t="shared" si="112"/>
        <v>2.4780016719569382E-2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3.9673607227632919E-2</v>
      </c>
      <c r="N76" s="336">
        <f t="shared" si="113"/>
        <v>3.7720385847353259E-2</v>
      </c>
      <c r="O76" s="336">
        <f t="shared" si="113"/>
        <v>3.3645726790341259E-2</v>
      </c>
      <c r="P76" s="336">
        <f t="shared" si="113"/>
        <v>3.5884218110313892E-2</v>
      </c>
      <c r="Q76" s="336">
        <f t="shared" si="113"/>
        <v>3.434498614712881E-2</v>
      </c>
      <c r="R76" s="336">
        <f t="shared" si="113"/>
        <v>3.0532679766143302E-2</v>
      </c>
      <c r="S76" s="336">
        <f t="shared" si="113"/>
        <v>2.9681195491897006E-2</v>
      </c>
      <c r="T76" s="336">
        <f t="shared" si="113"/>
        <v>3.1393725279089138E-2</v>
      </c>
      <c r="U76" s="336">
        <f t="shared" si="113"/>
        <v>3.0422184569941804E-2</v>
      </c>
      <c r="V76" s="336">
        <f t="shared" si="113"/>
        <v>3.2600317512480853E-2</v>
      </c>
      <c r="W76" s="336">
        <f t="shared" si="113"/>
        <v>2.6391757133968595E-2</v>
      </c>
      <c r="X76" s="336">
        <f t="shared" si="113"/>
        <v>2.7390422140329058E-2</v>
      </c>
      <c r="Y76" s="336">
        <f t="shared" si="113"/>
        <v>2.6986653649409789E-2</v>
      </c>
      <c r="Z76" s="336">
        <f t="shared" si="113"/>
        <v>2.6371632256460793E-2</v>
      </c>
      <c r="AA76" s="336">
        <f t="shared" si="113"/>
        <v>2.5847319808730153E-2</v>
      </c>
      <c r="AB76" s="336">
        <f t="shared" si="113"/>
        <v>2.5477499629674383E-2</v>
      </c>
      <c r="AC76" s="336">
        <f t="shared" si="113"/>
        <v>2.5106843368104651E-2</v>
      </c>
      <c r="AD76" s="336">
        <f t="shared" si="113"/>
        <v>2.4726846507410603E-2</v>
      </c>
      <c r="AE76" s="336">
        <f t="shared" ref="AE76:AL76" si="114">AE29/AE$49</f>
        <v>2.4372449652754084E-2</v>
      </c>
      <c r="AF76" s="336">
        <f t="shared" si="114"/>
        <v>2.4008897593640798E-2</v>
      </c>
      <c r="AG76" s="336">
        <f t="shared" si="114"/>
        <v>2.3643195049687087E-2</v>
      </c>
      <c r="AH76" s="336">
        <f t="shared" si="114"/>
        <v>2.3279213384584239E-2</v>
      </c>
      <c r="AI76" s="336">
        <f t="shared" si="114"/>
        <v>2.2925359239077098E-2</v>
      </c>
      <c r="AJ76" s="336">
        <f t="shared" si="114"/>
        <v>2.2568935770814254E-2</v>
      </c>
      <c r="AK76" s="336">
        <f t="shared" si="114"/>
        <v>2.2218210005492383E-2</v>
      </c>
      <c r="AL76" s="336">
        <f t="shared" si="114"/>
        <v>2.1867723553457091E-2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1.732530301936068E-2</v>
      </c>
      <c r="N77" s="336">
        <f t="shared" si="115"/>
        <v>1.874195398244918E-2</v>
      </c>
      <c r="O77" s="336">
        <f t="shared" si="115"/>
        <v>1.9465151859472379E-2</v>
      </c>
      <c r="P77" s="336">
        <f t="shared" si="115"/>
        <v>2.020025061416637E-2</v>
      </c>
      <c r="Q77" s="336">
        <f t="shared" si="115"/>
        <v>1.9316230949950282E-2</v>
      </c>
      <c r="R77" s="336">
        <f t="shared" si="115"/>
        <v>2.0978137888016134E-2</v>
      </c>
      <c r="S77" s="336">
        <f t="shared" si="115"/>
        <v>1.9367621224899139E-2</v>
      </c>
      <c r="T77" s="336">
        <f t="shared" si="115"/>
        <v>2.0595569208731061E-2</v>
      </c>
      <c r="U77" s="336">
        <f t="shared" si="115"/>
        <v>1.850036676528128E-2</v>
      </c>
      <c r="V77" s="336">
        <f t="shared" si="115"/>
        <v>1.956668379242877E-2</v>
      </c>
      <c r="W77" s="336">
        <f t="shared" si="115"/>
        <v>1.8525508134576246E-2</v>
      </c>
      <c r="X77" s="336">
        <f t="shared" si="115"/>
        <v>1.7934020443427418E-2</v>
      </c>
      <c r="Y77" s="336">
        <f t="shared" si="115"/>
        <v>1.7828771638821125E-2</v>
      </c>
      <c r="Z77" s="336">
        <f t="shared" si="115"/>
        <v>1.7771642408508179E-2</v>
      </c>
      <c r="AA77" s="336">
        <f t="shared" si="115"/>
        <v>1.773998965573001E-2</v>
      </c>
      <c r="AB77" s="336">
        <f t="shared" si="115"/>
        <v>1.7697604761582515E-2</v>
      </c>
      <c r="AC77" s="336">
        <f t="shared" si="115"/>
        <v>1.7636064886873425E-2</v>
      </c>
      <c r="AD77" s="336">
        <f t="shared" si="115"/>
        <v>1.7553158776099573E-2</v>
      </c>
      <c r="AE77" s="336">
        <f t="shared" ref="AE77:AL77" si="116">AE30/AE$49</f>
        <v>1.7489951002447924E-2</v>
      </c>
      <c r="AF77" s="336">
        <f t="shared" si="116"/>
        <v>1.7432188766771876E-2</v>
      </c>
      <c r="AG77" s="336">
        <f t="shared" si="116"/>
        <v>1.736763420177807E-2</v>
      </c>
      <c r="AH77" s="336">
        <f t="shared" si="116"/>
        <v>1.7314765457965491E-2</v>
      </c>
      <c r="AI77" s="336">
        <f t="shared" si="116"/>
        <v>1.7258116905601101E-2</v>
      </c>
      <c r="AJ77" s="336">
        <f t="shared" si="116"/>
        <v>1.7162726079424883E-2</v>
      </c>
      <c r="AK77" s="336">
        <f t="shared" si="116"/>
        <v>1.7074404473728693E-2</v>
      </c>
      <c r="AL77" s="336">
        <f t="shared" si="116"/>
        <v>1.6891657683681741E-2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9.8469381924729246E-2</v>
      </c>
      <c r="N79" s="337">
        <f t="shared" si="117"/>
        <v>9.2928773308017257E-2</v>
      </c>
      <c r="O79" s="337">
        <f t="shared" si="117"/>
        <v>9.6934374891044728E-2</v>
      </c>
      <c r="P79" s="337">
        <f t="shared" si="117"/>
        <v>9.8050634300828346E-2</v>
      </c>
      <c r="Q79" s="337">
        <f t="shared" si="117"/>
        <v>0.10113689500718544</v>
      </c>
      <c r="R79" s="337">
        <f t="shared" si="117"/>
        <v>0.10066289473016672</v>
      </c>
      <c r="S79" s="337">
        <f t="shared" si="117"/>
        <v>0.10015354163938449</v>
      </c>
      <c r="T79" s="337">
        <f t="shared" si="117"/>
        <v>0.10058845356733595</v>
      </c>
      <c r="U79" s="337">
        <f t="shared" si="117"/>
        <v>0.10067194019299802</v>
      </c>
      <c r="V79" s="337">
        <f t="shared" si="117"/>
        <v>9.7763954007817552E-2</v>
      </c>
      <c r="W79" s="337">
        <f t="shared" si="117"/>
        <v>9.9632836596900129E-2</v>
      </c>
      <c r="X79" s="337">
        <f t="shared" si="117"/>
        <v>0.10200494741764692</v>
      </c>
      <c r="Y79" s="337">
        <f t="shared" si="117"/>
        <v>0.10229649404806342</v>
      </c>
      <c r="Z79" s="337">
        <f t="shared" si="117"/>
        <v>0.10249779575828823</v>
      </c>
      <c r="AA79" s="337">
        <f t="shared" si="117"/>
        <v>0.1026319283895667</v>
      </c>
      <c r="AB79" s="337">
        <f t="shared" si="117"/>
        <v>0.10265723098379947</v>
      </c>
      <c r="AC79" s="337">
        <f t="shared" si="117"/>
        <v>0.10265146294726581</v>
      </c>
      <c r="AD79" s="337">
        <f t="shared" si="117"/>
        <v>0.10262733385768208</v>
      </c>
      <c r="AE79" s="337">
        <f t="shared" ref="AE79:AL79" si="118">AE32/AE$49</f>
        <v>0.10262332505203596</v>
      </c>
      <c r="AF79" s="337">
        <f t="shared" si="118"/>
        <v>0.10256688605340866</v>
      </c>
      <c r="AG79" s="337">
        <f t="shared" si="118"/>
        <v>0.10256387825933858</v>
      </c>
      <c r="AH79" s="337">
        <f t="shared" si="118"/>
        <v>0.10259683743665224</v>
      </c>
      <c r="AI79" s="337">
        <f t="shared" si="118"/>
        <v>0.10266150372792948</v>
      </c>
      <c r="AJ79" s="337">
        <f t="shared" si="118"/>
        <v>0.1027471429803621</v>
      </c>
      <c r="AK79" s="337">
        <f t="shared" si="118"/>
        <v>0.10284234202322001</v>
      </c>
      <c r="AL79" s="337">
        <f t="shared" si="118"/>
        <v>0.10292806763846402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7.4988681450989012E-2</v>
      </c>
      <c r="N80" s="336">
        <f t="shared" si="119"/>
        <v>6.7921194566076107E-2</v>
      </c>
      <c r="O80" s="336">
        <f t="shared" si="119"/>
        <v>7.2967410250350667E-2</v>
      </c>
      <c r="P80" s="336">
        <f t="shared" si="119"/>
        <v>7.3614960799310847E-2</v>
      </c>
      <c r="Q80" s="336">
        <f t="shared" si="119"/>
        <v>7.6121611628844968E-2</v>
      </c>
      <c r="R80" s="336">
        <f t="shared" si="119"/>
        <v>7.5231094503823384E-2</v>
      </c>
      <c r="S80" s="336">
        <f t="shared" si="119"/>
        <v>7.691674419996597E-2</v>
      </c>
      <c r="T80" s="336">
        <f t="shared" si="119"/>
        <v>7.6632961368193531E-2</v>
      </c>
      <c r="U80" s="336">
        <f t="shared" si="119"/>
        <v>7.5037781276819995E-2</v>
      </c>
      <c r="V80" s="336">
        <f t="shared" si="119"/>
        <v>7.1717469024568631E-2</v>
      </c>
      <c r="W80" s="336">
        <f t="shared" si="119"/>
        <v>7.5068063957451067E-2</v>
      </c>
      <c r="X80" s="336">
        <f t="shared" si="119"/>
        <v>7.813692417937107E-2</v>
      </c>
      <c r="Y80" s="336">
        <f t="shared" si="119"/>
        <v>7.8494881592765103E-2</v>
      </c>
      <c r="Z80" s="336">
        <f t="shared" si="119"/>
        <v>7.866994430886616E-2</v>
      </c>
      <c r="AA80" s="336">
        <f t="shared" si="119"/>
        <v>7.8774115305251094E-2</v>
      </c>
      <c r="AB80" s="336">
        <f t="shared" si="119"/>
        <v>7.87848708021614E-2</v>
      </c>
      <c r="AC80" s="336">
        <f t="shared" si="119"/>
        <v>7.8763114706935172E-2</v>
      </c>
      <c r="AD80" s="336">
        <f t="shared" si="119"/>
        <v>7.8723782694161137E-2</v>
      </c>
      <c r="AE80" s="336">
        <f t="shared" ref="AE80:AL80" si="120">AE33/AE$49</f>
        <v>7.8717464288703715E-2</v>
      </c>
      <c r="AF80" s="336">
        <f t="shared" si="120"/>
        <v>7.8670010195739853E-2</v>
      </c>
      <c r="AG80" s="336">
        <f t="shared" si="120"/>
        <v>7.8673229560460578E-2</v>
      </c>
      <c r="AH80" s="336">
        <f t="shared" si="120"/>
        <v>7.8716163090359462E-2</v>
      </c>
      <c r="AI80" s="336">
        <f t="shared" si="120"/>
        <v>7.8799448642920406E-2</v>
      </c>
      <c r="AJ80" s="336">
        <f t="shared" si="120"/>
        <v>7.8882499210048987E-2</v>
      </c>
      <c r="AK80" s="336">
        <f t="shared" si="120"/>
        <v>7.8999793228476833E-2</v>
      </c>
      <c r="AL80" s="336">
        <f t="shared" si="120"/>
        <v>7.9148982733988196E-2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2.1347952617089362E-2</v>
      </c>
      <c r="N81" s="336">
        <f t="shared" si="121"/>
        <v>2.3507723468691764E-2</v>
      </c>
      <c r="O81" s="336">
        <f t="shared" si="121"/>
        <v>2.2541085433320181E-2</v>
      </c>
      <c r="P81" s="336">
        <f t="shared" si="121"/>
        <v>2.3178572377159024E-2</v>
      </c>
      <c r="Q81" s="336">
        <f t="shared" si="121"/>
        <v>2.366760267404126E-2</v>
      </c>
      <c r="R81" s="336">
        <f t="shared" si="121"/>
        <v>2.4247960490867956E-2</v>
      </c>
      <c r="S81" s="336">
        <f t="shared" si="121"/>
        <v>2.2170854058125286E-2</v>
      </c>
      <c r="T81" s="336">
        <f t="shared" si="121"/>
        <v>2.2784787450464951E-2</v>
      </c>
      <c r="U81" s="336">
        <f t="shared" si="121"/>
        <v>2.450468056573751E-2</v>
      </c>
      <c r="V81" s="336">
        <f t="shared" si="121"/>
        <v>2.4979500707507322E-2</v>
      </c>
      <c r="W81" s="336">
        <f t="shared" si="121"/>
        <v>2.3228205314638681E-2</v>
      </c>
      <c r="X81" s="336">
        <f t="shared" si="121"/>
        <v>2.280933251917144E-2</v>
      </c>
      <c r="Y81" s="336">
        <f t="shared" si="121"/>
        <v>2.274249205316816E-2</v>
      </c>
      <c r="Z81" s="336">
        <f t="shared" si="121"/>
        <v>2.2766125015141695E-2</v>
      </c>
      <c r="AA81" s="336">
        <f t="shared" si="121"/>
        <v>2.2794806066915495E-2</v>
      </c>
      <c r="AB81" s="336">
        <f t="shared" si="121"/>
        <v>2.2806099147202177E-2</v>
      </c>
      <c r="AC81" s="336">
        <f t="shared" si="121"/>
        <v>2.2818561138399713E-2</v>
      </c>
      <c r="AD81" s="336">
        <f t="shared" si="121"/>
        <v>2.2830273037968061E-2</v>
      </c>
      <c r="AE81" s="336">
        <f t="shared" ref="AE81:AL81" si="122">AE34/AE$49</f>
        <v>2.282930190025639E-2</v>
      </c>
      <c r="AF81" s="336">
        <f t="shared" si="122"/>
        <v>2.2817474149052733E-2</v>
      </c>
      <c r="AG81" s="336">
        <f t="shared" si="122"/>
        <v>2.2809409852671915E-2</v>
      </c>
      <c r="AH81" s="336">
        <f t="shared" si="122"/>
        <v>2.2797925835416864E-2</v>
      </c>
      <c r="AI81" s="336">
        <f t="shared" si="122"/>
        <v>2.2777002957958516E-2</v>
      </c>
      <c r="AJ81" s="336">
        <f t="shared" si="122"/>
        <v>2.2777734608735934E-2</v>
      </c>
      <c r="AK81" s="336">
        <f t="shared" si="122"/>
        <v>2.2754186527530758E-2</v>
      </c>
      <c r="AL81" s="336">
        <f t="shared" si="122"/>
        <v>2.2689352906126795E-2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2.1327478566508652E-3</v>
      </c>
      <c r="N82" s="336">
        <f t="shared" si="123"/>
        <v>1.4998552732493889E-3</v>
      </c>
      <c r="O82" s="336">
        <f t="shared" si="123"/>
        <v>1.4258792073738836E-3</v>
      </c>
      <c r="P82" s="336">
        <f t="shared" si="123"/>
        <v>1.2571011243584637E-3</v>
      </c>
      <c r="Q82" s="336">
        <f t="shared" si="123"/>
        <v>1.3476807042992274E-3</v>
      </c>
      <c r="R82" s="336">
        <f t="shared" si="123"/>
        <v>1.1838397354753817E-3</v>
      </c>
      <c r="S82" s="336">
        <f t="shared" si="123"/>
        <v>1.0659433812932322E-3</v>
      </c>
      <c r="T82" s="336">
        <f t="shared" si="123"/>
        <v>1.1707047486774599E-3</v>
      </c>
      <c r="U82" s="336">
        <f t="shared" si="123"/>
        <v>1.1294783504405266E-3</v>
      </c>
      <c r="V82" s="336">
        <f t="shared" si="123"/>
        <v>1.0669842757416027E-3</v>
      </c>
      <c r="W82" s="336">
        <f t="shared" si="123"/>
        <v>1.3365673248103827E-3</v>
      </c>
      <c r="X82" s="336">
        <f t="shared" si="123"/>
        <v>1.0586907191044131E-3</v>
      </c>
      <c r="Y82" s="336">
        <f t="shared" si="123"/>
        <v>1.0591204021301408E-3</v>
      </c>
      <c r="Z82" s="336">
        <f t="shared" si="123"/>
        <v>1.0617264342803717E-3</v>
      </c>
      <c r="AA82" s="336">
        <f t="shared" si="123"/>
        <v>1.0630070174001086E-3</v>
      </c>
      <c r="AB82" s="336">
        <f t="shared" si="123"/>
        <v>1.066261034435891E-3</v>
      </c>
      <c r="AC82" s="336">
        <f t="shared" si="123"/>
        <v>1.0697871019309129E-3</v>
      </c>
      <c r="AD82" s="336">
        <f t="shared" si="123"/>
        <v>1.0732781255528721E-3</v>
      </c>
      <c r="AE82" s="336">
        <f t="shared" ref="AE82:AL82" si="124">AE35/AE$49</f>
        <v>1.0765588630758552E-3</v>
      </c>
      <c r="AF82" s="336">
        <f t="shared" si="124"/>
        <v>1.0794017086160638E-3</v>
      </c>
      <c r="AG82" s="336">
        <f t="shared" si="124"/>
        <v>1.0812388462060763E-3</v>
      </c>
      <c r="AH82" s="336">
        <f t="shared" si="124"/>
        <v>1.0827485108759029E-3</v>
      </c>
      <c r="AI82" s="336">
        <f t="shared" si="124"/>
        <v>1.0850521270505656E-3</v>
      </c>
      <c r="AJ82" s="336">
        <f t="shared" si="124"/>
        <v>1.0869091615771838E-3</v>
      </c>
      <c r="AK82" s="336">
        <f t="shared" si="124"/>
        <v>1.0883622672124079E-3</v>
      </c>
      <c r="AL82" s="336">
        <f t="shared" si="124"/>
        <v>1.0897319983490313E-3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9.8058441751803477E-2</v>
      </c>
      <c r="N84" s="337">
        <f t="shared" si="125"/>
        <v>0.10447613470575701</v>
      </c>
      <c r="O84" s="337">
        <f t="shared" si="125"/>
        <v>0.10987679327479809</v>
      </c>
      <c r="P84" s="337">
        <f t="shared" si="125"/>
        <v>0.10170096099584539</v>
      </c>
      <c r="Q84" s="337">
        <f t="shared" si="125"/>
        <v>0.11007815005754916</v>
      </c>
      <c r="R84" s="337">
        <f t="shared" si="125"/>
        <v>0.10968729996211284</v>
      </c>
      <c r="S84" s="337">
        <f t="shared" si="125"/>
        <v>0.11212014345903365</v>
      </c>
      <c r="T84" s="337">
        <f t="shared" si="125"/>
        <v>0.10456276030099833</v>
      </c>
      <c r="U84" s="337">
        <f t="shared" si="125"/>
        <v>0.1001386491190389</v>
      </c>
      <c r="V84" s="337">
        <f t="shared" si="125"/>
        <v>0.10286695906031657</v>
      </c>
      <c r="W84" s="337">
        <f t="shared" si="125"/>
        <v>0.10331176172510395</v>
      </c>
      <c r="X84" s="337">
        <f t="shared" si="125"/>
        <v>0.1019553907377375</v>
      </c>
      <c r="Y84" s="337">
        <f t="shared" si="125"/>
        <v>0.10193119376757419</v>
      </c>
      <c r="Z84" s="337">
        <f t="shared" si="125"/>
        <v>0.10196519967082168</v>
      </c>
      <c r="AA84" s="337">
        <f t="shared" si="125"/>
        <v>0.10191442409465817</v>
      </c>
      <c r="AB84" s="337">
        <f t="shared" si="125"/>
        <v>0.10183743893650588</v>
      </c>
      <c r="AC84" s="337">
        <f t="shared" si="125"/>
        <v>0.10175359555316599</v>
      </c>
      <c r="AD84" s="337">
        <f t="shared" si="125"/>
        <v>0.1016193438615738</v>
      </c>
      <c r="AE84" s="337">
        <f t="shared" ref="AE84:AL84" si="126">AE37/AE$49</f>
        <v>0.10145520866063451</v>
      </c>
      <c r="AF84" s="337">
        <f t="shared" si="126"/>
        <v>0.10130658983176025</v>
      </c>
      <c r="AG84" s="337">
        <f t="shared" si="126"/>
        <v>0.10111427811286039</v>
      </c>
      <c r="AH84" s="337">
        <f t="shared" si="126"/>
        <v>0.10089452316931755</v>
      </c>
      <c r="AI84" s="337">
        <f t="shared" si="126"/>
        <v>0.10059232383453351</v>
      </c>
      <c r="AJ84" s="337">
        <f t="shared" si="126"/>
        <v>0.100320135442556</v>
      </c>
      <c r="AK84" s="337">
        <f t="shared" si="126"/>
        <v>0.10002119682687713</v>
      </c>
      <c r="AL84" s="337">
        <f t="shared" si="126"/>
        <v>9.9650791170107972E-2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8.1073905145612385E-2</v>
      </c>
      <c r="N85" s="336">
        <f t="shared" si="127"/>
        <v>8.7530243889295228E-2</v>
      </c>
      <c r="O85" s="336">
        <f t="shared" si="127"/>
        <v>9.2117008544951681E-2</v>
      </c>
      <c r="P85" s="336">
        <f t="shared" si="127"/>
        <v>8.4752564716842144E-2</v>
      </c>
      <c r="Q85" s="336">
        <f t="shared" si="127"/>
        <v>9.3576767134742098E-2</v>
      </c>
      <c r="R85" s="336">
        <f t="shared" si="127"/>
        <v>9.1938154272147243E-2</v>
      </c>
      <c r="S85" s="336">
        <f t="shared" si="127"/>
        <v>9.4481438095293857E-2</v>
      </c>
      <c r="T85" s="336">
        <f t="shared" si="127"/>
        <v>8.5555717968934547E-2</v>
      </c>
      <c r="U85" s="336">
        <f t="shared" si="127"/>
        <v>8.0771123952798521E-2</v>
      </c>
      <c r="V85" s="336">
        <f t="shared" si="127"/>
        <v>8.4428148257182187E-2</v>
      </c>
      <c r="W85" s="336">
        <f t="shared" si="127"/>
        <v>8.4276758245206321E-2</v>
      </c>
      <c r="X85" s="336">
        <f t="shared" si="127"/>
        <v>7.903325940627462E-2</v>
      </c>
      <c r="Y85" s="336">
        <f t="shared" si="127"/>
        <v>7.8722278622340477E-2</v>
      </c>
      <c r="Z85" s="336">
        <f t="shared" si="127"/>
        <v>7.8471838760566195E-2</v>
      </c>
      <c r="AA85" s="336">
        <f t="shared" si="127"/>
        <v>7.8143677425509497E-2</v>
      </c>
      <c r="AB85" s="336">
        <f t="shared" si="127"/>
        <v>7.7781439745034153E-2</v>
      </c>
      <c r="AC85" s="336">
        <f t="shared" si="127"/>
        <v>7.742124537219032E-2</v>
      </c>
      <c r="AD85" s="336">
        <f t="shared" si="127"/>
        <v>7.7017425935981779E-2</v>
      </c>
      <c r="AE85" s="336">
        <f t="shared" ref="AE85:AL85" si="128">AE38/AE$49</f>
        <v>7.6572798741277717E-2</v>
      </c>
      <c r="AF85" s="336">
        <f t="shared" si="128"/>
        <v>7.6121882280033873E-2</v>
      </c>
      <c r="AG85" s="336">
        <f t="shared" si="128"/>
        <v>7.5631205301566959E-2</v>
      </c>
      <c r="AH85" s="336">
        <f t="shared" si="128"/>
        <v>7.5100787541967737E-2</v>
      </c>
      <c r="AI85" s="336">
        <f t="shared" si="128"/>
        <v>7.4496982693018104E-2</v>
      </c>
      <c r="AJ85" s="336">
        <f t="shared" si="128"/>
        <v>7.3921119647054195E-2</v>
      </c>
      <c r="AK85" s="336">
        <f t="shared" si="128"/>
        <v>7.3328088597887919E-2</v>
      </c>
      <c r="AL85" s="336">
        <f t="shared" si="128"/>
        <v>7.2654380261551493E-2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1.6984536606191085E-2</v>
      </c>
      <c r="N86" s="336">
        <f t="shared" si="129"/>
        <v>1.6945890816461764E-2</v>
      </c>
      <c r="O86" s="336">
        <f t="shared" si="129"/>
        <v>1.7759784729846427E-2</v>
      </c>
      <c r="P86" s="336">
        <f t="shared" si="129"/>
        <v>1.6948396279003252E-2</v>
      </c>
      <c r="Q86" s="336">
        <f t="shared" si="129"/>
        <v>1.6501382922807069E-2</v>
      </c>
      <c r="R86" s="336">
        <f t="shared" si="129"/>
        <v>1.7749145689965596E-2</v>
      </c>
      <c r="S86" s="336">
        <f t="shared" si="129"/>
        <v>1.7638705363739782E-2</v>
      </c>
      <c r="T86" s="336">
        <f t="shared" si="129"/>
        <v>1.9007042332063781E-2</v>
      </c>
      <c r="U86" s="336">
        <f t="shared" si="129"/>
        <v>1.9367525166240383E-2</v>
      </c>
      <c r="V86" s="336">
        <f t="shared" si="129"/>
        <v>1.8438810803134378E-2</v>
      </c>
      <c r="W86" s="336">
        <f t="shared" si="129"/>
        <v>1.9035003479897641E-2</v>
      </c>
      <c r="X86" s="336">
        <f t="shared" si="129"/>
        <v>2.292213133146288E-2</v>
      </c>
      <c r="Y86" s="336">
        <f t="shared" si="129"/>
        <v>2.3208915145233693E-2</v>
      </c>
      <c r="Z86" s="336">
        <f t="shared" si="129"/>
        <v>2.3493360910255497E-2</v>
      </c>
      <c r="AA86" s="336">
        <f t="shared" si="129"/>
        <v>2.3770746669148673E-2</v>
      </c>
      <c r="AB86" s="336">
        <f t="shared" si="129"/>
        <v>2.4055999191471725E-2</v>
      </c>
      <c r="AC86" s="336">
        <f t="shared" si="129"/>
        <v>2.4332350180975671E-2</v>
      </c>
      <c r="AD86" s="336">
        <f t="shared" si="129"/>
        <v>2.4601917925592021E-2</v>
      </c>
      <c r="AE86" s="336">
        <f t="shared" ref="AE86:AL86" si="130">AE39/AE$49</f>
        <v>2.4882409919356804E-2</v>
      </c>
      <c r="AF86" s="336">
        <f t="shared" si="130"/>
        <v>2.5184707551726374E-2</v>
      </c>
      <c r="AG86" s="336">
        <f t="shared" si="130"/>
        <v>2.5483072811293438E-2</v>
      </c>
      <c r="AH86" s="336">
        <f t="shared" si="130"/>
        <v>2.5793735627349823E-2</v>
      </c>
      <c r="AI86" s="336">
        <f t="shared" si="130"/>
        <v>2.6095341141515412E-2</v>
      </c>
      <c r="AJ86" s="336">
        <f t="shared" si="130"/>
        <v>2.6399015795501794E-2</v>
      </c>
      <c r="AK86" s="336">
        <f t="shared" si="130"/>
        <v>2.669310822898921E-2</v>
      </c>
      <c r="AL86" s="336">
        <f t="shared" si="130"/>
        <v>2.6996410908556472E-2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6.3864728971633242E-2</v>
      </c>
      <c r="N88" s="337">
        <f t="shared" si="131"/>
        <v>6.2567475208160486E-2</v>
      </c>
      <c r="O88" s="337">
        <f t="shared" si="131"/>
        <v>6.2132335428433806E-2</v>
      </c>
      <c r="P88" s="337">
        <f t="shared" si="131"/>
        <v>6.7565729850363687E-2</v>
      </c>
      <c r="Q88" s="337">
        <f t="shared" si="131"/>
        <v>6.2083254821212422E-2</v>
      </c>
      <c r="R88" s="337">
        <f t="shared" si="131"/>
        <v>6.0502912941961404E-2</v>
      </c>
      <c r="S88" s="337">
        <f t="shared" si="131"/>
        <v>6.3420095990227007E-2</v>
      </c>
      <c r="T88" s="337">
        <f t="shared" si="131"/>
        <v>6.3713639969048677E-2</v>
      </c>
      <c r="U88" s="337">
        <f t="shared" si="131"/>
        <v>6.7915241943127355E-2</v>
      </c>
      <c r="V88" s="337">
        <f t="shared" si="131"/>
        <v>6.233214449535314E-2</v>
      </c>
      <c r="W88" s="337">
        <f t="shared" si="131"/>
        <v>5.5122337853834746E-2</v>
      </c>
      <c r="X88" s="337">
        <f t="shared" si="131"/>
        <v>6.0552594955338844E-2</v>
      </c>
      <c r="Y88" s="337">
        <f t="shared" si="131"/>
        <v>6.0134363112613887E-2</v>
      </c>
      <c r="Z88" s="337">
        <f t="shared" si="131"/>
        <v>5.972312540989376E-2</v>
      </c>
      <c r="AA88" s="337">
        <f t="shared" si="131"/>
        <v>5.9277370335710032E-2</v>
      </c>
      <c r="AB88" s="337">
        <f t="shared" si="131"/>
        <v>5.8754114275123108E-2</v>
      </c>
      <c r="AC88" s="337">
        <f t="shared" si="131"/>
        <v>5.824295786136173E-2</v>
      </c>
      <c r="AD88" s="337">
        <f t="shared" si="131"/>
        <v>5.7710501595699334E-2</v>
      </c>
      <c r="AE88" s="337">
        <f t="shared" ref="AE88:AL88" si="132">AE41/AE$49</f>
        <v>5.7134631380871249E-2</v>
      </c>
      <c r="AF88" s="337">
        <f t="shared" si="132"/>
        <v>5.6591378506582968E-2</v>
      </c>
      <c r="AG88" s="337">
        <f t="shared" si="132"/>
        <v>5.6068470894765E-2</v>
      </c>
      <c r="AH88" s="337">
        <f t="shared" si="132"/>
        <v>5.5611451873567502E-2</v>
      </c>
      <c r="AI88" s="337">
        <f t="shared" si="132"/>
        <v>5.5188219893037523E-2</v>
      </c>
      <c r="AJ88" s="337">
        <f t="shared" si="132"/>
        <v>5.4749388180684824E-2</v>
      </c>
      <c r="AK88" s="337">
        <f t="shared" si="132"/>
        <v>5.4322281179570726E-2</v>
      </c>
      <c r="AL88" s="337">
        <f t="shared" si="132"/>
        <v>5.3927845045276958E-2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3.0809261251480986E-2</v>
      </c>
      <c r="N89" s="336">
        <f t="shared" si="133"/>
        <v>2.7174347256279048E-2</v>
      </c>
      <c r="O89" s="336">
        <f t="shared" si="133"/>
        <v>2.9651692498373419E-2</v>
      </c>
      <c r="P89" s="336">
        <f t="shared" si="133"/>
        <v>3.1558863758492525E-2</v>
      </c>
      <c r="Q89" s="336">
        <f t="shared" si="133"/>
        <v>2.9547722449819017E-2</v>
      </c>
      <c r="R89" s="336">
        <f t="shared" si="133"/>
        <v>3.0453920558667164E-2</v>
      </c>
      <c r="S89" s="336">
        <f t="shared" si="133"/>
        <v>2.937613083573529E-2</v>
      </c>
      <c r="T89" s="336">
        <f t="shared" si="133"/>
        <v>2.9908339994419837E-2</v>
      </c>
      <c r="U89" s="336">
        <f t="shared" si="133"/>
        <v>3.0011928183125761E-2</v>
      </c>
      <c r="V89" s="336">
        <f t="shared" si="133"/>
        <v>2.6857325818998076E-2</v>
      </c>
      <c r="W89" s="336">
        <f t="shared" si="133"/>
        <v>2.3663528287171214E-2</v>
      </c>
      <c r="X89" s="336">
        <f t="shared" si="133"/>
        <v>2.8222895899168703E-2</v>
      </c>
      <c r="Y89" s="336">
        <f t="shared" si="133"/>
        <v>2.8090089145280141E-2</v>
      </c>
      <c r="Z89" s="336">
        <f t="shared" si="133"/>
        <v>2.792186895218907E-2</v>
      </c>
      <c r="AA89" s="336">
        <f t="shared" si="133"/>
        <v>2.7728371830173647E-2</v>
      </c>
      <c r="AB89" s="336">
        <f t="shared" si="133"/>
        <v>2.7472603497527538E-2</v>
      </c>
      <c r="AC89" s="336">
        <f t="shared" si="133"/>
        <v>2.7229832997338145E-2</v>
      </c>
      <c r="AD89" s="336">
        <f t="shared" si="133"/>
        <v>2.697743394707279E-2</v>
      </c>
      <c r="AE89" s="336">
        <f t="shared" ref="AE89:AL89" si="134">AE42/AE$49</f>
        <v>2.6695361556571793E-2</v>
      </c>
      <c r="AF89" s="336">
        <f t="shared" si="134"/>
        <v>2.6437453574196641E-2</v>
      </c>
      <c r="AG89" s="336">
        <f t="shared" si="134"/>
        <v>2.6205169693875097E-2</v>
      </c>
      <c r="AH89" s="336">
        <f t="shared" si="134"/>
        <v>2.5998639706435671E-2</v>
      </c>
      <c r="AI89" s="336">
        <f t="shared" si="134"/>
        <v>2.5801422780237646E-2</v>
      </c>
      <c r="AJ89" s="336">
        <f t="shared" si="134"/>
        <v>2.560131616027744E-2</v>
      </c>
      <c r="AK89" s="336">
        <f t="shared" si="134"/>
        <v>2.5414217973354192E-2</v>
      </c>
      <c r="AL89" s="336">
        <f t="shared" si="134"/>
        <v>2.5249985591871152E-2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3.3055467720152269E-2</v>
      </c>
      <c r="N90" s="336">
        <f t="shared" si="135"/>
        <v>3.5393127951881431E-2</v>
      </c>
      <c r="O90" s="336">
        <f t="shared" si="135"/>
        <v>3.2480642930060387E-2</v>
      </c>
      <c r="P90" s="336">
        <f t="shared" si="135"/>
        <v>3.6006866091871162E-2</v>
      </c>
      <c r="Q90" s="336">
        <f t="shared" si="135"/>
        <v>3.2535532371393401E-2</v>
      </c>
      <c r="R90" s="336">
        <f t="shared" si="135"/>
        <v>3.004899238329424E-2</v>
      </c>
      <c r="S90" s="336">
        <f t="shared" si="135"/>
        <v>3.4043965154491714E-2</v>
      </c>
      <c r="T90" s="336">
        <f t="shared" si="135"/>
        <v>3.3805299974628833E-2</v>
      </c>
      <c r="U90" s="336">
        <f t="shared" si="135"/>
        <v>3.790331376000159E-2</v>
      </c>
      <c r="V90" s="336">
        <f t="shared" si="135"/>
        <v>3.547481867635506E-2</v>
      </c>
      <c r="W90" s="336">
        <f t="shared" si="135"/>
        <v>3.1458809566663533E-2</v>
      </c>
      <c r="X90" s="336">
        <f t="shared" si="135"/>
        <v>3.2329699056170141E-2</v>
      </c>
      <c r="Y90" s="336">
        <f t="shared" si="135"/>
        <v>3.2044273967333746E-2</v>
      </c>
      <c r="Z90" s="336">
        <f t="shared" si="135"/>
        <v>3.1801256457704694E-2</v>
      </c>
      <c r="AA90" s="336">
        <f t="shared" si="135"/>
        <v>3.1548998505536385E-2</v>
      </c>
      <c r="AB90" s="336">
        <f t="shared" si="135"/>
        <v>3.128151077759557E-2</v>
      </c>
      <c r="AC90" s="336">
        <f t="shared" si="135"/>
        <v>3.1013124864023585E-2</v>
      </c>
      <c r="AD90" s="336">
        <f t="shared" si="135"/>
        <v>3.0733067648626548E-2</v>
      </c>
      <c r="AE90" s="336">
        <f t="shared" ref="AE90:AL90" si="136">AE43/AE$49</f>
        <v>3.0439269824299457E-2</v>
      </c>
      <c r="AF90" s="336">
        <f t="shared" si="136"/>
        <v>3.0153924932386326E-2</v>
      </c>
      <c r="AG90" s="336">
        <f t="shared" si="136"/>
        <v>2.9863301200889904E-2</v>
      </c>
      <c r="AH90" s="336">
        <f t="shared" si="136"/>
        <v>2.9612812167131828E-2</v>
      </c>
      <c r="AI90" s="336">
        <f t="shared" si="136"/>
        <v>2.9386797112799869E-2</v>
      </c>
      <c r="AJ90" s="336">
        <f t="shared" si="136"/>
        <v>2.9148072020407385E-2</v>
      </c>
      <c r="AK90" s="336">
        <f t="shared" si="136"/>
        <v>2.8908063206216542E-2</v>
      </c>
      <c r="AL90" s="336">
        <f t="shared" si="136"/>
        <v>2.8677859453405802E-2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0.12636977704167784</v>
      </c>
      <c r="N92" s="337">
        <f t="shared" si="137"/>
        <v>0.12717393705743743</v>
      </c>
      <c r="O92" s="337">
        <f t="shared" si="137"/>
        <v>0.12292777221751722</v>
      </c>
      <c r="P92" s="337">
        <f t="shared" si="137"/>
        <v>0.12913927354978783</v>
      </c>
      <c r="Q92" s="337">
        <f t="shared" si="137"/>
        <v>0.12685530078887922</v>
      </c>
      <c r="R92" s="337">
        <f t="shared" si="137"/>
        <v>0.1279775529164128</v>
      </c>
      <c r="S92" s="337">
        <f t="shared" si="137"/>
        <v>0.12877573237727644</v>
      </c>
      <c r="T92" s="337">
        <f t="shared" si="137"/>
        <v>0.13780005632008144</v>
      </c>
      <c r="U92" s="337">
        <f t="shared" si="137"/>
        <v>0.12813933219194612</v>
      </c>
      <c r="V92" s="337">
        <f t="shared" si="137"/>
        <v>0.12588801440127903</v>
      </c>
      <c r="W92" s="337">
        <f t="shared" si="137"/>
        <v>0.1174997064055998</v>
      </c>
      <c r="X92" s="337">
        <f t="shared" si="137"/>
        <v>0.11680474222568539</v>
      </c>
      <c r="Y92" s="337">
        <f t="shared" si="137"/>
        <v>0.11537830624225866</v>
      </c>
      <c r="Z92" s="337">
        <f t="shared" si="137"/>
        <v>0.11461234607576504</v>
      </c>
      <c r="AA92" s="337">
        <f t="shared" si="137"/>
        <v>0.11409506426864099</v>
      </c>
      <c r="AB92" s="337">
        <f t="shared" si="137"/>
        <v>0.11376114912029978</v>
      </c>
      <c r="AC92" s="337">
        <f t="shared" si="137"/>
        <v>0.11351252634734484</v>
      </c>
      <c r="AD92" s="337">
        <f t="shared" si="137"/>
        <v>0.11324025039797349</v>
      </c>
      <c r="AE92" s="337">
        <f t="shared" ref="AE92:AL92" si="138">AE45/AE$49</f>
        <v>0.11301307105852716</v>
      </c>
      <c r="AF92" s="337">
        <f t="shared" si="138"/>
        <v>0.11276294992609398</v>
      </c>
      <c r="AG92" s="337">
        <f t="shared" si="138"/>
        <v>0.1124724033039755</v>
      </c>
      <c r="AH92" s="337">
        <f t="shared" si="138"/>
        <v>0.1121606921027254</v>
      </c>
      <c r="AI92" s="337">
        <f t="shared" si="138"/>
        <v>0.11190061278358347</v>
      </c>
      <c r="AJ92" s="337">
        <f t="shared" si="138"/>
        <v>0.11158938931901163</v>
      </c>
      <c r="AK92" s="337">
        <f t="shared" si="138"/>
        <v>0.11123599653251315</v>
      </c>
      <c r="AL92" s="337">
        <f t="shared" si="138"/>
        <v>0.11083700869661244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1.4706879148218036E-2</v>
      </c>
      <c r="N93" s="336">
        <f t="shared" si="139"/>
        <v>1.4690610360196395E-2</v>
      </c>
      <c r="O93" s="336">
        <f t="shared" si="139"/>
        <v>1.4642927051949951E-2</v>
      </c>
      <c r="P93" s="336">
        <f t="shared" si="139"/>
        <v>1.5235160098924326E-2</v>
      </c>
      <c r="Q93" s="336">
        <f t="shared" si="139"/>
        <v>1.6621639447799239E-2</v>
      </c>
      <c r="R93" s="336">
        <f t="shared" si="139"/>
        <v>1.582244705265223E-2</v>
      </c>
      <c r="S93" s="336">
        <f t="shared" si="139"/>
        <v>1.586517010869621E-2</v>
      </c>
      <c r="T93" s="336">
        <f t="shared" si="139"/>
        <v>1.4706414294180785E-2</v>
      </c>
      <c r="U93" s="336">
        <f t="shared" si="139"/>
        <v>1.5433259469610695E-2</v>
      </c>
      <c r="V93" s="336">
        <f t="shared" si="139"/>
        <v>1.3919214217903193E-2</v>
      </c>
      <c r="W93" s="336">
        <f t="shared" si="139"/>
        <v>1.2049250086943322E-2</v>
      </c>
      <c r="X93" s="336">
        <f t="shared" si="139"/>
        <v>1.0049100062580087E-2</v>
      </c>
      <c r="Y93" s="336">
        <f t="shared" si="139"/>
        <v>9.9730683257994099E-3</v>
      </c>
      <c r="Z93" s="336">
        <f t="shared" si="139"/>
        <v>9.8739263036444688E-3</v>
      </c>
      <c r="AA93" s="336">
        <f t="shared" si="139"/>
        <v>9.7800618063159043E-3</v>
      </c>
      <c r="AB93" s="336">
        <f t="shared" si="139"/>
        <v>9.6932887976723565E-3</v>
      </c>
      <c r="AC93" s="336">
        <f t="shared" si="139"/>
        <v>9.6064673758320014E-3</v>
      </c>
      <c r="AD93" s="336">
        <f t="shared" si="139"/>
        <v>9.5232157285945196E-3</v>
      </c>
      <c r="AE93" s="336">
        <f t="shared" ref="AE93:AL93" si="140">AE46/AE$49</f>
        <v>9.4349337879517624E-3</v>
      </c>
      <c r="AF93" s="336">
        <f t="shared" si="140"/>
        <v>9.3447400615795269E-3</v>
      </c>
      <c r="AG93" s="336">
        <f t="shared" si="140"/>
        <v>9.2533427681564979E-3</v>
      </c>
      <c r="AH93" s="336">
        <f t="shared" si="140"/>
        <v>9.1645694367412205E-3</v>
      </c>
      <c r="AI93" s="336">
        <f t="shared" si="140"/>
        <v>9.0733601266526492E-3</v>
      </c>
      <c r="AJ93" s="336">
        <f t="shared" si="140"/>
        <v>8.9816207186775299E-3</v>
      </c>
      <c r="AK93" s="336">
        <f t="shared" si="140"/>
        <v>8.8938230799874163E-3</v>
      </c>
      <c r="AL93" s="336">
        <f t="shared" si="140"/>
        <v>8.803911130915271E-3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0.11166289789345982</v>
      </c>
      <c r="N94" s="336">
        <f t="shared" si="141"/>
        <v>0.11248332669724104</v>
      </c>
      <c r="O94" s="336">
        <f t="shared" si="141"/>
        <v>0.10828484516556726</v>
      </c>
      <c r="P94" s="336">
        <f t="shared" si="141"/>
        <v>0.1139041134508635</v>
      </c>
      <c r="Q94" s="336">
        <f t="shared" si="141"/>
        <v>0.11023366134107997</v>
      </c>
      <c r="R94" s="336">
        <f t="shared" si="141"/>
        <v>0.11215510586376058</v>
      </c>
      <c r="S94" s="336">
        <f t="shared" si="141"/>
        <v>0.11291056226858023</v>
      </c>
      <c r="T94" s="336">
        <f t="shared" si="141"/>
        <v>0.12309364202590066</v>
      </c>
      <c r="U94" s="336">
        <f t="shared" si="141"/>
        <v>0.11270607272233542</v>
      </c>
      <c r="V94" s="336">
        <f t="shared" si="141"/>
        <v>0.11196880018337585</v>
      </c>
      <c r="W94" s="336">
        <f t="shared" si="141"/>
        <v>0.10545045631865649</v>
      </c>
      <c r="X94" s="336">
        <f t="shared" si="141"/>
        <v>0.10675564216310529</v>
      </c>
      <c r="Y94" s="336">
        <f t="shared" si="141"/>
        <v>0.10540523791645924</v>
      </c>
      <c r="Z94" s="336">
        <f t="shared" si="141"/>
        <v>0.10473841977212056</v>
      </c>
      <c r="AA94" s="336">
        <f t="shared" si="141"/>
        <v>0.10431500246232508</v>
      </c>
      <c r="AB94" s="336">
        <f t="shared" si="141"/>
        <v>0.10406786032262742</v>
      </c>
      <c r="AC94" s="336">
        <f t="shared" si="141"/>
        <v>0.10390605897151282</v>
      </c>
      <c r="AD94" s="336">
        <f t="shared" si="141"/>
        <v>0.10371703466937897</v>
      </c>
      <c r="AE94" s="336">
        <f t="shared" ref="AE94:AL94" si="142">AE47/AE$49</f>
        <v>0.1035781372705754</v>
      </c>
      <c r="AF94" s="336">
        <f t="shared" si="142"/>
        <v>0.10341820986451444</v>
      </c>
      <c r="AG94" s="336">
        <f t="shared" si="142"/>
        <v>0.103219060535819</v>
      </c>
      <c r="AH94" s="336">
        <f t="shared" si="142"/>
        <v>0.10299612266598418</v>
      </c>
      <c r="AI94" s="336">
        <f t="shared" si="142"/>
        <v>0.10282725265693082</v>
      </c>
      <c r="AJ94" s="336">
        <f t="shared" si="142"/>
        <v>0.1026077686003341</v>
      </c>
      <c r="AK94" s="336">
        <f t="shared" si="142"/>
        <v>0.10234217345252573</v>
      </c>
      <c r="AL94" s="336">
        <f t="shared" si="142"/>
        <v>0.10203309756569717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of Tyne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of Tyne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of Tyne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of Tyne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of Tyne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of Tyne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of Tyne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of Tyne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of Tyne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of Tyne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of Tyne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of Tyne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of Tyne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5.4105636643045045</v>
      </c>
      <c r="Y4" s="11">
        <f>'Occ T1'!D8-'Occ T1'!C8</f>
        <v>-0.55545574057202884</v>
      </c>
      <c r="Z4" s="11">
        <f>'Occ T1'!E8-'Occ T1'!D8</f>
        <v>1.3806154318842374</v>
      </c>
      <c r="AA4" s="11">
        <f>'Occ T1'!F8-'Occ T1'!E8</f>
        <v>6.1028260400967156</v>
      </c>
      <c r="AB4" s="11">
        <f>'Occ T1'!D8-'Occ T1'!B8</f>
        <v>4.8551079237324757</v>
      </c>
      <c r="AC4" s="11">
        <f>'Occ T1'!F8-'Occ T1'!D8</f>
        <v>7.483441471980953</v>
      </c>
    </row>
    <row r="5" spans="1:29" x14ac:dyDescent="0.2">
      <c r="W5" s="10" t="str">
        <f>name!E5</f>
        <v>Professional occupations</v>
      </c>
      <c r="X5" s="11">
        <f>'Occ T1'!C9-'Occ T1'!B9</f>
        <v>5.2089659859700674</v>
      </c>
      <c r="Y5" s="11">
        <f>'Occ T1'!D9-'Occ T1'!C9</f>
        <v>6.1165803607907918</v>
      </c>
      <c r="Z5" s="11">
        <f>'Occ T1'!E9-'Occ T1'!D9</f>
        <v>8.6522941042348975</v>
      </c>
      <c r="AA5" s="11">
        <f>'Occ T1'!F9-'Occ T1'!E9</f>
        <v>12.485678946918611</v>
      </c>
      <c r="AB5" s="11">
        <f>'Occ T1'!D9-'Occ T1'!B9</f>
        <v>11.325546346760859</v>
      </c>
      <c r="AC5" s="11">
        <f>'Occ T1'!F9-'Occ T1'!D9</f>
        <v>21.137973051153509</v>
      </c>
    </row>
    <row r="6" spans="1:29" x14ac:dyDescent="0.2">
      <c r="W6" s="10" t="str">
        <f>name!E6</f>
        <v>Associate professional occupations</v>
      </c>
      <c r="X6" s="11">
        <f>'Occ T1'!C10-'Occ T1'!B10</f>
        <v>2.188719052798838</v>
      </c>
      <c r="Y6" s="11">
        <f>'Occ T1'!D10-'Occ T1'!C10</f>
        <v>2.3990286370002778</v>
      </c>
      <c r="Z6" s="11">
        <f>'Occ T1'!E10-'Occ T1'!D10</f>
        <v>-0.89879854897689171</v>
      </c>
      <c r="AA6" s="11">
        <f>'Occ T1'!F10-'Occ T1'!E10</f>
        <v>4.6995590329342107</v>
      </c>
      <c r="AB6" s="11">
        <f>'Occ T1'!D10-'Occ T1'!B10</f>
        <v>4.5877476897991158</v>
      </c>
      <c r="AC6" s="11">
        <f>'Occ T1'!F10-'Occ T1'!D10</f>
        <v>3.800760483957319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-4.1054721396345002</v>
      </c>
      <c r="Y7" s="11">
        <f>'Occ T1'!D11-'Occ T1'!C11</f>
        <v>1.8403209804544147</v>
      </c>
      <c r="Z7" s="11">
        <f>'Occ T1'!E11-'Occ T1'!D11</f>
        <v>-2.0824767506221562</v>
      </c>
      <c r="AA7" s="11">
        <f>'Occ T1'!F11-'Occ T1'!E11</f>
        <v>-2.6387200164847258</v>
      </c>
      <c r="AB7" s="11">
        <f>'Occ T1'!D11-'Occ T1'!B11</f>
        <v>-2.2651511591800855</v>
      </c>
      <c r="AC7" s="11">
        <f>'Occ T1'!F11-'Occ T1'!D11</f>
        <v>-4.721196767106882</v>
      </c>
    </row>
    <row r="8" spans="1:29" x14ac:dyDescent="0.2">
      <c r="W8" s="10" t="str">
        <f>name!E8</f>
        <v>Skilled trades occupations</v>
      </c>
      <c r="X8" s="11">
        <f>'Occ T1'!C12-'Occ T1'!B12</f>
        <v>-0.87926142005965602</v>
      </c>
      <c r="Y8" s="11">
        <f>'Occ T1'!D12-'Occ T1'!C12</f>
        <v>-5.3947114441855959</v>
      </c>
      <c r="Z8" s="11">
        <f>'Occ T1'!E12-'Occ T1'!D12</f>
        <v>-0.61048003452230404</v>
      </c>
      <c r="AA8" s="11">
        <f>'Occ T1'!F12-'Occ T1'!E12</f>
        <v>-1.5889634893861952</v>
      </c>
      <c r="AB8" s="11">
        <f>'Occ T1'!D12-'Occ T1'!B12</f>
        <v>-6.2739728642452519</v>
      </c>
      <c r="AC8" s="11">
        <f>'Occ T1'!F12-'Occ T1'!D12</f>
        <v>-2.1994435239084993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-0.61590549025206798</v>
      </c>
      <c r="Y9" s="11">
        <f>'Occ T1'!D13-'Occ T1'!C13</f>
        <v>0.59730073385185278</v>
      </c>
      <c r="Z9" s="11">
        <f>'Occ T1'!E13-'Occ T1'!D13</f>
        <v>2.4299438240609632</v>
      </c>
      <c r="AA9" s="11">
        <f>'Occ T1'!F13-'Occ T1'!E13</f>
        <v>2.5401256376401093</v>
      </c>
      <c r="AB9" s="11">
        <f>'Occ T1'!D13-'Occ T1'!B13</f>
        <v>-1.8604756400215194E-2</v>
      </c>
      <c r="AC9" s="11">
        <f>'Occ T1'!F13-'Occ T1'!D13</f>
        <v>4.9700694617010726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-2.2141844543902565</v>
      </c>
      <c r="Y10" s="11">
        <f>'Occ T1'!D14-'Occ T1'!C14</f>
        <v>-9.873167478893663E-3</v>
      </c>
      <c r="Z10" s="11">
        <f>'Occ T1'!E14-'Occ T1'!D14</f>
        <v>0.53337832418370112</v>
      </c>
      <c r="AA10" s="11">
        <f>'Occ T1'!F14-'Occ T1'!E14</f>
        <v>1.4042066075507549</v>
      </c>
      <c r="AB10" s="11">
        <f>'Occ T1'!D14-'Occ T1'!B14</f>
        <v>-2.2240576218691501</v>
      </c>
      <c r="AC10" s="11">
        <f>'Occ T1'!F14-'Occ T1'!D14</f>
        <v>1.937584931734456</v>
      </c>
    </row>
    <row r="11" spans="1:29" x14ac:dyDescent="0.2">
      <c r="W11" s="10" t="str">
        <f>name!E11</f>
        <v>Process, plant and machine operatives</v>
      </c>
      <c r="X11" s="11">
        <f>'Occ T1'!C15-'Occ T1'!B15</f>
        <v>1.1349959251674662</v>
      </c>
      <c r="Y11" s="11">
        <f>'Occ T1'!D15-'Occ T1'!C15</f>
        <v>-3.1436980586226149</v>
      </c>
      <c r="Z11" s="11">
        <f>'Occ T1'!E15-'Occ T1'!D15</f>
        <v>2.1881633672719509</v>
      </c>
      <c r="AA11" s="11">
        <f>'Occ T1'!F15-'Occ T1'!E15</f>
        <v>-0.80956563443433538</v>
      </c>
      <c r="AB11" s="11">
        <f>'Occ T1'!D15-'Occ T1'!B15</f>
        <v>-2.0087021334551487</v>
      </c>
      <c r="AC11" s="11">
        <f>'Occ T1'!F15-'Occ T1'!D15</f>
        <v>1.3785977328376156</v>
      </c>
    </row>
    <row r="12" spans="1:29" x14ac:dyDescent="0.2">
      <c r="W12" s="10" t="str">
        <f>name!E12</f>
        <v>Elementary occupations</v>
      </c>
      <c r="X12" s="11">
        <f>'Occ T1'!C16-'Occ T1'!B16</f>
        <v>-0.11042112390488512</v>
      </c>
      <c r="Y12" s="11">
        <f>'Occ T1'!D16-'Occ T1'!C16</f>
        <v>-3.7594923012377564</v>
      </c>
      <c r="Z12" s="11">
        <f>'Occ T1'!E16-'Occ T1'!D16</f>
        <v>-0.28163971751482109</v>
      </c>
      <c r="AA12" s="11">
        <f>'Occ T1'!F16-'Occ T1'!E16</f>
        <v>1.3498528751649559</v>
      </c>
      <c r="AB12" s="11">
        <f>'Occ T1'!D16-'Occ T1'!B16</f>
        <v>-3.8699134251426415</v>
      </c>
      <c r="AC12" s="11">
        <f>'Occ T1'!F16-'Occ T1'!D16</f>
        <v>1.0682131576501348</v>
      </c>
    </row>
    <row r="14" spans="1:29" x14ac:dyDescent="0.2">
      <c r="W14" s="10" t="str">
        <f>name!E3</f>
        <v>All occupations</v>
      </c>
      <c r="X14" s="11">
        <f>'Occ T1'!C18-'Occ T1'!B18</f>
        <v>6.0179999999995175</v>
      </c>
      <c r="Y14" s="11">
        <f>'Occ T1'!D18-'Occ T1'!C18</f>
        <v>-1.9099999999996271</v>
      </c>
      <c r="Z14" s="11">
        <f>'Occ T1'!E18-'Occ T1'!D18</f>
        <v>11.310999999999694</v>
      </c>
      <c r="AA14" s="11">
        <f>'Occ T1'!F18-'Occ T1'!E18</f>
        <v>23.545000000000073</v>
      </c>
      <c r="AB14" s="11">
        <f>'Occ T1'!D18-'Occ T1'!B18</f>
        <v>4.1079999999998904</v>
      </c>
      <c r="AC14" s="11">
        <f>'Occ T1'!F18-'Occ T1'!D18</f>
        <v>34.855999999999767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of Tyne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7.483441471980953</v>
      </c>
      <c r="O3" s="11">
        <f>'Occ T1'!AB64</f>
        <v>3.9303319478275078</v>
      </c>
      <c r="P3" s="11">
        <f>'Occ T1'!Q64</f>
        <v>3.5531095241535056</v>
      </c>
    </row>
    <row r="4" spans="1:16" x14ac:dyDescent="0.2">
      <c r="M4" s="10" t="str">
        <f>name!E5</f>
        <v>Professional occupations</v>
      </c>
      <c r="N4" s="11">
        <f>'Occ T1'!F65</f>
        <v>21.137973051153509</v>
      </c>
      <c r="O4" s="11">
        <f>'Occ T1'!AB65</f>
        <v>13.892747059885558</v>
      </c>
      <c r="P4" s="11">
        <f>'Occ T1'!Q65</f>
        <v>7.2452259912678585</v>
      </c>
    </row>
    <row r="5" spans="1:16" x14ac:dyDescent="0.2">
      <c r="M5" s="10" t="str">
        <f>name!E6</f>
        <v>Associate professional occupations</v>
      </c>
      <c r="N5" s="11">
        <f>'Occ T1'!F66</f>
        <v>3.800760483957319</v>
      </c>
      <c r="O5" s="11">
        <f>'Occ T1'!AB66</f>
        <v>4.5656867706285027</v>
      </c>
      <c r="P5" s="11">
        <f>'Occ T1'!Q66</f>
        <v>-0.76492628667115525</v>
      </c>
    </row>
    <row r="6" spans="1:16" x14ac:dyDescent="0.2">
      <c r="M6" s="10" t="str">
        <f>name!E7</f>
        <v>Administrative and secretarial occupations</v>
      </c>
      <c r="N6" s="11">
        <f>'Occ T1'!F67</f>
        <v>-4.721196767106882</v>
      </c>
      <c r="O6" s="11">
        <f>'Occ T1'!AB67</f>
        <v>-5.9989079078497163</v>
      </c>
      <c r="P6" s="11">
        <f>'Occ T1'!Q67</f>
        <v>1.2777111407428983</v>
      </c>
    </row>
    <row r="7" spans="1:16" x14ac:dyDescent="0.2">
      <c r="M7" s="10" t="str">
        <f>name!E8</f>
        <v>Skilled trades occupations</v>
      </c>
      <c r="N7" s="11">
        <f>'Occ T1'!F68</f>
        <v>-2.1994435239084993</v>
      </c>
      <c r="O7" s="11">
        <f>'Occ T1'!AB68</f>
        <v>0.78583154541651545</v>
      </c>
      <c r="P7" s="11">
        <f>'Occ T1'!Q68</f>
        <v>-2.9852750693249845</v>
      </c>
    </row>
    <row r="8" spans="1:16" x14ac:dyDescent="0.2">
      <c r="M8" s="10" t="str">
        <f>name!E9</f>
        <v>Caring, leisure and other service occupations</v>
      </c>
      <c r="N8" s="11">
        <f>'Occ T1'!F69</f>
        <v>4.9700694617010726</v>
      </c>
      <c r="O8" s="11">
        <f>'Occ T1'!AB69</f>
        <v>3.1639451795741707</v>
      </c>
      <c r="P8" s="11">
        <f>'Occ T1'!Q69</f>
        <v>1.8061242821269339</v>
      </c>
    </row>
    <row r="9" spans="1:16" x14ac:dyDescent="0.2">
      <c r="M9" s="10" t="str">
        <f>name!E10</f>
        <v>Sales and customer service occupations</v>
      </c>
      <c r="N9" s="11">
        <f>'Occ T1'!F70</f>
        <v>1.937584931734456</v>
      </c>
      <c r="O9" s="11">
        <f>'Occ T1'!AB70</f>
        <v>3.6037051701779177E-2</v>
      </c>
      <c r="P9" s="11">
        <f>'Occ T1'!Q70</f>
        <v>1.9015478800326342</v>
      </c>
    </row>
    <row r="10" spans="1:16" x14ac:dyDescent="0.2">
      <c r="M10" s="10" t="str">
        <f>name!E11</f>
        <v>Process, plant and machine operatives</v>
      </c>
      <c r="N10" s="11">
        <f>'Occ T1'!F71</f>
        <v>1.3785977328376156</v>
      </c>
      <c r="O10" s="11">
        <f>'Occ T1'!AB71</f>
        <v>0.48614285573012506</v>
      </c>
      <c r="P10" s="11">
        <f>'Occ T1'!Q71</f>
        <v>0.89245487710743632</v>
      </c>
    </row>
    <row r="11" spans="1:16" x14ac:dyDescent="0.2">
      <c r="M11" s="10" t="str">
        <f>name!E12</f>
        <v>Elementary occupations</v>
      </c>
      <c r="N11" s="11">
        <f>'Occ T1'!F72</f>
        <v>1.0682131576501348</v>
      </c>
      <c r="O11" s="11">
        <f>'Occ T1'!AB72</f>
        <v>0.99290214994612569</v>
      </c>
      <c r="P11" s="11">
        <f>'Occ T1'!Q72</f>
        <v>7.5311007704019772E-2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34.855999999999767</v>
      </c>
      <c r="O13" s="11">
        <f>'Occ T1'!AB74</f>
        <v>21.854716652860589</v>
      </c>
      <c r="P13" s="11">
        <f>'Occ T1'!Q74</f>
        <v>13.00128334713915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of Tyne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0.89179397561497886</v>
      </c>
      <c r="O3" s="11">
        <f>'Occ T5'!H44</f>
        <v>1.5587775876775627</v>
      </c>
      <c r="P3" s="11">
        <f>'Occ T5'!G44</f>
        <v>5.0328699086884683</v>
      </c>
    </row>
    <row r="4" spans="1:16" x14ac:dyDescent="0.2">
      <c r="M4" s="10" t="str">
        <f>name!E5</f>
        <v>Professional occupations</v>
      </c>
      <c r="N4" s="11">
        <f>'Occ T5'!I45</f>
        <v>-0.64841232176547425</v>
      </c>
      <c r="O4" s="11">
        <f>'Occ T5'!H45</f>
        <v>5.7330758078341439</v>
      </c>
      <c r="P4" s="11">
        <f>'Occ T5'!G45</f>
        <v>16.053309565084774</v>
      </c>
    </row>
    <row r="5" spans="1:16" x14ac:dyDescent="0.2">
      <c r="M5" s="10" t="str">
        <f>name!E6</f>
        <v>Associate professional occupations</v>
      </c>
      <c r="N5" s="11">
        <f>'Occ T5'!I46</f>
        <v>3.7693297405285264E-2</v>
      </c>
      <c r="O5" s="11">
        <f>'Occ T5'!H46</f>
        <v>1.2245386055607597</v>
      </c>
      <c r="P5" s="11">
        <f>'Occ T5'!G46</f>
        <v>2.5385285809912688</v>
      </c>
    </row>
    <row r="6" spans="1:16" x14ac:dyDescent="0.2">
      <c r="M6" s="10" t="str">
        <f>name!E7</f>
        <v>Administrative and secretarial occupations</v>
      </c>
      <c r="N6" s="11">
        <f>'Occ T5'!I47</f>
        <v>0.49055336420014894</v>
      </c>
      <c r="O6" s="11">
        <f>'Occ T5'!H47</f>
        <v>-2.5862961943951746</v>
      </c>
      <c r="P6" s="11">
        <f>'Occ T5'!G47</f>
        <v>-2.6254539369117751</v>
      </c>
    </row>
    <row r="7" spans="1:16" x14ac:dyDescent="0.2">
      <c r="M7" s="10" t="str">
        <f>name!E8</f>
        <v>Skilled trades occupations</v>
      </c>
      <c r="N7" s="11">
        <f>'Occ T5'!I48</f>
        <v>0.50650275495169517</v>
      </c>
      <c r="O7" s="11">
        <f>'Occ T5'!H48</f>
        <v>0.43088145583405657</v>
      </c>
      <c r="P7" s="11">
        <f>'Occ T5'!G48</f>
        <v>-3.1368277346942328</v>
      </c>
    </row>
    <row r="8" spans="1:16" x14ac:dyDescent="0.2">
      <c r="M8" s="10" t="str">
        <f>name!E9</f>
        <v>Caring, leisure and other service occupations</v>
      </c>
      <c r="N8" s="11">
        <f>'Occ T5'!I49</f>
        <v>0.6120339512202575</v>
      </c>
      <c r="O8" s="11">
        <f>'Occ T5'!H49</f>
        <v>1.6161357840047081</v>
      </c>
      <c r="P8" s="11">
        <f>'Occ T5'!G49</f>
        <v>2.7418997264761096</v>
      </c>
    </row>
    <row r="9" spans="1:16" x14ac:dyDescent="0.2">
      <c r="M9" s="10" t="str">
        <f>name!E10</f>
        <v>Sales and customer service occupations</v>
      </c>
      <c r="N9" s="11">
        <f>'Occ T5'!I50</f>
        <v>-0.31445859781013086</v>
      </c>
      <c r="O9" s="11">
        <f>'Occ T5'!H50</f>
        <v>0.95755167214628756</v>
      </c>
      <c r="P9" s="11">
        <f>'Occ T5'!G50</f>
        <v>1.2944918573982527</v>
      </c>
    </row>
    <row r="10" spans="1:16" x14ac:dyDescent="0.2">
      <c r="M10" s="10" t="str">
        <f>name!E11</f>
        <v>Process, plant and machine operatives</v>
      </c>
      <c r="N10" s="11">
        <f>'Occ T5'!I51</f>
        <v>0.60519244600735078</v>
      </c>
      <c r="O10" s="11">
        <f>'Occ T5'!H51</f>
        <v>1.0377949566901674</v>
      </c>
      <c r="P10" s="11">
        <f>'Occ T5'!G51</f>
        <v>-0.26438966985995904</v>
      </c>
    </row>
    <row r="11" spans="1:16" x14ac:dyDescent="0.2">
      <c r="M11" s="10" t="str">
        <f>name!E12</f>
        <v>Elementary occupations</v>
      </c>
      <c r="N11" s="11">
        <f>'Occ T5'!I52</f>
        <v>1.1040154839532774</v>
      </c>
      <c r="O11" s="11">
        <f>'Occ T5'!H52</f>
        <v>-1.3139670081184462</v>
      </c>
      <c r="P11" s="11">
        <f>'Occ T5'!G52</f>
        <v>1.2781646818153298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3.2849143537773813</v>
      </c>
      <c r="O13" s="11">
        <f>'Occ T5'!H54</f>
        <v>8.6584926672340714</v>
      </c>
      <c r="P13" s="11">
        <f>'Occ T5'!G54</f>
        <v>22.912592978988243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0.14192913686006703</v>
      </c>
      <c r="O18" s="11">
        <f>'Occ T5'!AN44</f>
        <v>0.78963365296024435</v>
      </c>
      <c r="P18" s="11">
        <f>'Occ T5'!AM44</f>
        <v>2.9987691580071898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-0.26483877062736783</v>
      </c>
      <c r="O19" s="11">
        <f>'Occ T5'!AN45</f>
        <v>4.6141936403166675</v>
      </c>
      <c r="P19" s="11">
        <f>'Occ T5'!AM45</f>
        <v>9.5433921901963075</v>
      </c>
    </row>
    <row r="20" spans="13:16" x14ac:dyDescent="0.2">
      <c r="M20" s="10" t="str">
        <f t="shared" si="0"/>
        <v>Associate professional occupations</v>
      </c>
      <c r="N20" s="11">
        <f>'Occ T5'!AO46</f>
        <v>2.8447109342620625E-2</v>
      </c>
      <c r="O20" s="11">
        <f>'Occ T5'!AN46</f>
        <v>1.3704735683645151</v>
      </c>
      <c r="P20" s="11">
        <f>'Occ T5'!AM46</f>
        <v>3.1667660929213657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0.25372879186331065</v>
      </c>
      <c r="O21" s="11">
        <f>'Occ T5'!AN47</f>
        <v>-2.6232936738798056</v>
      </c>
      <c r="P21" s="11">
        <f>'Occ T5'!AM47</f>
        <v>-3.6293430258332169</v>
      </c>
    </row>
    <row r="22" spans="13:16" x14ac:dyDescent="0.2">
      <c r="M22" s="10" t="str">
        <f t="shared" si="0"/>
        <v>Skilled trades occupations</v>
      </c>
      <c r="N22" s="11">
        <f>'Occ T5'!AO48</f>
        <v>0.55171659442848453</v>
      </c>
      <c r="O22" s="11">
        <f>'Occ T5'!AN48</f>
        <v>0.12382070155692304</v>
      </c>
      <c r="P22" s="11">
        <f>'Occ T5'!AM48</f>
        <v>0.11029424943110744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0.36587889305543353</v>
      </c>
      <c r="O23" s="11">
        <f>'Occ T5'!AN49</f>
        <v>1.0284663253105748</v>
      </c>
      <c r="P23" s="11">
        <f>'Occ T5'!AM49</f>
        <v>1.7695999612081525</v>
      </c>
    </row>
    <row r="24" spans="13:16" x14ac:dyDescent="0.2">
      <c r="M24" s="10" t="str">
        <f t="shared" si="0"/>
        <v>Sales and customer service occupations</v>
      </c>
      <c r="N24" s="11">
        <f>'Occ T5'!AO50</f>
        <v>-0.20468875707899781</v>
      </c>
      <c r="O24" s="11">
        <f>'Occ T5'!AN50</f>
        <v>0.29480498850050552</v>
      </c>
      <c r="P24" s="11">
        <f>'Occ T5'!AM50</f>
        <v>-5.407917971972509E-2</v>
      </c>
    </row>
    <row r="25" spans="13:16" x14ac:dyDescent="0.2">
      <c r="M25" s="10" t="str">
        <f t="shared" si="0"/>
        <v>Process, plant and machine operatives</v>
      </c>
      <c r="N25" s="11">
        <f>'Occ T5'!AO51</f>
        <v>0.10612477279618115</v>
      </c>
      <c r="O25" s="11">
        <f>'Occ T5'!AN51</f>
        <v>0.31403766948242096</v>
      </c>
      <c r="P25" s="11">
        <f>'Occ T5'!AM51</f>
        <v>6.5980413451520947E-2</v>
      </c>
    </row>
    <row r="26" spans="13:16" x14ac:dyDescent="0.2">
      <c r="M26" s="10" t="str">
        <f t="shared" si="0"/>
        <v>Elementary occupations</v>
      </c>
      <c r="N26" s="11">
        <f>'Occ T5'!AO52</f>
        <v>0.57404652096418185</v>
      </c>
      <c r="O26" s="11">
        <f>'Occ T5'!AN52</f>
        <v>-1.6570039349395103</v>
      </c>
      <c r="P26" s="11">
        <f>'Occ T5'!AM52</f>
        <v>2.0758595639214557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1.5523442916039123</v>
      </c>
      <c r="O28" s="11">
        <f>'Occ T5'!AN54</f>
        <v>4.2551329376725278</v>
      </c>
      <c r="P28" s="11">
        <f>'Occ T5'!AM54</f>
        <v>16.047239423584173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0.7498648387549145</v>
      </c>
      <c r="O33" s="11">
        <f>'Occ T5'!X44</f>
        <v>0.76914393471731857</v>
      </c>
      <c r="P33" s="11">
        <f>'Occ T5'!W44</f>
        <v>2.0341007506812794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-0.38357355113810687</v>
      </c>
      <c r="O34" s="11">
        <f>'Occ T5'!X45</f>
        <v>1.1188821675174787</v>
      </c>
      <c r="P34" s="11">
        <f>'Occ T5'!W45</f>
        <v>6.5099173748885093</v>
      </c>
    </row>
    <row r="35" spans="1:16" x14ac:dyDescent="0.2">
      <c r="M35" s="10" t="str">
        <f t="shared" si="1"/>
        <v>Associate professional occupations</v>
      </c>
      <c r="N35" s="11">
        <f>'Occ T5'!Y46</f>
        <v>9.2461880626633075E-3</v>
      </c>
      <c r="O35" s="11">
        <f>'Occ T5'!X46</f>
        <v>-0.14593496280375318</v>
      </c>
      <c r="P35" s="11">
        <f>'Occ T5'!W46</f>
        <v>-0.62823751193008448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0.23682457233683879</v>
      </c>
      <c r="O36" s="11">
        <f>'Occ T5'!X47</f>
        <v>3.6997479484624396E-2</v>
      </c>
      <c r="P36" s="11">
        <f>'Occ T5'!W47</f>
        <v>1.0038890889214418</v>
      </c>
    </row>
    <row r="37" spans="1:16" x14ac:dyDescent="0.2">
      <c r="M37" s="10" t="str">
        <f t="shared" si="1"/>
        <v>Skilled trades occupations</v>
      </c>
      <c r="N37" s="11">
        <f>'Occ T5'!Y48</f>
        <v>-4.5213839476785367E-2</v>
      </c>
      <c r="O37" s="11">
        <f>'Occ T5'!X48</f>
        <v>0.30706075427713464</v>
      </c>
      <c r="P37" s="11">
        <f>'Occ T5'!W48</f>
        <v>-3.2471219841253323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0.2461550581648228</v>
      </c>
      <c r="O38" s="11">
        <f>'Occ T5'!X49</f>
        <v>0.58766945869413378</v>
      </c>
      <c r="P38" s="11">
        <f>'Occ T5'!W49</f>
        <v>0.97229976526796946</v>
      </c>
    </row>
    <row r="39" spans="1:16" x14ac:dyDescent="0.2">
      <c r="M39" s="10" t="str">
        <f t="shared" si="1"/>
        <v>Sales and customer service occupations</v>
      </c>
      <c r="N39" s="11">
        <f>'Occ T5'!Y50</f>
        <v>-0.10976984073113216</v>
      </c>
      <c r="O39" s="11">
        <f>'Occ T5'!X50</f>
        <v>0.66274668364578648</v>
      </c>
      <c r="P39" s="11">
        <f>'Occ T5'!W50</f>
        <v>1.348571037117984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of Tyne</v>
      </c>
      <c r="M40" s="10" t="str">
        <f t="shared" si="1"/>
        <v>Process, plant and machine operatives</v>
      </c>
      <c r="N40" s="11">
        <f>'Occ T5'!Y51</f>
        <v>0.49906767321117051</v>
      </c>
      <c r="O40" s="11">
        <f>'Occ T5'!X51</f>
        <v>0.72375728720774646</v>
      </c>
      <c r="P40" s="11">
        <f>'Occ T5'!W51</f>
        <v>-0.33037008331148954</v>
      </c>
    </row>
    <row r="41" spans="1:16" x14ac:dyDescent="0.2">
      <c r="M41" s="10" t="str">
        <f t="shared" si="1"/>
        <v>Elementary occupations</v>
      </c>
      <c r="N41" s="11">
        <f>'Occ T5'!Y52</f>
        <v>0.52996896298909513</v>
      </c>
      <c r="O41" s="11">
        <f>'Occ T5'!X52</f>
        <v>0.34303692682108</v>
      </c>
      <c r="P41" s="11">
        <f>'Occ T5'!W52</f>
        <v>-0.79769488210613204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1.7325700621734832</v>
      </c>
      <c r="O43" s="11">
        <f>'Occ T5'!X54</f>
        <v>4.4033597295615436</v>
      </c>
      <c r="P43" s="11">
        <f>'Occ T5'!W54</f>
        <v>6.8653535554041412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of Tyne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of Tyne, North of Tyne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4.8454206473993127</v>
      </c>
      <c r="C5" s="11">
        <f>HLOOKUP(C$3,'Qual F1'!$M$4:$BW$14,11,FALSE)</f>
        <v>6.4442897999054045</v>
      </c>
      <c r="D5" s="11">
        <f>HLOOKUP(D$3,'Qual F1'!$M$4:$BW$14,11,FALSE)</f>
        <v>5.798280137075829</v>
      </c>
      <c r="E5" s="11">
        <f>HLOOKUP(E$3,'Qual F1'!$M$4:$BW$14,11,FALSE)</f>
        <v>7.2147890583206538</v>
      </c>
      <c r="F5" s="11">
        <f>HLOOKUP(F$3,'Qual F1'!$M$4:$BW$14,11,FALSE)</f>
        <v>9.1378475766509979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30.984159574692107</v>
      </c>
      <c r="C6" s="11">
        <f>HLOOKUP(C$3,'Qual F1'!$M$4:$BW$14,10,FALSE)</f>
        <v>42.584423812189875</v>
      </c>
      <c r="D6" s="11">
        <f>HLOOKUP(D$3,'Qual F1'!$M$4:$BW$14,10,FALSE)</f>
        <v>37.68789945274105</v>
      </c>
      <c r="E6" s="11">
        <f>HLOOKUP(E$3,'Qual F1'!$M$4:$BW$14,10,FALSE)</f>
        <v>45.527114916010753</v>
      </c>
      <c r="F6" s="11">
        <f>HLOOKUP(F$3,'Qual F1'!$M$4:$BW$14,10,FALSE)</f>
        <v>56.413676451114178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70.948887932397326</v>
      </c>
      <c r="C7" s="11">
        <f>HLOOKUP(C$3,'Qual F1'!$M$4:$BW$14,9,FALSE)</f>
        <v>71.223907758066872</v>
      </c>
      <c r="D7" s="11">
        <f>HLOOKUP(D$3,'Qual F1'!$M$4:$BW$14,9,FALSE)</f>
        <v>78.940033330693325</v>
      </c>
      <c r="E7" s="11">
        <f>HLOOKUP(E$3,'Qual F1'!$M$4:$BW$14,9,FALSE)</f>
        <v>89.561832197974965</v>
      </c>
      <c r="F7" s="11">
        <f>HLOOKUP(F$3,'Qual F1'!$M$4:$BW$14,9,FALSE)</f>
        <v>113.03108128553625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24.589238510942558</v>
      </c>
      <c r="C8" s="11">
        <f>HLOOKUP(C$3,'Qual F1'!$M$4:$BW$14,8,FALSE)</f>
        <v>21.753284169601848</v>
      </c>
      <c r="D8" s="11">
        <f>HLOOKUP(D$3,'Qual F1'!$M$4:$BW$14,8,FALSE)</f>
        <v>24.165173550222132</v>
      </c>
      <c r="E8" s="11">
        <f>HLOOKUP(E$3,'Qual F1'!$M$4:$BW$14,8,FALSE)</f>
        <v>23.685623961106728</v>
      </c>
      <c r="F8" s="11">
        <f>HLOOKUP(F$3,'Qual F1'!$M$4:$BW$14,8,FALSE)</f>
        <v>26.422379894633554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18.979648008087967</v>
      </c>
      <c r="C9" s="11">
        <f>HLOOKUP(C$3,'Qual F1'!$M$4:$BW$14,7,FALSE)</f>
        <v>18.15591420703792</v>
      </c>
      <c r="D9" s="11">
        <f>HLOOKUP(D$3,'Qual F1'!$M$4:$BW$14,7,FALSE)</f>
        <v>19.495281730979258</v>
      </c>
      <c r="E9" s="11">
        <f>HLOOKUP(E$3,'Qual F1'!$M$4:$BW$14,7,FALSE)</f>
        <v>21.01706064874833</v>
      </c>
      <c r="F9" s="11">
        <f>HLOOKUP(F$3,'Qual F1'!$M$4:$BW$14,7,FALSE)</f>
        <v>25.191604112176471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91.830945604974985</v>
      </c>
      <c r="C10" s="11">
        <f>HLOOKUP(C$3,'Qual F1'!$M$4:$BW$14,6,FALSE)</f>
        <v>90.376386258217181</v>
      </c>
      <c r="D10" s="11">
        <f>HLOOKUP(D$3,'Qual F1'!$M$4:$BW$14,6,FALSE)</f>
        <v>100.70075248603939</v>
      </c>
      <c r="E10" s="11">
        <f>HLOOKUP(E$3,'Qual F1'!$M$4:$BW$14,6,FALSE)</f>
        <v>98.656147491486493</v>
      </c>
      <c r="F10" s="11">
        <f>HLOOKUP(F$3,'Qual F1'!$M$4:$BW$14,6,FALSE)</f>
        <v>105.36622905185186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95.863518289681366</v>
      </c>
      <c r="C11" s="11">
        <f>HLOOKUP(C$3,'Qual F1'!$M$4:$BW$14,5,FALSE)</f>
        <v>92.984255960776707</v>
      </c>
      <c r="D11" s="11">
        <f>HLOOKUP(D$3,'Qual F1'!$M$4:$BW$14,5,FALSE)</f>
        <v>92.361203330508246</v>
      </c>
      <c r="E11" s="11">
        <f>HLOOKUP(E$3,'Qual F1'!$M$4:$BW$14,5,FALSE)</f>
        <v>89.172467703627092</v>
      </c>
      <c r="F11" s="11">
        <f>HLOOKUP(F$3,'Qual F1'!$M$4:$BW$14,5,FALSE)</f>
        <v>81.488172296941542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51.912379271080752</v>
      </c>
      <c r="C12" s="11">
        <f>HLOOKUP(C$3,'Qual F1'!$M$4:$BW$14,4,FALSE)</f>
        <v>56.268344038980871</v>
      </c>
      <c r="D12" s="11">
        <f>HLOOKUP(D$3,'Qual F1'!$M$4:$BW$14,4,FALSE)</f>
        <v>44.220136174609664</v>
      </c>
      <c r="E12" s="11">
        <f>HLOOKUP(E$3,'Qual F1'!$M$4:$BW$14,4,FALSE)</f>
        <v>41.945919908721635</v>
      </c>
      <c r="F12" s="11">
        <f>HLOOKUP(F$3,'Qual F1'!$M$4:$BW$14,4,FALSE)</f>
        <v>26.705682161054416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25.455802160743399</v>
      </c>
      <c r="C13" s="11">
        <f>HLOOKUP(C$3,'Qual F1'!$M$4:$BW$14,3,FALSE)</f>
        <v>21.637193995223562</v>
      </c>
      <c r="D13" s="11">
        <f>HLOOKUP(D$3,'Qual F1'!$M$4:$BW$14,3,FALSE)</f>
        <v>16.14923980713133</v>
      </c>
      <c r="E13" s="11">
        <f>HLOOKUP(E$3,'Qual F1'!$M$4:$BW$14,3,FALSE)</f>
        <v>14.048044114003622</v>
      </c>
      <c r="F13" s="11">
        <f>HLOOKUP(F$3,'Qual F1'!$M$4:$BW$14,3,FALSE)</f>
        <v>10.61732717004065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415.40999999999974</v>
      </c>
      <c r="C15" s="11">
        <f t="shared" ref="C15:F15" si="0">SUM(C5:C13)</f>
        <v>421.42800000000022</v>
      </c>
      <c r="D15" s="11">
        <f t="shared" si="0"/>
        <v>419.51800000000026</v>
      </c>
      <c r="E15" s="11">
        <f t="shared" si="0"/>
        <v>430.82900000000029</v>
      </c>
      <c r="F15" s="11">
        <f t="shared" si="0"/>
        <v>454.37399999999997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1.1664188747019368</v>
      </c>
      <c r="C19" s="18">
        <f t="shared" si="1"/>
        <v>1.5291555852732617</v>
      </c>
      <c r="D19" s="18">
        <f t="shared" si="1"/>
        <v>1.3821290474010235</v>
      </c>
      <c r="E19" s="18">
        <f t="shared" si="1"/>
        <v>1.6746293908535981</v>
      </c>
      <c r="F19" s="18">
        <f t="shared" si="1"/>
        <v>2.0110850481433795</v>
      </c>
      <c r="G19" s="11"/>
    </row>
    <row r="20" spans="1:7" x14ac:dyDescent="0.2">
      <c r="A20" t="str">
        <f>$A6</f>
        <v>RQF7 Other higher degree</v>
      </c>
      <c r="B20" s="18">
        <f t="shared" si="1"/>
        <v>7.4586937181801414</v>
      </c>
      <c r="C20" s="18">
        <f t="shared" si="1"/>
        <v>10.104792233119264</v>
      </c>
      <c r="D20" s="18">
        <f t="shared" si="1"/>
        <v>8.983619165981203</v>
      </c>
      <c r="E20" s="18">
        <f t="shared" si="1"/>
        <v>10.567328317269896</v>
      </c>
      <c r="F20" s="18">
        <f t="shared" si="1"/>
        <v>12.415692018274413</v>
      </c>
      <c r="G20" s="11"/>
    </row>
    <row r="21" spans="1:7" x14ac:dyDescent="0.2">
      <c r="A21" t="str">
        <f>$A7</f>
        <v>RQF6 First degree</v>
      </c>
      <c r="B21" s="18">
        <f t="shared" si="1"/>
        <v>17.079244103993013</v>
      </c>
      <c r="C21" s="18">
        <f t="shared" si="1"/>
        <v>16.900611197658161</v>
      </c>
      <c r="D21" s="18">
        <f t="shared" si="1"/>
        <v>18.816840595801199</v>
      </c>
      <c r="E21" s="18">
        <f t="shared" si="1"/>
        <v>20.788255246971516</v>
      </c>
      <c r="F21" s="18">
        <f t="shared" si="1"/>
        <v>24.876221193452146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5.9192697602230506</v>
      </c>
      <c r="C22" s="18">
        <f t="shared" si="3"/>
        <v>5.1618032426895786</v>
      </c>
      <c r="D22" s="18">
        <f t="shared" si="3"/>
        <v>5.7602232920213474</v>
      </c>
      <c r="E22" s="18">
        <f t="shared" si="3"/>
        <v>5.4976856156634568</v>
      </c>
      <c r="F22" s="18">
        <f t="shared" si="3"/>
        <v>5.8151170389664806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4.5688953101966678</v>
      </c>
      <c r="C23" s="18">
        <f t="shared" si="4"/>
        <v>4.3081888737905194</v>
      </c>
      <c r="D23" s="18">
        <f t="shared" si="4"/>
        <v>4.6470668078555022</v>
      </c>
      <c r="E23" s="18">
        <f t="shared" si="4"/>
        <v>4.8782836458892778</v>
      </c>
      <c r="F23" s="18">
        <f t="shared" si="4"/>
        <v>5.5442441935886455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22.106098939595832</v>
      </c>
      <c r="C24" s="18">
        <f t="shared" si="5"/>
        <v>21.445273275201725</v>
      </c>
      <c r="D24" s="18">
        <f t="shared" si="5"/>
        <v>24.003916991890534</v>
      </c>
      <c r="E24" s="18">
        <f t="shared" si="5"/>
        <v>22.899142697331524</v>
      </c>
      <c r="F24" s="18">
        <f t="shared" si="5"/>
        <v>23.189317401931419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23.076844151484419</v>
      </c>
      <c r="C25" s="18">
        <f t="shared" si="6"/>
        <v>22.064090653866533</v>
      </c>
      <c r="D25" s="18">
        <f t="shared" si="6"/>
        <v>22.016028711642456</v>
      </c>
      <c r="E25" s="18">
        <f t="shared" si="6"/>
        <v>20.697879600404576</v>
      </c>
      <c r="F25" s="18">
        <f t="shared" si="6"/>
        <v>17.934162671486824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12.496660954498156</v>
      </c>
      <c r="C26" s="18">
        <f>C12/C$15*100</f>
        <v>13.351828554101969</v>
      </c>
      <c r="D26" s="18">
        <f t="shared" si="7"/>
        <v>10.540700559835248</v>
      </c>
      <c r="E26" s="18">
        <f t="shared" si="7"/>
        <v>9.736094809941207</v>
      </c>
      <c r="F26" s="18">
        <f t="shared" si="7"/>
        <v>5.8774670560054965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6.1278741871267934</v>
      </c>
      <c r="C27" s="18">
        <f>C13/C$15*100</f>
        <v>5.1342563842989906</v>
      </c>
      <c r="D27" s="18">
        <f t="shared" si="8"/>
        <v>3.8494748275714801</v>
      </c>
      <c r="E27" s="18">
        <f t="shared" si="8"/>
        <v>3.2607006756749457</v>
      </c>
      <c r="F27" s="18">
        <f t="shared" si="8"/>
        <v>2.3366933781511818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7.3892709941869361</v>
      </c>
      <c r="C33" s="18">
        <f t="shared" si="9"/>
        <v>-10.024528425755442</v>
      </c>
      <c r="D33" s="18">
        <f t="shared" si="9"/>
        <v>4.4683869007317245</v>
      </c>
      <c r="E33" s="18">
        <f t="shared" si="9"/>
        <v>2.3910571985702456</v>
      </c>
      <c r="F33" s="18">
        <f>IF(F$3-D$3 &lt;&gt; 0,(EXP(LN(F5/D5)/(F$3-D$3))-1)*100,0)</f>
        <v>3.0788697024331402</v>
      </c>
    </row>
    <row r="34" spans="1:6" x14ac:dyDescent="0.2">
      <c r="A34" t="str">
        <f>$A20</f>
        <v>RQF7 Other higher degree</v>
      </c>
      <c r="B34" s="18">
        <f t="shared" si="9"/>
        <v>8.2748931143127535</v>
      </c>
      <c r="C34" s="18">
        <f t="shared" si="9"/>
        <v>-11.498392889014941</v>
      </c>
      <c r="D34" s="18">
        <f t="shared" si="9"/>
        <v>3.8517070068794457</v>
      </c>
      <c r="E34" s="18">
        <f t="shared" si="9"/>
        <v>2.1671849747604277</v>
      </c>
      <c r="F34" s="18">
        <f t="shared" ref="F34:F43" si="10">IF(F$3-D$3 &lt;&gt; 0,(EXP(LN(F6/D6)/(F$3-D$3))-1)*100,0)</f>
        <v>2.7256342545033396</v>
      </c>
    </row>
    <row r="35" spans="1:6" x14ac:dyDescent="0.2">
      <c r="A35" t="str">
        <f>$A21</f>
        <v>RQF6 First degree</v>
      </c>
      <c r="B35" s="18">
        <f t="shared" si="9"/>
        <v>9.6767180581225354E-2</v>
      </c>
      <c r="C35" s="18">
        <f t="shared" si="9"/>
        <v>10.833617271937058</v>
      </c>
      <c r="D35" s="18">
        <f t="shared" si="9"/>
        <v>2.5569585443676379</v>
      </c>
      <c r="E35" s="18">
        <f t="shared" si="9"/>
        <v>2.3546296616351547</v>
      </c>
      <c r="F35" s="18">
        <f t="shared" si="10"/>
        <v>2.422028232132134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-3.0171508951663428</v>
      </c>
      <c r="C36" s="18">
        <f t="shared" ref="C36:E36" si="12">IF(D$3-C$3 &lt;&gt; 0,(EXP(LN(D8/C8)/(D$3-C$3))-1)*100,0)</f>
        <v>11.08747241021506</v>
      </c>
      <c r="D36" s="18">
        <f t="shared" si="12"/>
        <v>-0.40008167181284637</v>
      </c>
      <c r="E36" s="18">
        <f t="shared" si="12"/>
        <v>1.0994307455260977</v>
      </c>
      <c r="F36" s="18">
        <f t="shared" si="10"/>
        <v>0.59710150091099035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-1.1031424703850545</v>
      </c>
      <c r="C37" s="18">
        <f t="shared" si="13"/>
        <v>7.377031575871551</v>
      </c>
      <c r="D37" s="18">
        <f t="shared" si="13"/>
        <v>1.5145964143567836</v>
      </c>
      <c r="E37" s="18">
        <f t="shared" si="13"/>
        <v>1.8282744763155945</v>
      </c>
      <c r="F37" s="18">
        <f t="shared" si="10"/>
        <v>1.7236075745301616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-0.39836241330851729</v>
      </c>
      <c r="C38" s="18">
        <f t="shared" si="14"/>
        <v>11.423743142732157</v>
      </c>
      <c r="D38" s="18">
        <f t="shared" si="14"/>
        <v>-0.40941411660104787</v>
      </c>
      <c r="E38" s="18">
        <f t="shared" si="14"/>
        <v>0.66018598941743889</v>
      </c>
      <c r="F38" s="18">
        <f t="shared" si="10"/>
        <v>0.30238228931158684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-0.75948391834371742</v>
      </c>
      <c r="C39" s="18">
        <f t="shared" si="15"/>
        <v>-0.67006250018420976</v>
      </c>
      <c r="D39" s="18">
        <f t="shared" si="15"/>
        <v>-0.70023046518187249</v>
      </c>
      <c r="E39" s="18">
        <f t="shared" si="15"/>
        <v>-0.89709635584899194</v>
      </c>
      <c r="F39" s="18">
        <f t="shared" si="10"/>
        <v>-0.83151779663220848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2.0347958808709654</v>
      </c>
      <c r="C40" s="18">
        <f t="shared" si="16"/>
        <v>-21.412053384803009</v>
      </c>
      <c r="D40" s="18">
        <f t="shared" si="16"/>
        <v>-1.0504258371593855</v>
      </c>
      <c r="E40" s="18">
        <f t="shared" si="16"/>
        <v>-4.4146366760388194</v>
      </c>
      <c r="F40" s="18">
        <f t="shared" si="10"/>
        <v>-3.306137961382305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-3.9818049224533136</v>
      </c>
      <c r="C41" s="18">
        <f t="shared" si="17"/>
        <v>-25.36352074720828</v>
      </c>
      <c r="D41" s="18">
        <f t="shared" si="17"/>
        <v>-2.7492955811884712</v>
      </c>
      <c r="E41" s="18">
        <f t="shared" si="17"/>
        <v>-2.7611231785873769</v>
      </c>
      <c r="F41" s="18">
        <f t="shared" si="10"/>
        <v>-2.757180805959536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0.36022124311563264</v>
      </c>
      <c r="C43" s="18">
        <f t="shared" ref="C43" si="18">IF(D$3-C$3 &lt;&gt; 0,(EXP(LN(D15/C15)/(D$3-C$3))-1)*100,0)</f>
        <v>-0.4532209535199283</v>
      </c>
      <c r="D43" s="18">
        <f>IF(E$3-D$3 &lt;&gt; 0,(EXP(LN(E15/D15)/(E$3-D$3))-1)*100,0)</f>
        <v>0.53351467628774962</v>
      </c>
      <c r="E43" s="18">
        <f>IF(F$3-E$3 &lt;&gt; 0,(EXP(LN(F15/E15)/(F$3-E$3))-1)*100,0)</f>
        <v>0.53351201186035979</v>
      </c>
      <c r="F43" s="18">
        <f t="shared" si="10"/>
        <v>0.53351290000283047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1.5988691525060919</v>
      </c>
      <c r="C47" s="27">
        <f>D5-C5</f>
        <v>-0.6460096628295755</v>
      </c>
      <c r="D47" s="27">
        <f>E5-D5</f>
        <v>1.4165089212448247</v>
      </c>
      <c r="E47" s="27">
        <f>F5-E5</f>
        <v>1.9230585183303441</v>
      </c>
      <c r="F47" s="27">
        <f>F5-D5</f>
        <v>3.3395674395751689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11.600264237497768</v>
      </c>
      <c r="C48" s="27">
        <f t="shared" si="20"/>
        <v>-4.8965243594488257</v>
      </c>
      <c r="D48" s="27">
        <f t="shared" si="20"/>
        <v>7.8392154632697029</v>
      </c>
      <c r="E48" s="27">
        <f t="shared" si="20"/>
        <v>10.886561535103425</v>
      </c>
      <c r="F48" s="27">
        <f t="shared" ref="F48:F57" si="21">F6-D6</f>
        <v>18.725776998373128</v>
      </c>
    </row>
    <row r="49" spans="1:6" x14ac:dyDescent="0.2">
      <c r="A49" t="str">
        <f t="shared" si="19"/>
        <v>RQF6 First degree</v>
      </c>
      <c r="B49" s="27">
        <f t="shared" ref="B49:E49" si="22">C7-B7</f>
        <v>0.27501982566954553</v>
      </c>
      <c r="C49" s="27">
        <f t="shared" si="22"/>
        <v>7.7161255726264528</v>
      </c>
      <c r="D49" s="27">
        <f t="shared" si="22"/>
        <v>10.62179886728164</v>
      </c>
      <c r="E49" s="27">
        <f t="shared" si="22"/>
        <v>23.46924908756128</v>
      </c>
      <c r="F49" s="27">
        <f t="shared" si="21"/>
        <v>34.091047954842921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-2.8359543413407096</v>
      </c>
      <c r="C50" s="27">
        <f t="shared" si="23"/>
        <v>2.4118893806202841</v>
      </c>
      <c r="D50" s="27">
        <f t="shared" si="23"/>
        <v>-0.47954958911540402</v>
      </c>
      <c r="E50" s="27">
        <f t="shared" si="23"/>
        <v>2.7367559335268261</v>
      </c>
      <c r="F50" s="27">
        <f t="shared" si="21"/>
        <v>2.2572063444114221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-0.82373380105004657</v>
      </c>
      <c r="C51" s="27">
        <f t="shared" si="24"/>
        <v>1.3393675239413376</v>
      </c>
      <c r="D51" s="27">
        <f t="shared" si="24"/>
        <v>1.5217789177690726</v>
      </c>
      <c r="E51" s="27">
        <f t="shared" si="24"/>
        <v>4.1745434634281402</v>
      </c>
      <c r="F51" s="27">
        <f t="shared" si="21"/>
        <v>5.6963223811972128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-1.4545593467578044</v>
      </c>
      <c r="C52" s="27">
        <f t="shared" si="25"/>
        <v>10.32436622782221</v>
      </c>
      <c r="D52" s="27">
        <f t="shared" si="25"/>
        <v>-2.0446049945528983</v>
      </c>
      <c r="E52" s="27">
        <f t="shared" si="25"/>
        <v>6.7100815603653672</v>
      </c>
      <c r="F52" s="27">
        <f t="shared" si="21"/>
        <v>4.6654765658124688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-2.8792623289046588</v>
      </c>
      <c r="C53" s="27">
        <f>D11-C11</f>
        <v>-0.62305263026846092</v>
      </c>
      <c r="D53" s="27">
        <f t="shared" si="26"/>
        <v>-3.1887356268811544</v>
      </c>
      <c r="E53" s="27">
        <f t="shared" si="26"/>
        <v>-7.6842954066855498</v>
      </c>
      <c r="F53" s="27">
        <f t="shared" si="21"/>
        <v>-10.873031033566704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4.3559647679001188</v>
      </c>
      <c r="C54" s="27">
        <f t="shared" si="27"/>
        <v>-12.048207864371207</v>
      </c>
      <c r="D54" s="27">
        <f t="shared" si="27"/>
        <v>-2.2742162658880289</v>
      </c>
      <c r="E54" s="27">
        <f t="shared" si="27"/>
        <v>-15.240237747667219</v>
      </c>
      <c r="F54" s="27">
        <f t="shared" si="21"/>
        <v>-17.514454013555248</v>
      </c>
    </row>
    <row r="55" spans="1:6" x14ac:dyDescent="0.2">
      <c r="A55" t="str">
        <f t="shared" si="19"/>
        <v>No Qualification</v>
      </c>
      <c r="B55" s="27">
        <f t="shared" ref="B55:E55" si="28">C13-B13</f>
        <v>-3.8186081655198372</v>
      </c>
      <c r="C55" s="27">
        <f t="shared" si="28"/>
        <v>-5.4879541880922318</v>
      </c>
      <c r="D55" s="27">
        <f t="shared" si="28"/>
        <v>-2.1011956931277087</v>
      </c>
      <c r="E55" s="27">
        <f t="shared" si="28"/>
        <v>-3.4307169439629721</v>
      </c>
      <c r="F55" s="27">
        <f t="shared" si="21"/>
        <v>-5.5319126370906808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6.0180000000004839</v>
      </c>
      <c r="C57" s="29">
        <f t="shared" ref="C57" si="29">D15-C15</f>
        <v>-1.9099999999999682</v>
      </c>
      <c r="D57" s="29">
        <f>E15-D15</f>
        <v>11.311000000000035</v>
      </c>
      <c r="E57" s="29">
        <f>F15-E15</f>
        <v>23.544999999999675</v>
      </c>
      <c r="F57" s="29">
        <f t="shared" si="21"/>
        <v>34.85599999999971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of Tyne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27.721547518623574</v>
      </c>
      <c r="N6" s="11">
        <v>24.259990065334421</v>
      </c>
      <c r="O6" s="11">
        <v>24.484215607104794</v>
      </c>
      <c r="P6" s="11">
        <v>24.711451537534082</v>
      </c>
      <c r="Q6" s="11">
        <v>23.326101657466115</v>
      </c>
      <c r="R6" s="11">
        <v>25.455802160743399</v>
      </c>
      <c r="S6" s="11">
        <v>19.96843589065276</v>
      </c>
      <c r="T6" s="11">
        <v>23.16371825237206</v>
      </c>
      <c r="U6" s="11">
        <v>22.505386138373343</v>
      </c>
      <c r="V6" s="11">
        <v>21.637193995223562</v>
      </c>
      <c r="W6" s="11">
        <v>16.14923980713133</v>
      </c>
      <c r="X6" s="11">
        <v>16.436099667677571</v>
      </c>
      <c r="Y6" s="11">
        <v>16.268585576757189</v>
      </c>
      <c r="Z6" s="11">
        <v>15.355609739089745</v>
      </c>
      <c r="AA6" s="11">
        <v>14.468250240289832</v>
      </c>
      <c r="AB6" s="11">
        <v>14.048044114003622</v>
      </c>
      <c r="AC6" s="11">
        <v>13.665183030848853</v>
      </c>
      <c r="AD6" s="11">
        <v>13.279947131871197</v>
      </c>
      <c r="AE6" s="11">
        <v>12.887954961674437</v>
      </c>
      <c r="AF6" s="11">
        <v>12.49712647526043</v>
      </c>
      <c r="AG6" s="11">
        <v>12.117087043645242</v>
      </c>
      <c r="AH6" s="11">
        <v>11.738089907289377</v>
      </c>
      <c r="AI6" s="11">
        <v>11.36197115069702</v>
      </c>
      <c r="AJ6" s="11">
        <v>10.99434604055355</v>
      </c>
      <c r="AK6" s="11">
        <v>10.650840941216465</v>
      </c>
      <c r="AL6" s="11">
        <v>10.61732717004065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63.724919322614738</v>
      </c>
      <c r="N7" s="11">
        <v>58.174728993762344</v>
      </c>
      <c r="O7" s="11">
        <v>61.201449178604229</v>
      </c>
      <c r="P7" s="11">
        <v>60.811808122512346</v>
      </c>
      <c r="Q7" s="11">
        <v>61.165382203667924</v>
      </c>
      <c r="R7" s="11">
        <v>51.912379271080752</v>
      </c>
      <c r="S7" s="11">
        <v>49.294876611741735</v>
      </c>
      <c r="T7" s="11">
        <v>59.633347025282845</v>
      </c>
      <c r="U7" s="11">
        <v>56.193517040833051</v>
      </c>
      <c r="V7" s="11">
        <v>56.268344038980871</v>
      </c>
      <c r="W7" s="11">
        <v>44.220136174609664</v>
      </c>
      <c r="X7" s="11">
        <v>49.315898621923125</v>
      </c>
      <c r="Y7" s="11">
        <v>46.267861569715869</v>
      </c>
      <c r="Z7" s="11">
        <v>44.812224024110719</v>
      </c>
      <c r="AA7" s="11">
        <v>43.445084208689323</v>
      </c>
      <c r="AB7" s="11">
        <v>41.945919908721635</v>
      </c>
      <c r="AC7" s="11">
        <v>40.396819943748397</v>
      </c>
      <c r="AD7" s="11">
        <v>38.830258261352235</v>
      </c>
      <c r="AE7" s="11">
        <v>37.273367935504737</v>
      </c>
      <c r="AF7" s="11">
        <v>35.725749082925518</v>
      </c>
      <c r="AG7" s="11">
        <v>34.198606074961646</v>
      </c>
      <c r="AH7" s="11">
        <v>32.680153242960152</v>
      </c>
      <c r="AI7" s="11">
        <v>31.173659073711729</v>
      </c>
      <c r="AJ7" s="11">
        <v>29.681988838371158</v>
      </c>
      <c r="AK7" s="11">
        <v>28.200124526537088</v>
      </c>
      <c r="AL7" s="11">
        <v>26.705682161054416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99.949253850926851</v>
      </c>
      <c r="N8" s="11">
        <v>98.508310575641673</v>
      </c>
      <c r="O8" s="11">
        <v>95.51748187886426</v>
      </c>
      <c r="P8" s="11">
        <v>96.313306908609533</v>
      </c>
      <c r="Q8" s="11">
        <v>94.308070274318368</v>
      </c>
      <c r="R8" s="11">
        <v>95.863518289681366</v>
      </c>
      <c r="S8" s="11">
        <v>89.43530804665636</v>
      </c>
      <c r="T8" s="11">
        <v>90.488622520424059</v>
      </c>
      <c r="U8" s="11">
        <v>102.1433751572977</v>
      </c>
      <c r="V8" s="11">
        <v>92.984255960776707</v>
      </c>
      <c r="W8" s="11">
        <v>92.361203330508246</v>
      </c>
      <c r="X8" s="11">
        <v>92.28500191088969</v>
      </c>
      <c r="Y8" s="11">
        <v>90.571651639043765</v>
      </c>
      <c r="Z8" s="11">
        <v>90.048778964016179</v>
      </c>
      <c r="AA8" s="11">
        <v>89.739031711567819</v>
      </c>
      <c r="AB8" s="11">
        <v>89.172467703627092</v>
      </c>
      <c r="AC8" s="11">
        <v>88.493564631634229</v>
      </c>
      <c r="AD8" s="11">
        <v>87.760939052025051</v>
      </c>
      <c r="AE8" s="11">
        <v>87.015293721919875</v>
      </c>
      <c r="AF8" s="11">
        <v>86.257495220287225</v>
      </c>
      <c r="AG8" s="11">
        <v>85.515912039187327</v>
      </c>
      <c r="AH8" s="11">
        <v>84.758342326031823</v>
      </c>
      <c r="AI8" s="11">
        <v>83.985929330197592</v>
      </c>
      <c r="AJ8" s="11">
        <v>83.201932317377995</v>
      </c>
      <c r="AK8" s="11">
        <v>82.393058945143139</v>
      </c>
      <c r="AL8" s="11">
        <v>81.488172296941542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87.008606215073456</v>
      </c>
      <c r="N9" s="11">
        <v>90.509516622064027</v>
      </c>
      <c r="O9" s="11">
        <v>86.479000701858837</v>
      </c>
      <c r="P9" s="11">
        <v>89.57388131197014</v>
      </c>
      <c r="Q9" s="11">
        <v>93.254041561991116</v>
      </c>
      <c r="R9" s="11">
        <v>91.830945604974985</v>
      </c>
      <c r="S9" s="11">
        <v>96.480556929020892</v>
      </c>
      <c r="T9" s="11">
        <v>90.051799194901108</v>
      </c>
      <c r="U9" s="11">
        <v>96.153836904865528</v>
      </c>
      <c r="V9" s="11">
        <v>90.376386258217181</v>
      </c>
      <c r="W9" s="11">
        <v>100.70075248603939</v>
      </c>
      <c r="X9" s="11">
        <v>95.02453728812057</v>
      </c>
      <c r="Y9" s="11">
        <v>96.174570353537604</v>
      </c>
      <c r="Z9" s="11">
        <v>96.942719418388876</v>
      </c>
      <c r="AA9" s="11">
        <v>97.94314731289451</v>
      </c>
      <c r="AB9" s="11">
        <v>98.656147491486493</v>
      </c>
      <c r="AC9" s="11">
        <v>99.279867334511181</v>
      </c>
      <c r="AD9" s="11">
        <v>99.917554882472757</v>
      </c>
      <c r="AE9" s="11">
        <v>100.57122676390348</v>
      </c>
      <c r="AF9" s="11">
        <v>101.22747713912493</v>
      </c>
      <c r="AG9" s="11">
        <v>101.92240570438543</v>
      </c>
      <c r="AH9" s="11">
        <v>102.61682162715519</v>
      </c>
      <c r="AI9" s="11">
        <v>103.31594976475489</v>
      </c>
      <c r="AJ9" s="11">
        <v>104.02573181507243</v>
      </c>
      <c r="AK9" s="11">
        <v>104.72789690689757</v>
      </c>
      <c r="AL9" s="11">
        <v>105.36622905185186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17.314451672297075</v>
      </c>
      <c r="N10" s="11">
        <v>17.598625754411991</v>
      </c>
      <c r="O10" s="11">
        <v>16.447780198750731</v>
      </c>
      <c r="P10" s="11">
        <v>15.547944085717523</v>
      </c>
      <c r="Q10" s="11">
        <v>16.256043245250829</v>
      </c>
      <c r="R10" s="11">
        <v>18.979648008087967</v>
      </c>
      <c r="S10" s="11">
        <v>19.137449888109028</v>
      </c>
      <c r="T10" s="11">
        <v>18.362216537766788</v>
      </c>
      <c r="U10" s="11">
        <v>18.677920348723866</v>
      </c>
      <c r="V10" s="11">
        <v>18.15591420703792</v>
      </c>
      <c r="W10" s="11">
        <v>19.495281730979258</v>
      </c>
      <c r="X10" s="11">
        <v>19.95660711419136</v>
      </c>
      <c r="Y10" s="11">
        <v>19.774257483328544</v>
      </c>
      <c r="Z10" s="11">
        <v>20.165861815781831</v>
      </c>
      <c r="AA10" s="11">
        <v>20.618908663918095</v>
      </c>
      <c r="AB10" s="11">
        <v>21.01706064874833</v>
      </c>
      <c r="AC10" s="11">
        <v>21.407041640353068</v>
      </c>
      <c r="AD10" s="11">
        <v>21.804808781052895</v>
      </c>
      <c r="AE10">
        <v>22.201498233525161</v>
      </c>
      <c r="AF10">
        <v>22.600298506098483</v>
      </c>
      <c r="AG10">
        <v>23.018938367020432</v>
      </c>
      <c r="AH10">
        <v>23.443262684730378</v>
      </c>
      <c r="AI10" s="11">
        <v>23.874582314320381</v>
      </c>
      <c r="AJ10" s="11">
        <v>24.314078841586138</v>
      </c>
      <c r="AK10" s="11">
        <v>24.752569529478794</v>
      </c>
      <c r="AL10" s="11">
        <v>25.191604112176471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22.8981543285425</v>
      </c>
      <c r="N11" s="11">
        <v>22.610968955419846</v>
      </c>
      <c r="O11" s="11">
        <v>22.483357685573761</v>
      </c>
      <c r="P11" s="11">
        <v>21.007556171660703</v>
      </c>
      <c r="Q11" s="11">
        <v>21.676720706745712</v>
      </c>
      <c r="R11" s="11">
        <v>24.589238510942558</v>
      </c>
      <c r="S11" s="11">
        <v>23.908447689605865</v>
      </c>
      <c r="T11" s="11">
        <v>22.373859013980962</v>
      </c>
      <c r="U11" s="11">
        <v>22.084434671003056</v>
      </c>
      <c r="V11" s="11">
        <v>21.753284169601848</v>
      </c>
      <c r="W11" s="11">
        <v>24.165173550222132</v>
      </c>
      <c r="X11" s="11">
        <v>23.643355537071816</v>
      </c>
      <c r="Y11" s="11">
        <v>23.173028187799225</v>
      </c>
      <c r="Z11" s="11">
        <v>23.311797929865357</v>
      </c>
      <c r="AA11" s="11">
        <v>23.533751768936142</v>
      </c>
      <c r="AB11" s="11">
        <v>23.685623961106728</v>
      </c>
      <c r="AC11" s="11">
        <v>23.81568630087164</v>
      </c>
      <c r="AD11" s="11">
        <v>23.95161329193277</v>
      </c>
      <c r="AE11">
        <v>24.158253393982434</v>
      </c>
      <c r="AF11">
        <v>24.436745571996482</v>
      </c>
      <c r="AG11">
        <v>24.731971760660439</v>
      </c>
      <c r="AH11">
        <v>25.035832228218606</v>
      </c>
      <c r="AI11" s="11">
        <v>25.362186826060345</v>
      </c>
      <c r="AJ11" s="11">
        <v>25.709111429304762</v>
      </c>
      <c r="AK11" s="11">
        <v>26.074058127626071</v>
      </c>
      <c r="AL11" s="11">
        <v>26.422379894633554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56.423094966414595</v>
      </c>
      <c r="N12" s="11">
        <v>58.72733188098983</v>
      </c>
      <c r="O12" s="11">
        <v>59.885380249945307</v>
      </c>
      <c r="P12" s="11">
        <v>56.850312064116501</v>
      </c>
      <c r="Q12" s="11">
        <v>60.225111387553071</v>
      </c>
      <c r="R12" s="11">
        <v>70.948887932397326</v>
      </c>
      <c r="S12" s="11">
        <v>71.384084696846969</v>
      </c>
      <c r="T12" s="11">
        <v>68.532258073464618</v>
      </c>
      <c r="U12" s="11">
        <v>72.018077080609174</v>
      </c>
      <c r="V12" s="11">
        <v>71.223907758066872</v>
      </c>
      <c r="W12" s="11">
        <v>78.940033330693325</v>
      </c>
      <c r="X12" s="11">
        <v>81.956672137485981</v>
      </c>
      <c r="Y12" s="11">
        <v>82.054423751663563</v>
      </c>
      <c r="Z12" s="11">
        <v>84.482219798530892</v>
      </c>
      <c r="AA12" s="11">
        <v>87.134411254766619</v>
      </c>
      <c r="AB12" s="11">
        <v>89.561832197974965</v>
      </c>
      <c r="AC12" s="11">
        <v>91.925547223113057</v>
      </c>
      <c r="AD12" s="11">
        <v>94.24964196423916</v>
      </c>
      <c r="AE12">
        <v>96.542007457383605</v>
      </c>
      <c r="AF12">
        <v>98.807738142270622</v>
      </c>
      <c r="AG12">
        <v>101.12864565446087</v>
      </c>
      <c r="AH12">
        <v>103.47500179698267</v>
      </c>
      <c r="AI12">
        <v>105.83942782524369</v>
      </c>
      <c r="AJ12">
        <v>108.23213654432837</v>
      </c>
      <c r="AK12">
        <v>110.64512827001347</v>
      </c>
      <c r="AL12">
        <v>113.03108128553625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28.104072712950281</v>
      </c>
      <c r="N13" s="11">
        <v>22.076236038522449</v>
      </c>
      <c r="O13" s="11">
        <v>21.11256010026338</v>
      </c>
      <c r="P13" s="11">
        <v>25.848709361063253</v>
      </c>
      <c r="Q13" s="11">
        <v>26.863210697419834</v>
      </c>
      <c r="R13" s="11">
        <v>30.984159574692107</v>
      </c>
      <c r="S13" s="11">
        <v>29.795887672235281</v>
      </c>
      <c r="T13" s="11">
        <v>36.675507737763901</v>
      </c>
      <c r="U13" s="11">
        <v>30.665714396352389</v>
      </c>
      <c r="V13" s="11">
        <v>42.584423812189875</v>
      </c>
      <c r="W13" s="11">
        <v>37.68789945274105</v>
      </c>
      <c r="X13" s="11">
        <v>35.809988605222252</v>
      </c>
      <c r="Y13" s="11">
        <v>41.004132385709887</v>
      </c>
      <c r="Z13" s="11">
        <v>42.524041645487827</v>
      </c>
      <c r="AA13" s="11">
        <v>44.105697919698677</v>
      </c>
      <c r="AB13" s="11">
        <v>45.527114916010753</v>
      </c>
      <c r="AC13" s="11">
        <v>46.860332434019988</v>
      </c>
      <c r="AD13" s="11">
        <v>48.12186601662038</v>
      </c>
      <c r="AE13">
        <v>49.334012064092306</v>
      </c>
      <c r="AF13">
        <v>50.498610610467601</v>
      </c>
      <c r="AG13">
        <v>51.628201844997221</v>
      </c>
      <c r="AH13">
        <v>52.704209286584934</v>
      </c>
      <c r="AI13">
        <v>53.727428411318662</v>
      </c>
      <c r="AJ13">
        <v>54.700349594993988</v>
      </c>
      <c r="AK13">
        <v>55.608778051439501</v>
      </c>
      <c r="AL13">
        <v>56.413676451114178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4.4728994125573776</v>
      </c>
      <c r="N14" s="11">
        <v>3.5162911138535775</v>
      </c>
      <c r="O14" s="11">
        <v>3.2427743990348161</v>
      </c>
      <c r="P14" s="11">
        <v>4.1250304368157957</v>
      </c>
      <c r="Q14" s="11">
        <v>4.1293182655864387</v>
      </c>
      <c r="R14" s="11">
        <v>4.8454206473993127</v>
      </c>
      <c r="S14" s="11">
        <v>4.7529525751310562</v>
      </c>
      <c r="T14" s="11">
        <v>5.8356716440443295</v>
      </c>
      <c r="U14" s="11">
        <v>5.1227382619416773</v>
      </c>
      <c r="V14" s="11">
        <v>6.4442897999054045</v>
      </c>
      <c r="W14" s="11">
        <v>5.798280137075829</v>
      </c>
      <c r="X14" s="11">
        <v>5.5338391174175738</v>
      </c>
      <c r="Y14" s="11">
        <v>6.4534890524441337</v>
      </c>
      <c r="Z14" s="11">
        <v>6.7087466647281753</v>
      </c>
      <c r="AA14" s="11">
        <v>6.974716919238694</v>
      </c>
      <c r="AB14" s="11">
        <v>7.2147890583206538</v>
      </c>
      <c r="AC14" s="11">
        <v>7.4429574608999447</v>
      </c>
      <c r="AD14" s="11">
        <v>7.6613706184329979</v>
      </c>
      <c r="AE14">
        <v>7.8733854680133479</v>
      </c>
      <c r="AF14">
        <v>8.0767592515682907</v>
      </c>
      <c r="AG14">
        <v>8.2762315106815283</v>
      </c>
      <c r="AH14">
        <v>8.4662869000469563</v>
      </c>
      <c r="AI14">
        <v>8.6488653036955956</v>
      </c>
      <c r="AJ14">
        <v>8.8223245784116386</v>
      </c>
      <c r="AK14">
        <v>8.9885447016479922</v>
      </c>
      <c r="AL14">
        <v>9.1378475766509979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of Tyne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of Tyne</v>
      </c>
      <c r="W1" s="203" t="str">
        <f>CONCATENATE("Shift-share Figure 1: Levels of Employment, ",C4," - ",F40,", ",Info!B5)</f>
        <v>Shift-share Figure 1: Levels of Employment, 2015 - 2035, North of Tyne</v>
      </c>
      <c r="AK1" s="203" t="str">
        <f>CONCATENATE("Shift-share Figure 1.1: Net Changes, ",C4,"-",F40,", ",Info!B5)</f>
        <v>Shift-share Figure 1.1: Net Changes, 2015-2035, North of Tyne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17.867606514747898</v>
      </c>
      <c r="C8" s="141">
        <f t="shared" ref="C8:C33" si="0">B8/B$35*100</f>
        <v>4.3011979766370301</v>
      </c>
      <c r="E8" s="151">
        <v>21.270195678527561</v>
      </c>
      <c r="F8" s="141">
        <f t="shared" ref="F8:F33" si="1">E8/E$35*100</f>
        <v>5.070150906165539</v>
      </c>
      <c r="H8" s="151">
        <f>E8-B8</f>
        <v>3.4025891637796626</v>
      </c>
      <c r="I8" s="141">
        <f>IF(B8&lt;&gt;0,((E8/B8)-1)*100,0)</f>
        <v>19.043340589413415</v>
      </c>
      <c r="K8" s="207">
        <f t="shared" ref="K8:K33" si="2">(($E$35/$B$35)-1)*B8</f>
        <v>0.17669321288025225</v>
      </c>
      <c r="L8" s="141">
        <f>IF(B8&lt;&gt;0,K8/B8*100,0)</f>
        <v>0.9889025300305887</v>
      </c>
      <c r="N8" s="151">
        <f>H8-(K8+Q8)</f>
        <v>3.3157552716669567</v>
      </c>
      <c r="O8" s="141">
        <f>IF(B8&lt;&gt;0,N8/B8*100,0)</f>
        <v>18.557355563713234</v>
      </c>
      <c r="Q8" s="151">
        <v>-8.9859320767546352E-2</v>
      </c>
      <c r="R8" s="141">
        <f>IF(B8&lt;&gt;0,Q8/B8*100,0)</f>
        <v>-0.50291750433040139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12.878102623024452</v>
      </c>
      <c r="C9" s="141">
        <f t="shared" si="0"/>
        <v>3.1000945145818455</v>
      </c>
      <c r="E9" s="151">
        <v>14.330621382977267</v>
      </c>
      <c r="F9" s="141">
        <f t="shared" si="1"/>
        <v>3.4159729458514905</v>
      </c>
      <c r="H9" s="151">
        <f t="shared" ref="H9:H32" si="3">E9-B9</f>
        <v>1.4525187599528149</v>
      </c>
      <c r="I9" s="141">
        <f t="shared" ref="I9:I32" si="4">IF(B9&lt;&gt;0,((E9/B9)-1)*100,0)</f>
        <v>11.278981092726269</v>
      </c>
      <c r="K9" s="207">
        <f t="shared" si="2"/>
        <v>0.12735188265902442</v>
      </c>
      <c r="L9" s="141">
        <f t="shared" ref="L9:L32" si="5">IF(B9&lt;&gt;0,K9/B9*100,0)</f>
        <v>0.9889025300305887</v>
      </c>
      <c r="N9" s="151">
        <f t="shared" ref="N9:N31" si="6">H9-(K9+Q9)</f>
        <v>0.73535186021294974</v>
      </c>
      <c r="O9" s="141">
        <f>IF(B9&lt;&gt;0,N9/B9*100,0)</f>
        <v>5.7100947378554947</v>
      </c>
      <c r="Q9" s="151">
        <v>0.58981501708084072</v>
      </c>
      <c r="R9" s="141">
        <f>IF(B9&lt;&gt;0,Q9/B9*100,0)</f>
        <v>4.5799838248401947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18.546841998940312</v>
      </c>
      <c r="C10" s="141">
        <f t="shared" si="0"/>
        <v>4.4647076379818253</v>
      </c>
      <c r="E10" s="151">
        <v>20.853078326598567</v>
      </c>
      <c r="F10" s="141">
        <f t="shared" si="1"/>
        <v>4.970723145752638</v>
      </c>
      <c r="H10" s="151">
        <f t="shared" si="3"/>
        <v>2.3062363276582545</v>
      </c>
      <c r="I10" s="141">
        <f t="shared" si="4"/>
        <v>12.434657758932888</v>
      </c>
      <c r="K10" s="207">
        <f t="shared" si="2"/>
        <v>0.18341018976829657</v>
      </c>
      <c r="L10" s="141">
        <f t="shared" si="5"/>
        <v>0.9889025300305887</v>
      </c>
      <c r="N10" s="151">
        <f t="shared" si="6"/>
        <v>2.349347467563407</v>
      </c>
      <c r="O10" s="141">
        <f t="shared" ref="O10:O32" si="7">IF(B10&lt;&gt;0,N10/B10*100,0)</f>
        <v>12.667102397797095</v>
      </c>
      <c r="Q10" s="151">
        <v>-0.22652132967344904</v>
      </c>
      <c r="R10" s="141">
        <f t="shared" ref="R10:R32" si="8">IF(B10&lt;&gt;0,Q10/B10*100,0)</f>
        <v>-1.221347168894799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26.74366789310934</v>
      </c>
      <c r="C11" s="141">
        <f t="shared" si="0"/>
        <v>6.4378969916731243</v>
      </c>
      <c r="E11" s="151">
        <v>30.074077870492509</v>
      </c>
      <c r="F11" s="141">
        <f t="shared" si="1"/>
        <v>7.1687216926311832</v>
      </c>
      <c r="H11" s="151">
        <f>E11-B11</f>
        <v>3.3304099773831695</v>
      </c>
      <c r="I11" s="141">
        <f>IF(B11&lt;&gt;0,((E11/B11)-1)*100,0)</f>
        <v>12.453078578055731</v>
      </c>
      <c r="K11" s="207">
        <f t="shared" si="2"/>
        <v>0.26446880841793652</v>
      </c>
      <c r="L11" s="141">
        <f t="shared" si="5"/>
        <v>0.9889025300305887</v>
      </c>
      <c r="N11" s="151">
        <f t="shared" si="6"/>
        <v>2.3680794102826068</v>
      </c>
      <c r="O11" s="141">
        <f t="shared" si="7"/>
        <v>8.8547293503175606</v>
      </c>
      <c r="Q11" s="151">
        <v>0.69786175868262623</v>
      </c>
      <c r="R11" s="141">
        <f>IF(B11&lt;&gt;0,Q11/B11*100,0)</f>
        <v>2.6094466977075883</v>
      </c>
      <c r="T11" s="136"/>
    </row>
    <row r="12" spans="1:97" x14ac:dyDescent="0.2">
      <c r="A12" s="10" t="str">
        <f>name!$D8</f>
        <v>23 Teaching and other educational professionals</v>
      </c>
      <c r="B12" s="151">
        <v>17.300536052192989</v>
      </c>
      <c r="C12" s="141">
        <f t="shared" si="0"/>
        <v>4.1646893556228735</v>
      </c>
      <c r="E12" s="151">
        <v>19.021365111683185</v>
      </c>
      <c r="F12" s="141">
        <f t="shared" si="1"/>
        <v>4.5340998745424921</v>
      </c>
      <c r="H12" s="151">
        <f t="shared" si="3"/>
        <v>1.720829059490196</v>
      </c>
      <c r="I12" s="141">
        <f t="shared" si="4"/>
        <v>9.9466805785596755</v>
      </c>
      <c r="K12" s="207">
        <f t="shared" si="2"/>
        <v>0.1710854387289906</v>
      </c>
      <c r="L12" s="141">
        <f t="shared" si="5"/>
        <v>0.9889025300305887</v>
      </c>
      <c r="N12" s="151">
        <f t="shared" si="6"/>
        <v>1.3402278934892022</v>
      </c>
      <c r="O12" s="141">
        <f t="shared" si="7"/>
        <v>7.746742005253167</v>
      </c>
      <c r="Q12" s="151">
        <v>0.20951572727200321</v>
      </c>
      <c r="R12" s="141">
        <f t="shared" si="8"/>
        <v>1.2110360432759268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18.848726148406122</v>
      </c>
      <c r="C13" s="141">
        <f t="shared" si="0"/>
        <v>4.5373790107137797</v>
      </c>
      <c r="E13" s="151">
        <v>22.816797130635369</v>
      </c>
      <c r="F13" s="141">
        <f t="shared" si="1"/>
        <v>5.4388124301306142</v>
      </c>
      <c r="H13" s="151">
        <f t="shared" si="3"/>
        <v>3.9680709822292464</v>
      </c>
      <c r="I13" s="141">
        <f t="shared" si="4"/>
        <v>21.052197113940196</v>
      </c>
      <c r="K13" s="207">
        <f t="shared" si="2"/>
        <v>0.18639552976012527</v>
      </c>
      <c r="L13" s="141">
        <f t="shared" si="5"/>
        <v>0.9889025300305887</v>
      </c>
      <c r="N13" s="151">
        <f>H13-(K13+Q13)</f>
        <v>4.5009992028694006</v>
      </c>
      <c r="O13" s="141">
        <f>IF(B13&lt;&gt;0,N13/B13*100,0)</f>
        <v>23.879593599220563</v>
      </c>
      <c r="Q13" s="151">
        <v>-0.71932375040027974</v>
      </c>
      <c r="R13" s="141">
        <f t="shared" si="8"/>
        <v>-3.8162990153109462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7.5247040108647605</v>
      </c>
      <c r="C14" s="141">
        <f t="shared" si="0"/>
        <v>1.8113921212452169</v>
      </c>
      <c r="E14" s="151">
        <v>8.8841839523397752</v>
      </c>
      <c r="F14" s="141">
        <f t="shared" si="1"/>
        <v>2.1177122202956178</v>
      </c>
      <c r="H14" s="151">
        <f t="shared" si="3"/>
        <v>1.3594799414750147</v>
      </c>
      <c r="I14" s="141">
        <f t="shared" si="4"/>
        <v>18.066889269160491</v>
      </c>
      <c r="K14" s="207">
        <f t="shared" si="2"/>
        <v>7.4411988340754798E-2</v>
      </c>
      <c r="L14" s="141">
        <f>IF(B14&lt;&gt;0,K14/B14*100,0)</f>
        <v>0.9889025300305887</v>
      </c>
      <c r="N14" s="151">
        <f t="shared" si="6"/>
        <v>1.4130830906019298</v>
      </c>
      <c r="O14" s="141">
        <f t="shared" si="7"/>
        <v>18.779251496957343</v>
      </c>
      <c r="Q14" s="151">
        <v>-0.12801513746766985</v>
      </c>
      <c r="R14" s="141">
        <f t="shared" si="8"/>
        <v>-1.7012647578274376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9.3235582766558149</v>
      </c>
      <c r="C15" s="141">
        <f t="shared" si="0"/>
        <v>2.244423166668065</v>
      </c>
      <c r="E15" s="151">
        <v>10.712081423669339</v>
      </c>
      <c r="F15" s="141">
        <f t="shared" si="1"/>
        <v>2.5534259373064638</v>
      </c>
      <c r="H15" s="151">
        <f t="shared" si="3"/>
        <v>1.3885231470135242</v>
      </c>
      <c r="I15" s="141">
        <f t="shared" si="4"/>
        <v>14.892631180201743</v>
      </c>
      <c r="K15" s="207">
        <f t="shared" si="2"/>
        <v>9.2200903686725705E-2</v>
      </c>
      <c r="L15" s="141">
        <f t="shared" si="5"/>
        <v>0.9889025300305887</v>
      </c>
      <c r="N15" s="151">
        <f t="shared" si="6"/>
        <v>1.0766228572293259</v>
      </c>
      <c r="O15" s="141">
        <f t="shared" si="7"/>
        <v>11.5473387443178</v>
      </c>
      <c r="Q15" s="151">
        <v>0.2196993860974725</v>
      </c>
      <c r="R15" s="141">
        <f t="shared" si="8"/>
        <v>2.3563899058533533</v>
      </c>
      <c r="T15" s="11"/>
    </row>
    <row r="16" spans="1:97" x14ac:dyDescent="0.2">
      <c r="A16" s="10" t="str">
        <f>name!$D12</f>
        <v>33 Protective service occupations</v>
      </c>
      <c r="B16" s="151">
        <v>5.2779694294322033</v>
      </c>
      <c r="C16" s="141">
        <f t="shared" si="0"/>
        <v>1.2705446256547026</v>
      </c>
      <c r="E16" s="151">
        <v>5.8835010267586538</v>
      </c>
      <c r="F16" s="141">
        <f t="shared" si="1"/>
        <v>1.4024430481549419</v>
      </c>
      <c r="H16" s="151">
        <f t="shared" si="3"/>
        <v>0.60553159732645057</v>
      </c>
      <c r="I16" s="141">
        <f t="shared" si="4"/>
        <v>11.472813653480983</v>
      </c>
      <c r="K16" s="207">
        <f t="shared" si="2"/>
        <v>5.2193973221896083E-2</v>
      </c>
      <c r="L16" s="141">
        <f t="shared" si="5"/>
        <v>0.9889025300305887</v>
      </c>
      <c r="N16" s="151">
        <f t="shared" si="6"/>
        <v>0.51154705181325222</v>
      </c>
      <c r="O16" s="141">
        <f t="shared" si="7"/>
        <v>9.6921185060422701</v>
      </c>
      <c r="Q16" s="151">
        <v>4.179057229130223E-2</v>
      </c>
      <c r="R16" s="141">
        <f t="shared" si="8"/>
        <v>0.79179261740813089</v>
      </c>
      <c r="T16" s="11"/>
    </row>
    <row r="17" spans="1:20" x14ac:dyDescent="0.2">
      <c r="A17" s="10" t="str">
        <f>name!$D13</f>
        <v>34 Culture, media and sports occupations</v>
      </c>
      <c r="B17" s="151">
        <v>5.9475695039814056</v>
      </c>
      <c r="C17" s="141">
        <f t="shared" si="0"/>
        <v>1.4317347930915003</v>
      </c>
      <c r="E17" s="151">
        <v>5.697366369326831</v>
      </c>
      <c r="F17" s="141">
        <f t="shared" si="1"/>
        <v>1.3580743542176561</v>
      </c>
      <c r="H17" s="151">
        <f t="shared" si="3"/>
        <v>-0.25020313465457455</v>
      </c>
      <c r="I17" s="141">
        <f t="shared" si="4"/>
        <v>-4.2068131273974014</v>
      </c>
      <c r="K17" s="207">
        <f t="shared" si="2"/>
        <v>5.8815665300199854E-2</v>
      </c>
      <c r="L17" s="141">
        <f t="shared" si="5"/>
        <v>0.9889025300305887</v>
      </c>
      <c r="N17" s="151">
        <f t="shared" si="6"/>
        <v>7.2652977116730688E-2</v>
      </c>
      <c r="O17" s="141">
        <f t="shared" si="7"/>
        <v>1.2215574289311883</v>
      </c>
      <c r="Q17" s="151">
        <v>-0.38167177707150507</v>
      </c>
      <c r="R17" s="141">
        <f t="shared" si="8"/>
        <v>-6.4172730863591818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17.562673776334726</v>
      </c>
      <c r="C18" s="141">
        <f t="shared" si="0"/>
        <v>4.2277927291915738</v>
      </c>
      <c r="E18" s="151">
        <v>19.047089914973427</v>
      </c>
      <c r="F18" s="141">
        <f t="shared" si="1"/>
        <v>4.5402318648957642</v>
      </c>
      <c r="H18" s="151">
        <f t="shared" si="3"/>
        <v>1.4844161386387</v>
      </c>
      <c r="I18" s="141">
        <f t="shared" si="4"/>
        <v>8.4521079053402115</v>
      </c>
      <c r="K18" s="207">
        <f t="shared" si="2"/>
        <v>0.17367772531519285</v>
      </c>
      <c r="L18" s="141">
        <f t="shared" si="5"/>
        <v>0.9889025300305887</v>
      </c>
      <c r="N18" s="151">
        <f t="shared" si="6"/>
        <v>1.5499284114483032</v>
      </c>
      <c r="O18" s="141">
        <f t="shared" si="7"/>
        <v>8.8251278318270305</v>
      </c>
      <c r="Q18" s="151">
        <v>-0.23918999812479591</v>
      </c>
      <c r="R18" s="141">
        <f t="shared" si="8"/>
        <v>-1.3619224565174044</v>
      </c>
      <c r="T18" s="11"/>
    </row>
    <row r="19" spans="1:20" x14ac:dyDescent="0.2">
      <c r="A19" s="10" t="str">
        <f>name!$D15</f>
        <v>41 Administrative occupations</v>
      </c>
      <c r="B19" s="151">
        <v>40.713076117337629</v>
      </c>
      <c r="C19" s="141">
        <f t="shared" si="0"/>
        <v>9.8006971708282435</v>
      </c>
      <c r="E19" s="151">
        <v>39.497589248934709</v>
      </c>
      <c r="F19" s="141">
        <f t="shared" si="1"/>
        <v>9.4149927414162633</v>
      </c>
      <c r="H19" s="151">
        <f t="shared" si="3"/>
        <v>-1.2154868684029196</v>
      </c>
      <c r="I19" s="141">
        <f t="shared" si="4"/>
        <v>-2.9854950407083192</v>
      </c>
      <c r="K19" s="207">
        <f t="shared" si="2"/>
        <v>0.40261263977763118</v>
      </c>
      <c r="L19" s="141">
        <f t="shared" si="5"/>
        <v>0.9889025300305887</v>
      </c>
      <c r="N19" s="151">
        <f t="shared" si="6"/>
        <v>-0.62985906688439475</v>
      </c>
      <c r="O19" s="141">
        <f t="shared" si="7"/>
        <v>-1.5470682320075779</v>
      </c>
      <c r="Q19" s="151">
        <v>-0.98824044129615607</v>
      </c>
      <c r="R19" s="141">
        <f t="shared" si="8"/>
        <v>-2.4273293387313339</v>
      </c>
      <c r="T19" s="11"/>
    </row>
    <row r="20" spans="1:20" x14ac:dyDescent="0.2">
      <c r="A20" s="10" t="str">
        <f>name!$D16</f>
        <v>42 Secretarial and related occupations</v>
      </c>
      <c r="B20" s="151">
        <v>9.0468703701556556</v>
      </c>
      <c r="C20" s="141">
        <f t="shared" si="0"/>
        <v>2.1778171854687294</v>
      </c>
      <c r="E20" s="151">
        <v>7.9972060793784889</v>
      </c>
      <c r="F20" s="141">
        <f t="shared" si="1"/>
        <v>1.9062843738238844</v>
      </c>
      <c r="H20" s="151">
        <f t="shared" si="3"/>
        <v>-1.0496642907771667</v>
      </c>
      <c r="I20" s="141">
        <f t="shared" si="4"/>
        <v>-11.60251277878216</v>
      </c>
      <c r="K20" s="207">
        <f t="shared" si="2"/>
        <v>8.9464729979056967E-2</v>
      </c>
      <c r="L20" s="141">
        <f t="shared" si="5"/>
        <v>0.9889025300305887</v>
      </c>
      <c r="N20" s="151">
        <f t="shared" si="6"/>
        <v>-1.0608178890341122</v>
      </c>
      <c r="O20" s="141">
        <f t="shared" si="7"/>
        <v>-11.725799592902316</v>
      </c>
      <c r="Q20" s="151">
        <v>-7.8311131722111502E-2</v>
      </c>
      <c r="R20" s="141">
        <f t="shared" si="8"/>
        <v>-0.86561571591043052</v>
      </c>
      <c r="T20" s="11"/>
    </row>
    <row r="21" spans="1:20" x14ac:dyDescent="0.2">
      <c r="A21" s="10" t="str">
        <f>name!$D17</f>
        <v>51 Skilled agricultural and related trades</v>
      </c>
      <c r="B21" s="151">
        <v>5.1880968581767508</v>
      </c>
      <c r="C21" s="141">
        <f t="shared" si="0"/>
        <v>1.2489099583969445</v>
      </c>
      <c r="E21" s="151">
        <v>4.2813548840815283</v>
      </c>
      <c r="F21" s="141">
        <f t="shared" si="1"/>
        <v>1.0205414032488533</v>
      </c>
      <c r="H21" s="151">
        <f t="shared" si="3"/>
        <v>-0.9067419740952225</v>
      </c>
      <c r="I21" s="141">
        <f t="shared" si="4"/>
        <v>-17.477352464346207</v>
      </c>
      <c r="K21" s="207">
        <f t="shared" si="2"/>
        <v>5.1305221090947373E-2</v>
      </c>
      <c r="L21" s="141">
        <f t="shared" si="5"/>
        <v>0.9889025300305887</v>
      </c>
      <c r="N21" s="151">
        <f t="shared" si="6"/>
        <v>-0.13549449682385761</v>
      </c>
      <c r="O21" s="141">
        <f t="shared" si="7"/>
        <v>-2.6116416198034198</v>
      </c>
      <c r="Q21" s="151">
        <v>-0.82255269836231226</v>
      </c>
      <c r="R21" s="141">
        <f t="shared" si="8"/>
        <v>-15.854613374573375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15.563646965578618</v>
      </c>
      <c r="C22" s="141">
        <f t="shared" si="0"/>
        <v>3.7465749417632241</v>
      </c>
      <c r="E22" s="151">
        <v>12.750923546213571</v>
      </c>
      <c r="F22" s="141">
        <f t="shared" si="1"/>
        <v>3.039422276568243</v>
      </c>
      <c r="H22" s="151">
        <f t="shared" si="3"/>
        <v>-2.8127234193650477</v>
      </c>
      <c r="I22" s="141">
        <f t="shared" si="4"/>
        <v>-18.072392836883377</v>
      </c>
      <c r="K22" s="207">
        <f t="shared" si="2"/>
        <v>0.15390929860763591</v>
      </c>
      <c r="L22" s="141">
        <f t="shared" si="5"/>
        <v>0.9889025300305887</v>
      </c>
      <c r="N22" s="151">
        <f t="shared" si="6"/>
        <v>-1.9446682026066524</v>
      </c>
      <c r="O22" s="141">
        <f t="shared" si="7"/>
        <v>-12.494939051930329</v>
      </c>
      <c r="Q22" s="151">
        <v>-1.0219645153660313</v>
      </c>
      <c r="R22" s="141">
        <f t="shared" si="8"/>
        <v>-6.5663563149836399</v>
      </c>
      <c r="T22" s="11"/>
    </row>
    <row r="23" spans="1:20" x14ac:dyDescent="0.2">
      <c r="A23" s="10" t="str">
        <f>name!$D19</f>
        <v>53 Skilled construction and building trades</v>
      </c>
      <c r="B23" s="151">
        <v>12.683580501653596</v>
      </c>
      <c r="C23" s="141">
        <f t="shared" si="0"/>
        <v>3.0532679766143302</v>
      </c>
      <c r="E23" s="151">
        <v>11.071817169328241</v>
      </c>
      <c r="F23" s="141">
        <f t="shared" si="1"/>
        <v>2.6391757133968583</v>
      </c>
      <c r="H23" s="151">
        <f t="shared" si="3"/>
        <v>-1.6117633323253546</v>
      </c>
      <c r="I23" s="141">
        <f t="shared" si="4"/>
        <v>-12.707479028616753</v>
      </c>
      <c r="K23" s="207">
        <f t="shared" si="2"/>
        <v>0.12542824847931885</v>
      </c>
      <c r="L23" s="141">
        <f t="shared" si="5"/>
        <v>0.9889025300305887</v>
      </c>
      <c r="N23" s="151">
        <f t="shared" si="6"/>
        <v>-1.8343336667790409</v>
      </c>
      <c r="O23" s="141">
        <f t="shared" si="7"/>
        <v>-14.462270070662564</v>
      </c>
      <c r="Q23" s="151">
        <v>9.7142085974367395E-2</v>
      </c>
      <c r="R23" s="141">
        <f t="shared" si="8"/>
        <v>0.76588851201522079</v>
      </c>
      <c r="T23" s="11"/>
    </row>
    <row r="24" spans="1:20" x14ac:dyDescent="0.2">
      <c r="A24" s="10" t="str">
        <f>name!$D20</f>
        <v>54 Textiles, printing and other skilled trades</v>
      </c>
      <c r="B24" s="151">
        <v>8.7145282600607867</v>
      </c>
      <c r="C24" s="141">
        <f t="shared" si="0"/>
        <v>2.0978137888016133</v>
      </c>
      <c r="E24" s="151">
        <v>7.7717841216011596</v>
      </c>
      <c r="F24" s="141">
        <f t="shared" si="1"/>
        <v>1.8525508134576238</v>
      </c>
      <c r="H24" s="151">
        <f t="shared" si="3"/>
        <v>-0.94274413845962712</v>
      </c>
      <c r="I24" s="141">
        <f t="shared" si="4"/>
        <v>-10.818074258595045</v>
      </c>
      <c r="K24" s="207">
        <f t="shared" si="2"/>
        <v>8.6178190443971764E-2</v>
      </c>
      <c r="L24" s="141">
        <f t="shared" si="5"/>
        <v>0.9889025300305887</v>
      </c>
      <c r="N24" s="151">
        <f t="shared" si="6"/>
        <v>-1.3349943255370484</v>
      </c>
      <c r="O24" s="141">
        <f t="shared" si="7"/>
        <v>-15.319180633740196</v>
      </c>
      <c r="Q24" s="151">
        <v>0.30607199663344953</v>
      </c>
      <c r="R24" s="141">
        <f t="shared" si="8"/>
        <v>3.5122038451145552</v>
      </c>
      <c r="T24" s="11"/>
    </row>
    <row r="25" spans="1:20" x14ac:dyDescent="0.2">
      <c r="A25" s="10" t="str">
        <f>name!$D21</f>
        <v>61 Caring personal service occupations</v>
      </c>
      <c r="B25" s="151">
        <v>31.25174896783329</v>
      </c>
      <c r="C25" s="141">
        <f t="shared" si="0"/>
        <v>7.5231094503823384</v>
      </c>
      <c r="E25" s="151">
        <v>31.492404055301968</v>
      </c>
      <c r="F25" s="141">
        <f t="shared" si="1"/>
        <v>7.5068063957451043</v>
      </c>
      <c r="H25" s="151">
        <f t="shared" si="3"/>
        <v>0.24065508746867792</v>
      </c>
      <c r="I25" s="141">
        <f t="shared" si="4"/>
        <v>0.77005318235590092</v>
      </c>
      <c r="K25" s="207">
        <f t="shared" si="2"/>
        <v>0.30904933622171177</v>
      </c>
      <c r="L25" s="141">
        <f t="shared" si="5"/>
        <v>0.98890253003058848</v>
      </c>
      <c r="N25" s="151">
        <f t="shared" si="6"/>
        <v>-0.96810855914697069</v>
      </c>
      <c r="O25" s="141">
        <f t="shared" si="7"/>
        <v>-3.0977740162428118</v>
      </c>
      <c r="Q25" s="151">
        <v>0.8997143103939369</v>
      </c>
      <c r="R25" s="141">
        <f t="shared" si="8"/>
        <v>2.8789246685681249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10.072845267511465</v>
      </c>
      <c r="C26" s="141">
        <f t="shared" si="0"/>
        <v>2.4247960490867957</v>
      </c>
      <c r="E26" s="151">
        <v>9.744650237186594</v>
      </c>
      <c r="F26" s="141">
        <f t="shared" si="1"/>
        <v>2.3228205314638672</v>
      </c>
      <c r="H26" s="151">
        <f t="shared" si="3"/>
        <v>-0.32819503032487063</v>
      </c>
      <c r="I26" s="141">
        <f t="shared" si="4"/>
        <v>-3.2582157435041448</v>
      </c>
      <c r="K26" s="207">
        <f t="shared" si="2"/>
        <v>9.9610621696487295E-2</v>
      </c>
      <c r="L26" s="141">
        <f t="shared" si="5"/>
        <v>0.9889025300305887</v>
      </c>
      <c r="N26" s="151">
        <f t="shared" si="6"/>
        <v>-0.18757951765387562</v>
      </c>
      <c r="O26" s="141">
        <f t="shared" si="7"/>
        <v>-1.8622297143676649</v>
      </c>
      <c r="Q26" s="151">
        <v>-0.2402261343674823</v>
      </c>
      <c r="R26" s="141">
        <f t="shared" si="8"/>
        <v>-2.3848885591670674</v>
      </c>
      <c r="T26" s="11"/>
    </row>
    <row r="27" spans="1:20" x14ac:dyDescent="0.2">
      <c r="A27" s="10" t="str">
        <f>name!$D23</f>
        <v>63 Community and civil enforcement occupations</v>
      </c>
      <c r="B27" s="151">
        <v>0.49177886451382863</v>
      </c>
      <c r="C27" s="141">
        <f t="shared" si="0"/>
        <v>0.11838397354753817</v>
      </c>
      <c r="E27" s="151">
        <v>0.56071405096980231</v>
      </c>
      <c r="F27" s="141">
        <f t="shared" si="1"/>
        <v>0.13365673248103824</v>
      </c>
      <c r="H27" s="151">
        <f t="shared" si="3"/>
        <v>6.8935186455973685E-2</v>
      </c>
      <c r="I27" s="141">
        <f t="shared" si="4"/>
        <v>14.017517105807876</v>
      </c>
      <c r="K27" s="207">
        <f t="shared" si="2"/>
        <v>4.863213633332952E-3</v>
      </c>
      <c r="L27" s="141">
        <f t="shared" si="5"/>
        <v>0.9889025300305887</v>
      </c>
      <c r="N27" s="151">
        <f t="shared" si="6"/>
        <v>5.4547891551786569E-2</v>
      </c>
      <c r="O27" s="141">
        <f t="shared" si="7"/>
        <v>11.091955244093803</v>
      </c>
      <c r="Q27" s="151">
        <v>9.5240812708541622E-3</v>
      </c>
      <c r="R27" s="141">
        <f t="shared" si="8"/>
        <v>1.9366593316834886</v>
      </c>
      <c r="T27" s="172"/>
    </row>
    <row r="28" spans="1:20" x14ac:dyDescent="0.2">
      <c r="A28" s="10" t="str">
        <f>name!$D24</f>
        <v>71 Sales occupations</v>
      </c>
      <c r="B28" s="151">
        <v>38.192028666192712</v>
      </c>
      <c r="C28" s="141">
        <f t="shared" si="0"/>
        <v>9.1938154272147248</v>
      </c>
      <c r="E28" s="151">
        <v>35.355617065512476</v>
      </c>
      <c r="F28" s="141">
        <f t="shared" si="1"/>
        <v>8.4276758245206285</v>
      </c>
      <c r="H28" s="151">
        <f t="shared" si="3"/>
        <v>-2.8364116006802362</v>
      </c>
      <c r="I28" s="141">
        <f t="shared" si="4"/>
        <v>-7.4267110172940516</v>
      </c>
      <c r="K28" s="207">
        <f t="shared" si="2"/>
        <v>0.37768193774998743</v>
      </c>
      <c r="L28" s="141">
        <f t="shared" si="5"/>
        <v>0.9889025300305887</v>
      </c>
      <c r="N28" s="151">
        <f>H28-(K28+Q28)</f>
        <v>-3.3689694192800319</v>
      </c>
      <c r="O28" s="141">
        <f t="shared" si="7"/>
        <v>-8.8211324114924992</v>
      </c>
      <c r="Q28" s="151">
        <v>0.15487588084980813</v>
      </c>
      <c r="R28" s="141">
        <f t="shared" si="8"/>
        <v>0.40551886416785987</v>
      </c>
      <c r="T28" s="11"/>
    </row>
    <row r="29" spans="1:20" x14ac:dyDescent="0.2">
      <c r="A29" s="10" t="str">
        <f>name!$D25</f>
        <v>72 Customer service occupations</v>
      </c>
      <c r="B29" s="151">
        <v>7.3731726110686129</v>
      </c>
      <c r="C29" s="141">
        <f t="shared" si="0"/>
        <v>1.7749145689965595</v>
      </c>
      <c r="E29" s="151">
        <v>7.9855265898797008</v>
      </c>
      <c r="F29" s="141">
        <f t="shared" si="1"/>
        <v>1.9035003479897634</v>
      </c>
      <c r="H29" s="151">
        <f t="shared" si="3"/>
        <v>0.61235397881108788</v>
      </c>
      <c r="I29" s="141">
        <f t="shared" si="4"/>
        <v>8.3051626635163966</v>
      </c>
      <c r="K29" s="207">
        <f t="shared" si="2"/>
        <v>7.2913490494379937E-2</v>
      </c>
      <c r="L29" s="141">
        <f t="shared" si="5"/>
        <v>0.98890253003058892</v>
      </c>
      <c r="N29" s="151">
        <f t="shared" si="6"/>
        <v>0.53639886158580019</v>
      </c>
      <c r="O29" s="141">
        <f t="shared" si="7"/>
        <v>7.2750075154968936</v>
      </c>
      <c r="Q29" s="151">
        <v>3.0416267309077301E-3</v>
      </c>
      <c r="R29" s="141">
        <f t="shared" si="8"/>
        <v>4.1252617988918876E-2</v>
      </c>
      <c r="T29" s="11"/>
    </row>
    <row r="30" spans="1:20" x14ac:dyDescent="0.2">
      <c r="A30" s="10" t="str">
        <f>name!$D26</f>
        <v>81 Process, plant and machine operatives</v>
      </c>
      <c r="B30" s="151">
        <v>12.650863139275934</v>
      </c>
      <c r="C30" s="141">
        <f t="shared" si="0"/>
        <v>3.0453920558667162</v>
      </c>
      <c r="E30" s="151">
        <v>9.9272760599774958</v>
      </c>
      <c r="F30" s="141">
        <f t="shared" si="1"/>
        <v>2.3663528287171203</v>
      </c>
      <c r="H30" s="151">
        <f t="shared" si="3"/>
        <v>-2.7235870792984382</v>
      </c>
      <c r="I30" s="141">
        <f t="shared" si="4"/>
        <v>-21.528863677631417</v>
      </c>
      <c r="K30" s="207">
        <f t="shared" si="2"/>
        <v>0.12510470565500686</v>
      </c>
      <c r="L30" s="141">
        <f t="shared" si="5"/>
        <v>0.9889025300305887</v>
      </c>
      <c r="N30" s="151">
        <f t="shared" si="6"/>
        <v>-1.6903760249937636</v>
      </c>
      <c r="O30" s="141">
        <f t="shared" si="7"/>
        <v>-13.361744620774637</v>
      </c>
      <c r="Q30" s="151">
        <v>-1.1583157599596814</v>
      </c>
      <c r="R30" s="141">
        <f t="shared" si="8"/>
        <v>-9.1560215868873662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12.482651925944268</v>
      </c>
      <c r="C31" s="141">
        <f t="shared" si="0"/>
        <v>3.0048992383294242</v>
      </c>
      <c r="E31" s="151">
        <v>13.197536871787557</v>
      </c>
      <c r="F31" s="141">
        <f t="shared" si="1"/>
        <v>3.1458809566663519</v>
      </c>
      <c r="H31" s="151">
        <f t="shared" si="3"/>
        <v>0.71488494584328954</v>
      </c>
      <c r="I31" s="141">
        <f t="shared" si="4"/>
        <v>5.7270277989363239</v>
      </c>
      <c r="K31" s="207">
        <f t="shared" si="2"/>
        <v>0.12344126071057487</v>
      </c>
      <c r="L31" s="141">
        <f t="shared" si="5"/>
        <v>0.9889025300305887</v>
      </c>
      <c r="N31" s="151">
        <f t="shared" si="6"/>
        <v>-7.2584230759543233E-2</v>
      </c>
      <c r="O31" s="141">
        <f t="shared" si="7"/>
        <v>-0.58148085190681542</v>
      </c>
      <c r="Q31" s="151">
        <v>0.66402791589225785</v>
      </c>
      <c r="R31" s="141">
        <f t="shared" si="8"/>
        <v>5.3196061208125576</v>
      </c>
      <c r="T31" s="11"/>
    </row>
    <row r="32" spans="1:20" x14ac:dyDescent="0.2">
      <c r="A32" s="10" t="str">
        <f>name!$D28</f>
        <v>91 Elementary trades and related occupations</v>
      </c>
      <c r="B32" s="151">
        <v>6.5728027301422669</v>
      </c>
      <c r="C32" s="141">
        <f t="shared" si="0"/>
        <v>1.5822447052652229</v>
      </c>
      <c r="E32" s="151">
        <v>5.05487729797429</v>
      </c>
      <c r="F32" s="141">
        <f t="shared" si="1"/>
        <v>1.2049250086943317</v>
      </c>
      <c r="H32" s="151">
        <f t="shared" si="3"/>
        <v>-1.5179254321679769</v>
      </c>
      <c r="I32" s="141">
        <f t="shared" si="4"/>
        <v>-23.094036052640231</v>
      </c>
      <c r="K32" s="207">
        <f t="shared" si="2"/>
        <v>6.4998612492296479E-2</v>
      </c>
      <c r="L32" s="141">
        <f t="shared" si="5"/>
        <v>0.98890253003058848</v>
      </c>
      <c r="N32" s="151">
        <f>H32-(K32+Q32)</f>
        <v>-1.4444805744249505</v>
      </c>
      <c r="O32" s="141">
        <f t="shared" si="7"/>
        <v>-21.976630574970642</v>
      </c>
      <c r="Q32" s="151">
        <v>-0.13844347023532294</v>
      </c>
      <c r="R32" s="141">
        <f t="shared" si="8"/>
        <v>-2.1063080077001848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46.590352526864812</v>
      </c>
      <c r="C33" s="141">
        <f t="shared" si="0"/>
        <v>11.215510586376059</v>
      </c>
      <c r="E33" s="151">
        <v>44.238364533890149</v>
      </c>
      <c r="F33" s="141">
        <f t="shared" si="1"/>
        <v>10.545045631865644</v>
      </c>
      <c r="H33" s="151">
        <f t="shared" ref="H33" si="9">E33-B33</f>
        <v>-2.3519879929746637</v>
      </c>
      <c r="I33" s="141">
        <f>IF(B33&lt;&gt;0,((E33/B33)-1)*100,0)</f>
        <v>-5.0482296557392781</v>
      </c>
      <c r="K33" s="207">
        <f t="shared" si="2"/>
        <v>0.46073317488833643</v>
      </c>
      <c r="L33" s="141">
        <f t="shared" ref="L33" si="10">IF(B33&lt;&gt;0,K33/B33*100,0)</f>
        <v>0.9889025300305887</v>
      </c>
      <c r="N33" s="151">
        <f>H33-(K33+Q33)</f>
        <v>-5.1522762735081429</v>
      </c>
      <c r="O33" s="141">
        <f t="shared" ref="O33" si="11">IF(B33&lt;&gt;0,N33/B33*100,0)</f>
        <v>-11.058676301144642</v>
      </c>
      <c r="Q33" s="151">
        <v>2.3395551056451431</v>
      </c>
      <c r="R33" s="141">
        <f t="shared" ref="R33" si="12">IF(B33&lt;&gt;0,Q33/B33*100,0)</f>
        <v>5.021544115374776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415.41000000000025</v>
      </c>
      <c r="C35" s="147">
        <f>B35/B$35*100</f>
        <v>100</v>
      </c>
      <c r="D35" s="145"/>
      <c r="E35" s="152">
        <f>SUM(E8:E33)</f>
        <v>419.51800000000031</v>
      </c>
      <c r="F35" s="147">
        <f t="shared" ref="F35" si="13">E35/E$35*100</f>
        <v>100</v>
      </c>
      <c r="G35" s="145"/>
      <c r="H35" s="152">
        <f>E35-B35</f>
        <v>4.1080000000000609</v>
      </c>
      <c r="I35" s="147">
        <f>IF(B35&lt;&gt;0,((E35/B35)-1)*100,0)</f>
        <v>0.9889025300305887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of Tyne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21.270195678527561</v>
      </c>
      <c r="C44" s="141">
        <f t="shared" ref="C44:C68" si="15">B44/B$71*100</f>
        <v>5.070150906165539</v>
      </c>
      <c r="E44" s="151">
        <v>22.099029821267351</v>
      </c>
      <c r="F44" s="141">
        <f t="shared" ref="F44:F68" si="16">E44/E$71*100</f>
        <v>4.8636211185647413</v>
      </c>
      <c r="H44" s="151">
        <f>E44-B44</f>
        <v>0.82883414273979028</v>
      </c>
      <c r="I44" s="141">
        <f>IF(B44&gt;0,((E44/B44)-1)*100,0)</f>
        <v>3.8966926081291486</v>
      </c>
      <c r="K44" s="151">
        <f>(($E$71/$B$71)-1)*B44</f>
        <v>1.7672517998530386</v>
      </c>
      <c r="L44" s="141">
        <f>IF(B44&gt;0,K44/B44*100,0)</f>
        <v>8.3085827068205766</v>
      </c>
      <c r="N44" s="151">
        <f>H44-(K44+Q44)</f>
        <v>-0.50463910450652949</v>
      </c>
      <c r="O44" s="141">
        <f>IF(B44&gt;0,N44/B44*100,0)</f>
        <v>-2.3725174518068344</v>
      </c>
      <c r="Q44" s="151">
        <v>-0.43377855260671877</v>
      </c>
      <c r="R44" s="141">
        <f>IF(B44&gt;0,Q44/B44*100,0)</f>
        <v>-2.0393726468845879</v>
      </c>
      <c r="T44" s="151"/>
    </row>
    <row r="45" spans="1:20" x14ac:dyDescent="0.2">
      <c r="A45" s="135" t="str">
        <f t="shared" si="14"/>
        <v>12 Other managers and proprietors</v>
      </c>
      <c r="B45" s="151">
        <v>14.330621382977267</v>
      </c>
      <c r="C45" s="141">
        <f t="shared" si="15"/>
        <v>3.4159729458514905</v>
      </c>
      <c r="E45" s="151">
        <v>20.985228712218433</v>
      </c>
      <c r="F45" s="141">
        <f t="shared" si="16"/>
        <v>4.6184924120258728</v>
      </c>
      <c r="H45" s="151">
        <f t="shared" ref="H45:H71" si="17">E45-B45</f>
        <v>6.6546073292411663</v>
      </c>
      <c r="I45" s="141">
        <f t="shared" ref="I45:I71" si="18">IF(B45&gt;0,((E45/B45)-1)*100,0)</f>
        <v>46.436279009826407</v>
      </c>
      <c r="K45" s="151">
        <f t="shared" ref="K45:K68" si="19">(($E$71/$B$71)-1)*B45</f>
        <v>1.1906715300059811</v>
      </c>
      <c r="L45" s="141">
        <f t="shared" ref="L45:L68" si="20">IF(B45&gt;0,K45/B45*100,0)</f>
        <v>8.3085827068205766</v>
      </c>
      <c r="N45" s="151">
        <f t="shared" ref="N45:N68" si="21">H45-(K45+Q45)</f>
        <v>4.6801564187518139</v>
      </c>
      <c r="O45" s="141">
        <f t="shared" ref="O45:O68" si="22">IF(B45&gt;0,N45/B45*100,0)</f>
        <v>32.658433250571896</v>
      </c>
      <c r="Q45" s="151">
        <v>0.7837793804833717</v>
      </c>
      <c r="R45" s="141">
        <f>IF(B45&gt;0,Q45/B45*100,0)</f>
        <v>5.469263052433929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20.853078326598567</v>
      </c>
      <c r="C46" s="141">
        <f t="shared" si="15"/>
        <v>4.970723145752638</v>
      </c>
      <c r="E46" s="151">
        <v>24.82513672713872</v>
      </c>
      <c r="F46" s="141">
        <f t="shared" si="16"/>
        <v>5.4635909464755308</v>
      </c>
      <c r="H46" s="151">
        <f t="shared" si="17"/>
        <v>3.9720584005401527</v>
      </c>
      <c r="I46" s="141">
        <f t="shared" si="18"/>
        <v>19.047827559702313</v>
      </c>
      <c r="K46" s="151">
        <f t="shared" si="19"/>
        <v>1.7325952596835184</v>
      </c>
      <c r="L46" s="141">
        <f t="shared" si="20"/>
        <v>8.3085827068205766</v>
      </c>
      <c r="N46" s="151">
        <f t="shared" si="21"/>
        <v>2.2904975713497047</v>
      </c>
      <c r="O46" s="141">
        <f t="shared" si="22"/>
        <v>10.983978170878128</v>
      </c>
      <c r="Q46" s="151">
        <v>-5.1034430493070278E-2</v>
      </c>
      <c r="R46" s="141">
        <f t="shared" ref="R46:R68" si="23">IF(B46&gt;0,Q46/B46*100,0)</f>
        <v>-0.2447333179963877</v>
      </c>
      <c r="T46" s="151"/>
    </row>
    <row r="47" spans="1:20" x14ac:dyDescent="0.2">
      <c r="A47" s="135" t="str">
        <f t="shared" si="14"/>
        <v>22 Health professionals</v>
      </c>
      <c r="B47" s="151">
        <v>30.074077870492509</v>
      </c>
      <c r="C47" s="141">
        <f t="shared" si="15"/>
        <v>7.1687216926311832</v>
      </c>
      <c r="E47" s="151">
        <v>37.654158445889337</v>
      </c>
      <c r="F47" s="141">
        <f t="shared" si="16"/>
        <v>8.2870407298589583</v>
      </c>
      <c r="H47" s="151">
        <f t="shared" si="17"/>
        <v>7.5800805753968277</v>
      </c>
      <c r="I47" s="141">
        <f t="shared" si="18"/>
        <v>25.204698238924571</v>
      </c>
      <c r="K47" s="151">
        <f t="shared" si="19"/>
        <v>2.4987296331834949</v>
      </c>
      <c r="L47" s="141">
        <f t="shared" si="20"/>
        <v>8.3085827068205766</v>
      </c>
      <c r="N47" s="151">
        <f t="shared" si="21"/>
        <v>3.5985161395739453</v>
      </c>
      <c r="O47" s="141">
        <f t="shared" si="22"/>
        <v>11.965507820622712</v>
      </c>
      <c r="Q47" s="151">
        <v>1.4828348026393876</v>
      </c>
      <c r="R47" s="141">
        <f t="shared" si="23"/>
        <v>4.9306077114812759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19.021365111683185</v>
      </c>
      <c r="C48" s="141">
        <f t="shared" si="15"/>
        <v>4.5340998745424921</v>
      </c>
      <c r="E48" s="151">
        <v>22.393688106395505</v>
      </c>
      <c r="F48" s="141">
        <f t="shared" si="16"/>
        <v>4.9284704024428141</v>
      </c>
      <c r="H48" s="151">
        <f t="shared" si="17"/>
        <v>3.3723229947123201</v>
      </c>
      <c r="I48" s="141">
        <f t="shared" si="18"/>
        <v>17.729132346242558</v>
      </c>
      <c r="K48" s="151">
        <f t="shared" si="19"/>
        <v>1.5804058522705118</v>
      </c>
      <c r="L48" s="141">
        <f t="shared" si="20"/>
        <v>8.3085827068205766</v>
      </c>
      <c r="N48" s="151">
        <f t="shared" si="21"/>
        <v>1.4983239082968283</v>
      </c>
      <c r="O48" s="141">
        <f t="shared" si="22"/>
        <v>7.8770577164124624</v>
      </c>
      <c r="Q48" s="151">
        <v>0.29359323414498001</v>
      </c>
      <c r="R48" s="141">
        <f t="shared" si="23"/>
        <v>1.5434919230095161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22.816797130635369</v>
      </c>
      <c r="C49" s="141">
        <f t="shared" si="15"/>
        <v>5.4388124301306142</v>
      </c>
      <c r="E49" s="151">
        <v>29.030308211139566</v>
      </c>
      <c r="F49" s="141">
        <f t="shared" si="16"/>
        <v>6.3890777665842631</v>
      </c>
      <c r="H49" s="151">
        <f t="shared" si="17"/>
        <v>6.2135110805041975</v>
      </c>
      <c r="I49" s="141">
        <f t="shared" si="18"/>
        <v>27.232179192063377</v>
      </c>
      <c r="K49" s="151">
        <f t="shared" si="19"/>
        <v>1.8957524606463039</v>
      </c>
      <c r="L49" s="141">
        <f t="shared" si="20"/>
        <v>8.3085827068205766</v>
      </c>
      <c r="N49" s="151">
        <f t="shared" si="21"/>
        <v>4.652024568473605</v>
      </c>
      <c r="O49" s="141">
        <f t="shared" si="22"/>
        <v>20.388595918344222</v>
      </c>
      <c r="Q49" s="151">
        <v>-0.33426594861571085</v>
      </c>
      <c r="R49" s="141">
        <f t="shared" si="23"/>
        <v>-1.4649994331014271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8.8841839523397752</v>
      </c>
      <c r="C50" s="141">
        <f t="shared" si="15"/>
        <v>2.1177122202956178</v>
      </c>
      <c r="E50" s="151">
        <v>8.4048615122084502</v>
      </c>
      <c r="F50" s="141">
        <f t="shared" si="16"/>
        <v>1.8497672648981791</v>
      </c>
      <c r="H50" s="151">
        <f t="shared" si="17"/>
        <v>-0.47932244013132497</v>
      </c>
      <c r="I50" s="141">
        <f t="shared" si="18"/>
        <v>-5.3952331773261974</v>
      </c>
      <c r="K50" s="151">
        <f t="shared" si="19"/>
        <v>0.73814977150623151</v>
      </c>
      <c r="L50" s="141">
        <f t="shared" si="20"/>
        <v>8.3085827068205766</v>
      </c>
      <c r="N50" s="151">
        <f t="shared" si="21"/>
        <v>-1.0469790008157074</v>
      </c>
      <c r="O50" s="141">
        <f t="shared" si="22"/>
        <v>-11.784751491328258</v>
      </c>
      <c r="Q50" s="151">
        <v>-0.17049321082184898</v>
      </c>
      <c r="R50" s="141">
        <f t="shared" si="23"/>
        <v>-1.919064392818512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10.712081423669339</v>
      </c>
      <c r="C51" s="141">
        <f t="shared" si="15"/>
        <v>2.5534259373064638</v>
      </c>
      <c r="E51" s="151">
        <v>12.132174520948229</v>
      </c>
      <c r="F51" s="141">
        <f t="shared" si="16"/>
        <v>2.6700855508784027</v>
      </c>
      <c r="H51" s="151">
        <f t="shared" si="17"/>
        <v>1.4200930972788903</v>
      </c>
      <c r="I51" s="141">
        <f t="shared" si="18"/>
        <v>13.256929639659587</v>
      </c>
      <c r="K51" s="151">
        <f t="shared" si="19"/>
        <v>0.89002214470753027</v>
      </c>
      <c r="L51" s="141">
        <f t="shared" si="20"/>
        <v>8.3085827068205766</v>
      </c>
      <c r="N51" s="151">
        <f t="shared" si="21"/>
        <v>2.6642624971484175E-2</v>
      </c>
      <c r="O51" s="141">
        <f t="shared" si="22"/>
        <v>0.24871566895127234</v>
      </c>
      <c r="Q51" s="151">
        <v>0.50342832759987599</v>
      </c>
      <c r="R51" s="141">
        <f t="shared" si="23"/>
        <v>4.6996312638877473</v>
      </c>
      <c r="T51" s="151"/>
    </row>
    <row r="52" spans="1:20" x14ac:dyDescent="0.2">
      <c r="A52" s="135" t="str">
        <f t="shared" si="14"/>
        <v>33 Protective service occupations</v>
      </c>
      <c r="B52" s="151">
        <v>5.8835010267586538</v>
      </c>
      <c r="C52" s="141">
        <f t="shared" si="15"/>
        <v>1.4024430481549419</v>
      </c>
      <c r="E52" s="151">
        <v>7.8996589572203213</v>
      </c>
      <c r="F52" s="141">
        <f t="shared" si="16"/>
        <v>1.73858076325237</v>
      </c>
      <c r="H52" s="151">
        <f t="shared" si="17"/>
        <v>2.0161579304616675</v>
      </c>
      <c r="I52" s="141">
        <f t="shared" si="18"/>
        <v>34.267996577072267</v>
      </c>
      <c r="K52" s="151">
        <f t="shared" si="19"/>
        <v>0.48883554886488062</v>
      </c>
      <c r="L52" s="141">
        <f t="shared" si="20"/>
        <v>8.3085827068205766</v>
      </c>
      <c r="N52" s="151">
        <f t="shared" si="21"/>
        <v>1.7374337375838929</v>
      </c>
      <c r="O52" s="141">
        <f t="shared" si="22"/>
        <v>29.530609915455088</v>
      </c>
      <c r="Q52" s="151">
        <v>-0.21011135598710601</v>
      </c>
      <c r="R52" s="141">
        <f t="shared" si="23"/>
        <v>-3.5711960452033917</v>
      </c>
      <c r="T52" s="151"/>
    </row>
    <row r="53" spans="1:20" x14ac:dyDescent="0.2">
      <c r="A53" s="135" t="str">
        <f t="shared" si="14"/>
        <v>34 Culture, media and sports occupations</v>
      </c>
      <c r="B53" s="151">
        <v>5.697366369326831</v>
      </c>
      <c r="C53" s="141">
        <f t="shared" si="15"/>
        <v>1.3580743542176561</v>
      </c>
      <c r="E53" s="151">
        <v>6.1217395269078159</v>
      </c>
      <c r="F53" s="141">
        <f t="shared" si="16"/>
        <v>1.3472908940449537</v>
      </c>
      <c r="H53" s="151">
        <f t="shared" si="17"/>
        <v>0.42437315758098482</v>
      </c>
      <c r="I53" s="141">
        <f t="shared" si="18"/>
        <v>7.4485846630067742</v>
      </c>
      <c r="K53" s="151">
        <f t="shared" si="19"/>
        <v>0.4733703969061005</v>
      </c>
      <c r="L53" s="141">
        <f t="shared" si="20"/>
        <v>8.3085827068205766</v>
      </c>
      <c r="N53" s="151">
        <f t="shared" si="21"/>
        <v>6.2373142538686699E-2</v>
      </c>
      <c r="O53" s="141">
        <f t="shared" si="22"/>
        <v>1.094771487304868</v>
      </c>
      <c r="Q53" s="151">
        <v>-0.11137038186380238</v>
      </c>
      <c r="R53" s="141">
        <f t="shared" si="23"/>
        <v>-1.9547695311186613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19.047089914973427</v>
      </c>
      <c r="C54" s="141">
        <f t="shared" si="15"/>
        <v>4.5402318648957642</v>
      </c>
      <c r="E54" s="151">
        <v>19.466548653740531</v>
      </c>
      <c r="F54" s="141">
        <f t="shared" si="16"/>
        <v>4.2842567254597617</v>
      </c>
      <c r="H54" s="151">
        <f t="shared" si="17"/>
        <v>0.41945873876710493</v>
      </c>
      <c r="I54" s="141">
        <f t="shared" si="18"/>
        <v>2.2022195550059243</v>
      </c>
      <c r="K54" s="151">
        <f t="shared" si="19"/>
        <v>1.5825432188280484</v>
      </c>
      <c r="L54" s="141">
        <f t="shared" si="20"/>
        <v>8.3085827068205766</v>
      </c>
      <c r="N54" s="151">
        <f t="shared" si="21"/>
        <v>-0.82312411539630292</v>
      </c>
      <c r="O54" s="141">
        <f t="shared" si="22"/>
        <v>-4.3215216553853883</v>
      </c>
      <c r="Q54" s="151">
        <v>-0.33996036466464052</v>
      </c>
      <c r="R54" s="141">
        <f t="shared" si="23"/>
        <v>-1.7848414964292711</v>
      </c>
      <c r="T54" s="151"/>
    </row>
    <row r="55" spans="1:20" x14ac:dyDescent="0.2">
      <c r="A55" s="135" t="str">
        <f t="shared" si="14"/>
        <v>41 Administrative occupations</v>
      </c>
      <c r="B55" s="151">
        <v>39.497589248934709</v>
      </c>
      <c r="C55" s="141">
        <f t="shared" si="15"/>
        <v>9.4149927414162633</v>
      </c>
      <c r="E55" s="151">
        <v>35.33724741236113</v>
      </c>
      <c r="F55" s="141">
        <f t="shared" si="16"/>
        <v>7.7771279633872412</v>
      </c>
      <c r="H55" s="151">
        <f t="shared" si="17"/>
        <v>-4.1603418365735791</v>
      </c>
      <c r="I55" s="141">
        <f t="shared" si="18"/>
        <v>-10.533153834662933</v>
      </c>
      <c r="K55" s="151">
        <f t="shared" si="19"/>
        <v>3.2816898699480128</v>
      </c>
      <c r="L55" s="141">
        <f t="shared" si="20"/>
        <v>8.3085827068205766</v>
      </c>
      <c r="N55" s="151">
        <f t="shared" si="21"/>
        <v>-6.742641681528581</v>
      </c>
      <c r="O55" s="141">
        <f t="shared" si="22"/>
        <v>-17.071020813530886</v>
      </c>
      <c r="Q55" s="151">
        <v>-0.69939002499301095</v>
      </c>
      <c r="R55" s="141">
        <f t="shared" si="23"/>
        <v>-1.7707157279526222</v>
      </c>
      <c r="T55" s="151"/>
    </row>
    <row r="56" spans="1:20" x14ac:dyDescent="0.2">
      <c r="A56" s="135" t="str">
        <f t="shared" si="14"/>
        <v>42 Secretarial and related occupations</v>
      </c>
      <c r="B56" s="151">
        <v>7.9972060793784889</v>
      </c>
      <c r="C56" s="141">
        <f t="shared" si="15"/>
        <v>1.9062843738238844</v>
      </c>
      <c r="E56" s="151">
        <v>7.4363511488451843</v>
      </c>
      <c r="F56" s="141">
        <f t="shared" si="16"/>
        <v>1.6366145837669381</v>
      </c>
      <c r="H56" s="151">
        <f t="shared" si="17"/>
        <v>-0.5608549305333046</v>
      </c>
      <c r="I56" s="141">
        <f t="shared" si="18"/>
        <v>-7.013135899792788</v>
      </c>
      <c r="K56" s="151">
        <f t="shared" si="19"/>
        <v>0.66445448134004503</v>
      </c>
      <c r="L56" s="141">
        <f t="shared" si="20"/>
        <v>8.3085827068205766</v>
      </c>
      <c r="N56" s="151">
        <f t="shared" si="21"/>
        <v>-1.2972148176330072</v>
      </c>
      <c r="O56" s="141">
        <f t="shared" si="22"/>
        <v>-16.220850191393613</v>
      </c>
      <c r="Q56" s="151">
        <v>7.1905405759657481E-2</v>
      </c>
      <c r="R56" s="141">
        <f t="shared" si="23"/>
        <v>0.89913158478023969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4.2813548840815283</v>
      </c>
      <c r="C57" s="141">
        <f t="shared" si="15"/>
        <v>1.0205414032488533</v>
      </c>
      <c r="E57" s="151">
        <v>4.8057857901346708</v>
      </c>
      <c r="F57" s="141">
        <f t="shared" si="16"/>
        <v>1.0576718276430148</v>
      </c>
      <c r="H57" s="151">
        <f t="shared" si="17"/>
        <v>0.52443090605314246</v>
      </c>
      <c r="I57" s="141">
        <f t="shared" si="18"/>
        <v>12.249180931088532</v>
      </c>
      <c r="K57" s="151">
        <f t="shared" si="19"/>
        <v>0.35571991151641602</v>
      </c>
      <c r="L57" s="141">
        <f t="shared" si="20"/>
        <v>8.3085827068205766</v>
      </c>
      <c r="N57" s="151">
        <f t="shared" si="21"/>
        <v>0.23034052322175552</v>
      </c>
      <c r="O57" s="141">
        <f t="shared" si="22"/>
        <v>5.3800847969455372</v>
      </c>
      <c r="Q57" s="151">
        <v>-6.1629528685029071E-2</v>
      </c>
      <c r="R57" s="141">
        <f t="shared" si="23"/>
        <v>-1.439486572677573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12.750923546213571</v>
      </c>
      <c r="C58" s="141">
        <f t="shared" si="15"/>
        <v>3.039422276568243</v>
      </c>
      <c r="E58" s="151">
        <v>11.259395316937615</v>
      </c>
      <c r="F58" s="141">
        <f t="shared" si="16"/>
        <v>2.478001671956938</v>
      </c>
      <c r="H58" s="151">
        <f t="shared" si="17"/>
        <v>-1.4915282292759553</v>
      </c>
      <c r="I58" s="141">
        <f t="shared" si="18"/>
        <v>-11.697413319671812</v>
      </c>
      <c r="K58" s="151">
        <f t="shared" si="19"/>
        <v>1.0594210287206138</v>
      </c>
      <c r="L58" s="141">
        <f t="shared" si="20"/>
        <v>8.3085827068205766</v>
      </c>
      <c r="N58" s="151">
        <f t="shared" si="21"/>
        <v>-1.5938154721023898</v>
      </c>
      <c r="O58" s="141">
        <f t="shared" si="22"/>
        <v>-12.499608097608574</v>
      </c>
      <c r="Q58" s="151">
        <v>-0.9571337858941793</v>
      </c>
      <c r="R58" s="141">
        <f t="shared" si="23"/>
        <v>-7.5063879288838136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11.071817169328241</v>
      </c>
      <c r="C59" s="141">
        <f t="shared" si="15"/>
        <v>2.6391757133968583</v>
      </c>
      <c r="E59" s="151">
        <v>9.9361250218785102</v>
      </c>
      <c r="F59" s="141">
        <f t="shared" si="16"/>
        <v>2.1867723553457097</v>
      </c>
      <c r="H59" s="151">
        <f t="shared" si="17"/>
        <v>-1.1356921474497312</v>
      </c>
      <c r="I59" s="141">
        <f t="shared" si="18"/>
        <v>-10.257504527765215</v>
      </c>
      <c r="K59" s="151">
        <f t="shared" si="19"/>
        <v>0.91991108666159782</v>
      </c>
      <c r="L59" s="141">
        <f t="shared" si="20"/>
        <v>8.3085827068205766</v>
      </c>
      <c r="N59" s="151">
        <f t="shared" si="21"/>
        <v>-0.94622067190947123</v>
      </c>
      <c r="O59" s="141">
        <f t="shared" si="22"/>
        <v>-8.5462093298536761</v>
      </c>
      <c r="Q59" s="151">
        <v>-1.1093825622018578</v>
      </c>
      <c r="R59" s="141">
        <f t="shared" si="23"/>
        <v>-10.01987790473212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7.7717841216011596</v>
      </c>
      <c r="C60" s="141">
        <f t="shared" si="15"/>
        <v>1.8525508134576238</v>
      </c>
      <c r="E60" s="151">
        <v>7.6751300683652053</v>
      </c>
      <c r="F60" s="141">
        <f t="shared" si="16"/>
        <v>1.689165768368174</v>
      </c>
      <c r="H60" s="151">
        <f t="shared" si="17"/>
        <v>-9.6654053235954329E-2</v>
      </c>
      <c r="I60" s="141">
        <f t="shared" si="18"/>
        <v>-1.2436533455337573</v>
      </c>
      <c r="K60" s="151">
        <f t="shared" si="19"/>
        <v>0.64572511153878143</v>
      </c>
      <c r="L60" s="141">
        <f t="shared" si="20"/>
        <v>8.3085827068205766</v>
      </c>
      <c r="N60" s="151">
        <f t="shared" si="21"/>
        <v>-1.1877454494052602</v>
      </c>
      <c r="O60" s="141">
        <f t="shared" si="22"/>
        <v>-15.282790036640368</v>
      </c>
      <c r="Q60" s="151">
        <v>0.44536628463052436</v>
      </c>
      <c r="R60" s="141">
        <f t="shared" si="23"/>
        <v>5.7305539842860309</v>
      </c>
      <c r="T60" s="151"/>
    </row>
    <row r="61" spans="1:20" x14ac:dyDescent="0.2">
      <c r="A61" s="135" t="str">
        <f t="shared" si="14"/>
        <v>61 Caring personal service occupations</v>
      </c>
      <c r="B61" s="151">
        <v>31.492404055301968</v>
      </c>
      <c r="C61" s="141">
        <f t="shared" si="15"/>
        <v>7.5068063957451043</v>
      </c>
      <c r="E61" s="151">
        <v>35.963239880773145</v>
      </c>
      <c r="F61" s="141">
        <f t="shared" si="16"/>
        <v>7.9148982733988209</v>
      </c>
      <c r="H61" s="151">
        <f t="shared" si="17"/>
        <v>4.4708358254711769</v>
      </c>
      <c r="I61" s="141">
        <f t="shared" si="18"/>
        <v>14.196552977093146</v>
      </c>
      <c r="K61" s="151">
        <f t="shared" si="19"/>
        <v>2.6165724373008814</v>
      </c>
      <c r="L61" s="141">
        <f t="shared" si="20"/>
        <v>8.3085827068205766</v>
      </c>
      <c r="N61" s="151">
        <f t="shared" si="21"/>
        <v>0.34035691077477814</v>
      </c>
      <c r="O61" s="141">
        <f t="shared" si="22"/>
        <v>1.0807587447979434</v>
      </c>
      <c r="Q61" s="151">
        <v>1.5139064773955175</v>
      </c>
      <c r="R61" s="141">
        <f t="shared" si="23"/>
        <v>4.807211525474635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9.744650237186594</v>
      </c>
      <c r="C62" s="141">
        <f t="shared" si="15"/>
        <v>2.3228205314638672</v>
      </c>
      <c r="E62" s="151">
        <v>10.309452037368454</v>
      </c>
      <c r="F62" s="141">
        <f t="shared" si="16"/>
        <v>2.2689352906126796</v>
      </c>
      <c r="H62" s="151">
        <f t="shared" si="17"/>
        <v>0.56480180018185955</v>
      </c>
      <c r="I62" s="141">
        <f t="shared" si="18"/>
        <v>5.7960192149998147</v>
      </c>
      <c r="K62" s="151">
        <f t="shared" si="19"/>
        <v>0.80964232444703577</v>
      </c>
      <c r="L62" s="141">
        <f t="shared" si="20"/>
        <v>8.3085827068205766</v>
      </c>
      <c r="N62" s="151">
        <f t="shared" si="21"/>
        <v>-3.6145549791924969E-2</v>
      </c>
      <c r="O62" s="141">
        <f t="shared" si="22"/>
        <v>-0.37092711295054809</v>
      </c>
      <c r="Q62" s="151">
        <v>-0.20869497447325122</v>
      </c>
      <c r="R62" s="141">
        <f t="shared" si="23"/>
        <v>-2.1416363788702193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0.56071405096980231</v>
      </c>
      <c r="C63" s="141">
        <f t="shared" si="15"/>
        <v>0.13365673248103824</v>
      </c>
      <c r="E63" s="151">
        <v>0.49514588701784262</v>
      </c>
      <c r="F63" s="141">
        <f t="shared" si="16"/>
        <v>0.10897319983490313</v>
      </c>
      <c r="H63" s="151">
        <f t="shared" si="17"/>
        <v>-6.556816395195969E-2</v>
      </c>
      <c r="I63" s="141">
        <f t="shared" si="18"/>
        <v>-11.693690186388949</v>
      </c>
      <c r="K63" s="151">
        <f t="shared" si="19"/>
        <v>4.6587390673590114E-2</v>
      </c>
      <c r="L63" s="141">
        <f t="shared" si="20"/>
        <v>8.3085827068205766</v>
      </c>
      <c r="N63" s="151">
        <f t="shared" si="21"/>
        <v>-0.11185783863783244</v>
      </c>
      <c r="O63" s="141">
        <f t="shared" si="22"/>
        <v>-19.949177026037578</v>
      </c>
      <c r="Q63" s="151">
        <v>-2.9771598771736606E-4</v>
      </c>
      <c r="R63" s="141">
        <f t="shared" si="23"/>
        <v>-5.30958671719464E-2</v>
      </c>
      <c r="T63" s="151"/>
    </row>
    <row r="64" spans="1:20" x14ac:dyDescent="0.2">
      <c r="A64" s="135" t="str">
        <f t="shared" si="14"/>
        <v>71 Sales occupations</v>
      </c>
      <c r="B64" s="151">
        <v>35.355617065512476</v>
      </c>
      <c r="C64" s="141">
        <f t="shared" si="15"/>
        <v>8.4276758245206285</v>
      </c>
      <c r="E64" s="151">
        <v>33.012261376962194</v>
      </c>
      <c r="F64" s="141">
        <f t="shared" si="16"/>
        <v>7.2654380261551506</v>
      </c>
      <c r="H64" s="151">
        <f t="shared" si="17"/>
        <v>-2.3433556885502824</v>
      </c>
      <c r="I64" s="141">
        <f t="shared" si="18"/>
        <v>-6.6279586754436899</v>
      </c>
      <c r="K64" s="151">
        <f t="shared" si="19"/>
        <v>2.9375506853948745</v>
      </c>
      <c r="L64" s="141">
        <f t="shared" si="20"/>
        <v>8.3085827068205766</v>
      </c>
      <c r="N64" s="151">
        <f t="shared" si="21"/>
        <v>-3.8212786227120845</v>
      </c>
      <c r="O64" s="141">
        <f t="shared" si="22"/>
        <v>-10.808123121232519</v>
      </c>
      <c r="Q64" s="151">
        <v>-1.4596277512330724</v>
      </c>
      <c r="R64" s="141">
        <f t="shared" si="23"/>
        <v>-4.1284182610317428</v>
      </c>
      <c r="T64" s="151"/>
    </row>
    <row r="65" spans="1:20" x14ac:dyDescent="0.2">
      <c r="A65" s="135" t="str">
        <f t="shared" si="14"/>
        <v>72 Customer service occupations</v>
      </c>
      <c r="B65" s="151">
        <v>7.9855265898797008</v>
      </c>
      <c r="C65" s="141">
        <f t="shared" si="15"/>
        <v>1.9035003479897634</v>
      </c>
      <c r="E65" s="151">
        <v>12.266467210164436</v>
      </c>
      <c r="F65" s="141">
        <f t="shared" si="16"/>
        <v>2.6996410908556476</v>
      </c>
      <c r="H65" s="151">
        <f t="shared" si="17"/>
        <v>4.2809406202847349</v>
      </c>
      <c r="I65" s="141">
        <f t="shared" si="18"/>
        <v>53.608745423377592</v>
      </c>
      <c r="K65" s="151">
        <f t="shared" si="19"/>
        <v>0.66348408129530378</v>
      </c>
      <c r="L65" s="141">
        <f t="shared" si="20"/>
        <v>8.3085827068205766</v>
      </c>
      <c r="N65" s="151">
        <f t="shared" si="21"/>
        <v>3.7143753047221666</v>
      </c>
      <c r="O65" s="141">
        <f t="shared" si="22"/>
        <v>46.513843049868584</v>
      </c>
      <c r="Q65" s="151">
        <v>-9.6918765732735654E-2</v>
      </c>
      <c r="R65" s="141">
        <f t="shared" si="23"/>
        <v>-1.2136803333115656</v>
      </c>
      <c r="T65" s="151"/>
    </row>
    <row r="66" spans="1:20" x14ac:dyDescent="0.2">
      <c r="A66" s="135" t="str">
        <f t="shared" si="14"/>
        <v>81 Process, plant and machine operatives</v>
      </c>
      <c r="B66" s="151">
        <v>9.9272760599774958</v>
      </c>
      <c r="C66" s="141">
        <f t="shared" si="15"/>
        <v>2.3663528287171203</v>
      </c>
      <c r="E66" s="151">
        <v>11.472936953320861</v>
      </c>
      <c r="F66" s="141">
        <f t="shared" si="16"/>
        <v>2.5249985591871154</v>
      </c>
      <c r="H66" s="151">
        <f t="shared" si="17"/>
        <v>1.5456608933433653</v>
      </c>
      <c r="I66" s="141">
        <f t="shared" si="18"/>
        <v>15.569838936733159</v>
      </c>
      <c r="K66" s="151">
        <f t="shared" si="19"/>
        <v>0.82481594197762942</v>
      </c>
      <c r="L66" s="141">
        <f t="shared" si="20"/>
        <v>8.3085827068205766</v>
      </c>
      <c r="N66" s="151">
        <f t="shared" si="21"/>
        <v>1.5370349425129612</v>
      </c>
      <c r="O66" s="141">
        <f t="shared" si="22"/>
        <v>15.482947519809837</v>
      </c>
      <c r="Q66" s="151">
        <v>-0.81618999114722535</v>
      </c>
      <c r="R66" s="141">
        <f t="shared" si="23"/>
        <v>-8.2216912898972563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13.197536871787557</v>
      </c>
      <c r="C67" s="141">
        <f t="shared" si="15"/>
        <v>3.1458809566663519</v>
      </c>
      <c r="E67" s="151">
        <v>13.030473711281806</v>
      </c>
      <c r="F67" s="141">
        <f t="shared" si="16"/>
        <v>2.8677859453405805</v>
      </c>
      <c r="H67" s="151">
        <f t="shared" si="17"/>
        <v>-0.16706316050575154</v>
      </c>
      <c r="I67" s="141">
        <f t="shared" si="18"/>
        <v>-1.265866215254785</v>
      </c>
      <c r="K67" s="151">
        <f t="shared" si="19"/>
        <v>1.0965282662556104</v>
      </c>
      <c r="L67" s="141">
        <f t="shared" si="20"/>
        <v>8.3085827068205766</v>
      </c>
      <c r="N67" s="151">
        <f t="shared" si="21"/>
        <v>-1.0208738160944901</v>
      </c>
      <c r="O67" s="141">
        <f t="shared" si="22"/>
        <v>-7.7353359646739648</v>
      </c>
      <c r="Q67" s="151">
        <v>-0.24271761066687186</v>
      </c>
      <c r="R67" s="141">
        <f t="shared" si="23"/>
        <v>-1.8391129574013965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5.05487729797429</v>
      </c>
      <c r="C68" s="141">
        <f t="shared" si="15"/>
        <v>1.2049250086943317</v>
      </c>
      <c r="E68" s="151">
        <v>4.0002683161984942</v>
      </c>
      <c r="F68" s="141">
        <f t="shared" si="16"/>
        <v>0.88039111309152707</v>
      </c>
      <c r="H68" s="151">
        <f t="shared" si="17"/>
        <v>-1.0546089817757958</v>
      </c>
      <c r="I68" s="141">
        <f t="shared" si="18"/>
        <v>-20.863196465687185</v>
      </c>
      <c r="K68" s="151">
        <f t="shared" si="19"/>
        <v>0.41998866103049115</v>
      </c>
      <c r="L68" s="141">
        <f t="shared" si="20"/>
        <v>8.3085827068205766</v>
      </c>
      <c r="N68" s="151">
        <f t="shared" si="21"/>
        <v>-1.2746536548185581</v>
      </c>
      <c r="O68" s="141">
        <f t="shared" si="22"/>
        <v>-25.216312477641495</v>
      </c>
      <c r="Q68" s="151">
        <v>-0.19994398798772878</v>
      </c>
      <c r="R68" s="141">
        <f t="shared" si="23"/>
        <v>-3.9554666948662645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44.238364533890149</v>
      </c>
      <c r="C69" s="141">
        <f t="shared" ref="C69" si="25">B69/B$71*100</f>
        <v>10.545045631865644</v>
      </c>
      <c r="E69" s="151">
        <v>46.361186673316077</v>
      </c>
      <c r="F69" s="141">
        <f t="shared" ref="F69" si="26">E69/E$71*100</f>
        <v>10.203309756569718</v>
      </c>
      <c r="H69" s="151">
        <f t="shared" ref="H69" si="27">E69-B69</f>
        <v>2.1228221394259279</v>
      </c>
      <c r="I69" s="141">
        <f t="shared" ref="I69" si="28">IF(B69&gt;0,((E69/B69)-1)*100,0)</f>
        <v>4.7985999523098899</v>
      </c>
      <c r="K69" s="151">
        <f t="shared" ref="K69" si="29">(($E$71/$B$71)-1)*B69</f>
        <v>3.6755811054430443</v>
      </c>
      <c r="L69" s="141">
        <f t="shared" ref="L69" si="30">IF(B69&gt;0,K69/B69*100,0)</f>
        <v>8.3085827068205766</v>
      </c>
      <c r="N69" s="151">
        <f t="shared" ref="N69" si="31">H69-(K69+Q69)</f>
        <v>-3.960885997419493</v>
      </c>
      <c r="O69" s="141">
        <f t="shared" ref="O69" si="32">IF(B69&gt;0,N69/B69*100,0)</f>
        <v>-8.9535091072029456</v>
      </c>
      <c r="Q69" s="151">
        <v>2.4081270314023766</v>
      </c>
      <c r="R69" s="141">
        <f t="shared" ref="R69" si="33">IF(B69&gt;0,Q69/B69*100,0)</f>
        <v>5.4435263526922597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419.51800000000031</v>
      </c>
      <c r="C71" s="147">
        <f>B71/B$71*100</f>
        <v>100</v>
      </c>
      <c r="D71" s="145"/>
      <c r="E71" s="152">
        <f>SUM(E44:E69)</f>
        <v>454.37399999999985</v>
      </c>
      <c r="F71" s="147">
        <f>E71/E$71*100</f>
        <v>100</v>
      </c>
      <c r="G71" s="145"/>
      <c r="H71" s="152">
        <f t="shared" si="17"/>
        <v>34.85599999999954</v>
      </c>
      <c r="I71" s="147">
        <f t="shared" si="18"/>
        <v>8.3085827068205766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of Tyne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of Tyne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of Tyne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of Tyne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21.270195678527521</v>
      </c>
      <c r="C7" s="11">
        <f t="shared" si="2"/>
        <v>22.099029821267361</v>
      </c>
      <c r="D7" s="11">
        <f t="shared" si="2"/>
        <v>0.82883414273984268</v>
      </c>
      <c r="E7" s="11">
        <f t="shared" si="2"/>
        <v>10.747137739972446</v>
      </c>
      <c r="F7" s="11">
        <f t="shared" si="2"/>
        <v>11.575971882712288</v>
      </c>
      <c r="G7" s="200">
        <f>IF(B7&gt;0,(1+(E7/B7))^(1/($C$6-$B$6))-1,0)</f>
        <v>2.7639789631511258E-2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13.389082085745631</v>
      </c>
      <c r="R7" s="11">
        <v>12.668562835132105</v>
      </c>
      <c r="S7" s="345">
        <f>R7-Q7</f>
        <v>-0.72051925061352584</v>
      </c>
      <c r="T7" s="345">
        <v>5.7155548545401507</v>
      </c>
      <c r="U7" s="345">
        <f>SUM(S7:T7)</f>
        <v>4.9950356039266248</v>
      </c>
      <c r="V7" s="346">
        <f>IF(Q7&gt;0,(1+(T7/Q7))^(1/($C$6-$B$6))-1,0)</f>
        <v>2.3982494729007264E-2</v>
      </c>
      <c r="X7" s="10" t="str">
        <f>name!B4</f>
        <v>Agriculture</v>
      </c>
      <c r="Y7" s="11">
        <v>2.6989999999999958</v>
      </c>
      <c r="Z7" s="11">
        <v>2.8750000000000022</v>
      </c>
      <c r="AA7" s="345">
        <f>Z7-Y7</f>
        <v>0.17600000000000637</v>
      </c>
      <c r="AB7" s="11">
        <v>1.5319198510149112</v>
      </c>
      <c r="AC7" s="345">
        <f>SUM(AA7:AB7)</f>
        <v>1.7079198510149176</v>
      </c>
      <c r="AD7" s="348">
        <f>IF(Y7&gt;0,(1+(AB7/Y7))^(1/($C$6-$B$6))-1,0)</f>
        <v>3.0422802917144498E-2</v>
      </c>
    </row>
    <row r="8" spans="1:30" x14ac:dyDescent="0.2">
      <c r="A8" s="10" t="str">
        <f>name!D5</f>
        <v>12 Other managers and proprietors</v>
      </c>
      <c r="B8" s="11">
        <f t="shared" si="2"/>
        <v>14.330621382977244</v>
      </c>
      <c r="C8" s="11">
        <f t="shared" si="2"/>
        <v>20.985228712218426</v>
      </c>
      <c r="D8" s="11">
        <f t="shared" si="2"/>
        <v>6.6546073292411858</v>
      </c>
      <c r="E8" s="11">
        <f t="shared" si="2"/>
        <v>10.388549255981333</v>
      </c>
      <c r="F8" s="11">
        <f t="shared" si="2"/>
        <v>17.043156585222519</v>
      </c>
      <c r="G8" s="200">
        <f t="shared" ref="G8:G33" si="3">IF(B8&gt;0,(1+(E8/B8))^(1/($C$6-$B$6))-1,0)</f>
        <v>3.7013933213636108E-2</v>
      </c>
      <c r="H8" s="11"/>
      <c r="I8" s="10" t="str">
        <f>name!E4</f>
        <v>Managers, directors and senior officials</v>
      </c>
      <c r="J8" s="11">
        <f t="array" ref="J8:J16">MMULT(aggregation!$B$13:$AA$21,B7:B32)</f>
        <v>35.600817061504763</v>
      </c>
      <c r="K8" s="11">
        <f t="array" ref="K8:K16">MMULT(aggregation!$B$13:$AA$21,C7:C32)</f>
        <v>43.084258533485787</v>
      </c>
      <c r="L8" s="11">
        <f t="array" ref="L8:L16">MMULT(aggregation!$B$13:$AA$21,D7:D32)</f>
        <v>7.4834414719810285</v>
      </c>
      <c r="M8" s="11">
        <f t="array" ref="M8:M16">MMULT(aggregation!$B$13:$AA$21,E7:E32)</f>
        <v>21.13568699595378</v>
      </c>
      <c r="N8" s="11">
        <f t="array" ref="N8:N16">MMULT(aggregation!$B$13:$AA$21,F7:F32)</f>
        <v>28.619128467934807</v>
      </c>
      <c r="O8" s="11"/>
      <c r="P8" s="10" t="str">
        <f>name!D5</f>
        <v>12 Other managers and proprietors</v>
      </c>
      <c r="Q8" s="11">
        <v>8.0558055582215413</v>
      </c>
      <c r="R8" s="11">
        <v>12.329434332988571</v>
      </c>
      <c r="S8" s="345">
        <f t="shared" ref="S8:S31" si="4">R8-Q8</f>
        <v>4.2736287747670296</v>
      </c>
      <c r="T8" s="345">
        <v>5.4427374413548826</v>
      </c>
      <c r="U8" s="345">
        <f t="shared" ref="U8:U31" si="5">SUM(S8:T8)</f>
        <v>9.7163662161219122</v>
      </c>
      <c r="V8" s="346">
        <f t="shared" ref="V8:V33" si="6">IF(Q8&gt;0,(1+(T8/Q8))^(1/($C$6-$B$6))-1,0)</f>
        <v>3.5011546113584258E-2</v>
      </c>
      <c r="X8" s="10" t="str">
        <f>name!B5</f>
        <v>Mining and quarrying</v>
      </c>
      <c r="Y8" s="11">
        <v>0.43799999999999922</v>
      </c>
      <c r="Z8" s="11">
        <v>0.33300000000000002</v>
      </c>
      <c r="AA8" s="345">
        <f t="shared" ref="AA8:AA29" si="7">Z8-Y8</f>
        <v>-0.10499999999999921</v>
      </c>
      <c r="AB8" s="11">
        <v>0.1537068994055624</v>
      </c>
      <c r="AC8" s="345">
        <f t="shared" ref="AC8:AC29" si="8">SUM(AA8:AB8)</f>
        <v>4.8706899405563192E-2</v>
      </c>
      <c r="AD8" s="348">
        <f t="shared" ref="AD8:AD29" si="9">IF(Y8&gt;0,(1+(AB8/Y8))^(1/($C$6-$B$6))-1,0)</f>
        <v>2.0255242057407807E-2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20.853078326598538</v>
      </c>
      <c r="C9" s="11">
        <f t="shared" si="2"/>
        <v>24.825136727138723</v>
      </c>
      <c r="D9" s="11">
        <f t="shared" si="2"/>
        <v>3.9720584005401824</v>
      </c>
      <c r="E9" s="11">
        <f t="shared" si="2"/>
        <v>8.4993838569638136</v>
      </c>
      <c r="F9" s="11">
        <f t="shared" si="2"/>
        <v>12.471442257503996</v>
      </c>
      <c r="G9" s="200">
        <f t="shared" si="3"/>
        <v>2.3053371282658164E-2</v>
      </c>
      <c r="H9" s="11"/>
      <c r="I9" s="10" t="str">
        <f>name!E5</f>
        <v>Professional occupations</v>
      </c>
      <c r="J9" s="11">
        <v>92.765318439409626</v>
      </c>
      <c r="K9" s="11">
        <v>113.90329149056308</v>
      </c>
      <c r="L9" s="11">
        <v>21.137973051153448</v>
      </c>
      <c r="M9" s="11">
        <v>50.910598959744661</v>
      </c>
      <c r="N9" s="11">
        <v>72.048572010898113</v>
      </c>
      <c r="O9" s="11"/>
      <c r="P9" s="10" t="str">
        <f>name!D6</f>
        <v>21 Science, research, engineering and technology professionals</v>
      </c>
      <c r="Q9" s="11">
        <v>16.670815183272694</v>
      </c>
      <c r="R9" s="11">
        <v>18.608127482177821</v>
      </c>
      <c r="S9" s="345">
        <f t="shared" si="4"/>
        <v>1.9373122989051268</v>
      </c>
      <c r="T9" s="345">
        <v>5.7585043219134455</v>
      </c>
      <c r="U9" s="345">
        <f t="shared" si="5"/>
        <v>7.6958166208185723</v>
      </c>
      <c r="V9" s="346">
        <f t="shared" si="6"/>
        <v>1.9977560467513422E-2</v>
      </c>
      <c r="X9" s="10" t="str">
        <f>name!B6</f>
        <v>Food drink and tobacco</v>
      </c>
      <c r="Y9" s="11">
        <v>3.8539999999999979</v>
      </c>
      <c r="Z9" s="11">
        <v>3.7980000000000027</v>
      </c>
      <c r="AA9" s="345">
        <f t="shared" si="7"/>
        <v>-5.5999999999995165E-2</v>
      </c>
      <c r="AB9" s="11">
        <v>1.6742054877257755</v>
      </c>
      <c r="AC9" s="345">
        <f t="shared" si="8"/>
        <v>1.6182054877257803</v>
      </c>
      <c r="AD9" s="348">
        <f t="shared" si="9"/>
        <v>2.4341648955848116E-2</v>
      </c>
    </row>
    <row r="10" spans="1:30" x14ac:dyDescent="0.2">
      <c r="A10" s="10" t="str">
        <f>name!D7</f>
        <v>22 Health professionals</v>
      </c>
      <c r="B10" s="11">
        <f t="shared" si="2"/>
        <v>30.074077870492474</v>
      </c>
      <c r="C10" s="11">
        <f t="shared" si="2"/>
        <v>37.654158445889287</v>
      </c>
      <c r="D10" s="11">
        <f t="shared" si="2"/>
        <v>7.5800805753968099</v>
      </c>
      <c r="E10" s="11">
        <f t="shared" si="2"/>
        <v>18.917380368221654</v>
      </c>
      <c r="F10" s="11">
        <f t="shared" si="2"/>
        <v>26.49746094361846</v>
      </c>
      <c r="G10" s="200">
        <f t="shared" si="3"/>
        <v>3.3067113352788891E-2</v>
      </c>
      <c r="H10" s="11"/>
      <c r="I10" s="10" t="str">
        <f>name!E6</f>
        <v>Associate professional occupations</v>
      </c>
      <c r="J10" s="11">
        <v>50.224222687068021</v>
      </c>
      <c r="K10" s="11">
        <v>54.024983171025355</v>
      </c>
      <c r="L10" s="11">
        <v>3.8007604839573315</v>
      </c>
      <c r="M10" s="11">
        <v>24.095344170390529</v>
      </c>
      <c r="N10" s="11">
        <v>27.896104654347859</v>
      </c>
      <c r="O10" s="11"/>
      <c r="P10" s="10" t="str">
        <f>name!D7</f>
        <v>22 Health professionals</v>
      </c>
      <c r="Q10" s="11">
        <v>7.7834312749501056</v>
      </c>
      <c r="R10" s="11">
        <v>9.7350244456546609</v>
      </c>
      <c r="S10" s="345">
        <f t="shared" si="4"/>
        <v>1.9515931707045553</v>
      </c>
      <c r="T10" s="345">
        <v>3.466804430933363</v>
      </c>
      <c r="U10" s="345">
        <f t="shared" si="5"/>
        <v>5.4183976016379187</v>
      </c>
      <c r="V10" s="346">
        <f t="shared" si="6"/>
        <v>2.4863520929913951E-2</v>
      </c>
      <c r="X10" s="10" t="str">
        <f>name!B7</f>
        <v>Engineering</v>
      </c>
      <c r="Y10" s="11">
        <v>4.1450000000000058</v>
      </c>
      <c r="Z10" s="11">
        <v>4.3039999999999852</v>
      </c>
      <c r="AA10" s="345">
        <f t="shared" si="7"/>
        <v>0.15899999999997938</v>
      </c>
      <c r="AB10" s="11">
        <v>1.7815024447715644</v>
      </c>
      <c r="AC10" s="345">
        <f t="shared" si="8"/>
        <v>1.9405024447715438</v>
      </c>
      <c r="AD10" s="348">
        <f t="shared" si="9"/>
        <v>2.4121763856664424E-2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19.021365111683224</v>
      </c>
      <c r="C11" s="11">
        <f t="shared" si="2"/>
        <v>22.393688106395512</v>
      </c>
      <c r="D11" s="11">
        <f t="shared" si="2"/>
        <v>3.3723229947122855</v>
      </c>
      <c r="E11" s="11">
        <f t="shared" si="2"/>
        <v>10.545723697586036</v>
      </c>
      <c r="F11" s="11">
        <f t="shared" si="2"/>
        <v>13.918046692298319</v>
      </c>
      <c r="G11" s="200">
        <f t="shared" si="3"/>
        <v>2.984324713764086E-2</v>
      </c>
      <c r="H11" s="11"/>
      <c r="I11" s="10" t="str">
        <f>name!E7</f>
        <v>Administrative and secretarial occupations</v>
      </c>
      <c r="J11" s="11">
        <v>47.494795328313131</v>
      </c>
      <c r="K11" s="11">
        <v>42.773598561206327</v>
      </c>
      <c r="L11" s="11">
        <v>-4.7211967671068003</v>
      </c>
      <c r="M11" s="11">
        <v>22.872183147220376</v>
      </c>
      <c r="N11" s="11">
        <v>18.150986380113576</v>
      </c>
      <c r="O11" s="11"/>
      <c r="P11" s="10" t="str">
        <f>name!D8</f>
        <v>23 Teaching and other educational professionals</v>
      </c>
      <c r="Q11" s="11">
        <v>6.2484010449327254</v>
      </c>
      <c r="R11" s="11">
        <v>7.3147735383485122</v>
      </c>
      <c r="S11" s="345">
        <f t="shared" si="4"/>
        <v>1.0663724934157868</v>
      </c>
      <c r="T11" s="345">
        <v>3.0280605356163712</v>
      </c>
      <c r="U11" s="345">
        <f t="shared" si="5"/>
        <v>4.0944330290321584</v>
      </c>
      <c r="V11" s="346">
        <f t="shared" si="6"/>
        <v>2.6693699561069817E-2</v>
      </c>
      <c r="X11" s="10" t="str">
        <f>name!B8</f>
        <v>Rest of manufacturing</v>
      </c>
      <c r="Y11" s="11">
        <v>16.637999999999984</v>
      </c>
      <c r="Z11" s="11">
        <v>14.848000000000026</v>
      </c>
      <c r="AA11" s="345">
        <f t="shared" si="7"/>
        <v>-1.7899999999999583</v>
      </c>
      <c r="AB11" s="11">
        <v>6.3995056362964204</v>
      </c>
      <c r="AC11" s="345">
        <f t="shared" si="8"/>
        <v>4.6095056362964621</v>
      </c>
      <c r="AD11" s="348">
        <f t="shared" si="9"/>
        <v>2.1932683422451804E-2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22.816797130635397</v>
      </c>
      <c r="C12" s="11">
        <f t="shared" si="2"/>
        <v>29.030308211139559</v>
      </c>
      <c r="D12" s="11">
        <f t="shared" si="2"/>
        <v>6.2135110805041691</v>
      </c>
      <c r="E12" s="11">
        <f t="shared" si="2"/>
        <v>12.948111036973156</v>
      </c>
      <c r="F12" s="11">
        <f t="shared" si="2"/>
        <v>19.161622117477329</v>
      </c>
      <c r="G12" s="200">
        <f t="shared" si="3"/>
        <v>3.0418139829791357E-2</v>
      </c>
      <c r="H12" s="11"/>
      <c r="I12" s="10" t="str">
        <f>name!E8</f>
        <v>Skilled trades occupations</v>
      </c>
      <c r="J12" s="11">
        <v>35.875879721224486</v>
      </c>
      <c r="K12" s="11">
        <v>33.676436197316022</v>
      </c>
      <c r="L12" s="11">
        <v>-2.1994435239084593</v>
      </c>
      <c r="M12" s="11">
        <v>14.93943909561845</v>
      </c>
      <c r="N12" s="11">
        <v>12.739995571709992</v>
      </c>
      <c r="O12" s="11"/>
      <c r="P12" s="10" t="str">
        <f>name!D9</f>
        <v>24 Business, media and public service professionals</v>
      </c>
      <c r="Q12" s="11">
        <v>11.045792502603046</v>
      </c>
      <c r="R12" s="11">
        <v>13.335740530845433</v>
      </c>
      <c r="S12" s="345">
        <f t="shared" si="4"/>
        <v>2.289948028242387</v>
      </c>
      <c r="T12" s="345">
        <v>5.2868843203051679</v>
      </c>
      <c r="U12" s="345">
        <f t="shared" si="5"/>
        <v>7.5768323485475548</v>
      </c>
      <c r="V12" s="346">
        <f t="shared" si="6"/>
        <v>2.6417463514676998E-2</v>
      </c>
      <c r="X12" s="10" t="str">
        <f>name!B9</f>
        <v>Electricity and gas</v>
      </c>
      <c r="Y12" s="11">
        <v>2.5359999999999991</v>
      </c>
      <c r="Z12" s="11">
        <v>2.5040000000000031</v>
      </c>
      <c r="AA12" s="345">
        <f t="shared" si="7"/>
        <v>-3.1999999999996032E-2</v>
      </c>
      <c r="AB12" s="11">
        <v>1.0704401863642965</v>
      </c>
      <c r="AC12" s="345">
        <f t="shared" si="8"/>
        <v>1.0384401863643005</v>
      </c>
      <c r="AD12" s="348">
        <f t="shared" si="9"/>
        <v>2.3753262936566655E-2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8.8841839523397841</v>
      </c>
      <c r="C13" s="11">
        <f t="shared" si="2"/>
        <v>8.4048615122084556</v>
      </c>
      <c r="D13" s="11">
        <f t="shared" si="2"/>
        <v>-0.4793224401313308</v>
      </c>
      <c r="E13" s="11">
        <f t="shared" si="2"/>
        <v>3.2793977718356269</v>
      </c>
      <c r="F13" s="11">
        <f t="shared" si="2"/>
        <v>2.8000753317042966</v>
      </c>
      <c r="G13" s="200">
        <f t="shared" si="3"/>
        <v>2.1165802302275161E-2</v>
      </c>
      <c r="H13" s="11"/>
      <c r="I13" s="10" t="str">
        <f>name!E9</f>
        <v>Caring, leisure and other service occupations</v>
      </c>
      <c r="J13" s="11">
        <v>41.797768343458394</v>
      </c>
      <c r="K13" s="11">
        <v>46.767837805159473</v>
      </c>
      <c r="L13" s="11">
        <v>4.9700694617010726</v>
      </c>
      <c r="M13" s="11">
        <v>24.804561116913053</v>
      </c>
      <c r="N13" s="11">
        <v>29.774630578614122</v>
      </c>
      <c r="O13" s="11"/>
      <c r="P13" s="10" t="str">
        <f>name!D10</f>
        <v>31 Science, engineering and technology associate professionals</v>
      </c>
      <c r="Q13" s="11">
        <v>6.9671835069179089</v>
      </c>
      <c r="R13" s="11">
        <v>5.9462008858093531</v>
      </c>
      <c r="S13" s="345">
        <f t="shared" si="4"/>
        <v>-1.0209826211085558</v>
      </c>
      <c r="T13" s="345">
        <v>2.1775203437974069</v>
      </c>
      <c r="U13" s="345">
        <f t="shared" si="5"/>
        <v>1.1565377226888511</v>
      </c>
      <c r="V13" s="346">
        <f t="shared" si="6"/>
        <v>1.8296285893390829E-2</v>
      </c>
      <c r="X13" s="10" t="str">
        <f>name!B10</f>
        <v>Water and sewerage</v>
      </c>
      <c r="Y13" s="11">
        <v>2.1600000000000024</v>
      </c>
      <c r="Z13" s="11">
        <v>2.4279999999999995</v>
      </c>
      <c r="AA13" s="345">
        <f t="shared" si="7"/>
        <v>0.26799999999999713</v>
      </c>
      <c r="AB13" s="11">
        <v>1.0220253063465408</v>
      </c>
      <c r="AC13" s="345">
        <f t="shared" si="8"/>
        <v>1.2900253063465379</v>
      </c>
      <c r="AD13" s="348">
        <f t="shared" si="9"/>
        <v>2.6163725721090936E-2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10.71208142366933</v>
      </c>
      <c r="C14" s="11">
        <f t="shared" si="2"/>
        <v>12.132174520948219</v>
      </c>
      <c r="D14" s="11">
        <f t="shared" si="2"/>
        <v>1.4200930972788908</v>
      </c>
      <c r="E14" s="11">
        <f t="shared" si="2"/>
        <v>6.640815371498987</v>
      </c>
      <c r="F14" s="11">
        <f t="shared" si="2"/>
        <v>8.0609084687778765</v>
      </c>
      <c r="G14" s="200">
        <f t="shared" si="3"/>
        <v>3.2681843211790573E-2</v>
      </c>
      <c r="H14" s="11"/>
      <c r="I14" s="10" t="str">
        <f>name!E10</f>
        <v>Sales and customer service occupations</v>
      </c>
      <c r="J14" s="11">
        <v>43.341143655392202</v>
      </c>
      <c r="K14" s="11">
        <v>45.27872858712665</v>
      </c>
      <c r="L14" s="11">
        <v>1.9375849317344369</v>
      </c>
      <c r="M14" s="11">
        <v>21.875373608203951</v>
      </c>
      <c r="N14" s="11">
        <v>23.812958539938386</v>
      </c>
      <c r="O14" s="11"/>
      <c r="P14" s="10" t="str">
        <f>name!D11</f>
        <v>32 Health and social care associate professionals</v>
      </c>
      <c r="Q14" s="11">
        <v>2.433915182859248</v>
      </c>
      <c r="R14" s="11">
        <v>2.4411769958543523</v>
      </c>
      <c r="S14" s="345">
        <f t="shared" si="4"/>
        <v>7.2618129951043109E-3</v>
      </c>
      <c r="T14" s="345">
        <v>1.12962455678758</v>
      </c>
      <c r="U14" s="345">
        <f t="shared" si="5"/>
        <v>1.1368863697826843</v>
      </c>
      <c r="V14" s="346">
        <f t="shared" si="6"/>
        <v>2.5742643860760861E-2</v>
      </c>
      <c r="X14" s="10" t="str">
        <f>name!B11</f>
        <v>Construction</v>
      </c>
      <c r="Y14" s="11">
        <v>21.390999999999952</v>
      </c>
      <c r="Z14" s="11">
        <v>20.593000000000046</v>
      </c>
      <c r="AA14" s="345">
        <f t="shared" si="7"/>
        <v>-0.7979999999999059</v>
      </c>
      <c r="AB14" s="11">
        <v>8.5747945575783966</v>
      </c>
      <c r="AC14" s="345">
        <f t="shared" si="8"/>
        <v>7.7767945575784907</v>
      </c>
      <c r="AD14" s="348">
        <f t="shared" si="9"/>
        <v>2.2726825396431005E-2</v>
      </c>
    </row>
    <row r="15" spans="1:30" x14ac:dyDescent="0.2">
      <c r="A15" s="10" t="str">
        <f>name!D12</f>
        <v>33 Protective service occupations</v>
      </c>
      <c r="B15" s="11">
        <f t="shared" si="2"/>
        <v>5.8835010267586547</v>
      </c>
      <c r="C15" s="11">
        <f t="shared" si="2"/>
        <v>7.8996589572203311</v>
      </c>
      <c r="D15" s="11">
        <f t="shared" si="2"/>
        <v>2.0161579304616759</v>
      </c>
      <c r="E15" s="11">
        <f t="shared" si="2"/>
        <v>2.516559688196522</v>
      </c>
      <c r="F15" s="11">
        <f t="shared" si="2"/>
        <v>4.5327176186581974</v>
      </c>
      <c r="G15" s="200">
        <f t="shared" si="3"/>
        <v>2.4023145194090212E-2</v>
      </c>
      <c r="H15" s="11"/>
      <c r="I15" s="10" t="str">
        <f>name!E11</f>
        <v>Process, plant and machine operatives</v>
      </c>
      <c r="J15" s="11">
        <v>23.124812931765103</v>
      </c>
      <c r="K15" s="11">
        <v>24.503410664602651</v>
      </c>
      <c r="L15" s="11">
        <v>1.3785977328375498</v>
      </c>
      <c r="M15" s="11">
        <v>11.239315482742105</v>
      </c>
      <c r="N15" s="11">
        <v>12.617913215579655</v>
      </c>
      <c r="O15" s="11"/>
      <c r="P15" s="10" t="str">
        <f>name!D12</f>
        <v>33 Protective service occupations</v>
      </c>
      <c r="Q15" s="11">
        <v>4.317714895717053</v>
      </c>
      <c r="R15" s="11">
        <v>5.1860052402804788</v>
      </c>
      <c r="S15" s="345">
        <f t="shared" si="4"/>
        <v>0.8682903445634258</v>
      </c>
      <c r="T15" s="345">
        <v>1.3642293383448163</v>
      </c>
      <c r="U15" s="345">
        <f t="shared" si="5"/>
        <v>2.2325196829082419</v>
      </c>
      <c r="V15" s="346">
        <f t="shared" si="6"/>
        <v>1.8473031538938756E-2</v>
      </c>
      <c r="X15" s="10" t="str">
        <f>name!B12</f>
        <v>Wholesale and retail trade</v>
      </c>
      <c r="Y15" s="11">
        <v>55.857999999999862</v>
      </c>
      <c r="Z15" s="11">
        <v>55.955000000000084</v>
      </c>
      <c r="AA15" s="345">
        <f t="shared" si="7"/>
        <v>9.7000000000221576E-2</v>
      </c>
      <c r="AB15" s="11">
        <v>26.295005494188359</v>
      </c>
      <c r="AC15" s="345">
        <f t="shared" si="8"/>
        <v>26.392005494188581</v>
      </c>
      <c r="AD15" s="348">
        <f t="shared" si="9"/>
        <v>2.6051607179110148E-2</v>
      </c>
    </row>
    <row r="16" spans="1:30" x14ac:dyDescent="0.2">
      <c r="A16" s="10" t="str">
        <f>name!D13</f>
        <v>34 Culture, media and sports occupations</v>
      </c>
      <c r="B16" s="11">
        <f t="shared" si="2"/>
        <v>5.6973663693268373</v>
      </c>
      <c r="C16" s="11">
        <f t="shared" si="2"/>
        <v>6.121739526907815</v>
      </c>
      <c r="D16" s="11">
        <f t="shared" si="2"/>
        <v>0.42437315758097849</v>
      </c>
      <c r="E16" s="11">
        <f t="shared" si="2"/>
        <v>2.824404676729392</v>
      </c>
      <c r="F16" s="11">
        <f t="shared" si="2"/>
        <v>3.2487778343103706</v>
      </c>
      <c r="G16" s="200">
        <f t="shared" si="3"/>
        <v>2.7204817688420313E-2</v>
      </c>
      <c r="H16" s="11"/>
      <c r="I16" s="10" t="str">
        <f>name!E12</f>
        <v>Elementary occupations</v>
      </c>
      <c r="J16" s="11">
        <v>49.293241831864421</v>
      </c>
      <c r="K16" s="11">
        <v>50.361454989514613</v>
      </c>
      <c r="L16" s="11">
        <v>1.0682131576501852</v>
      </c>
      <c r="M16" s="11">
        <v>23.692935418732503</v>
      </c>
      <c r="N16" s="11">
        <v>24.761148576382691</v>
      </c>
      <c r="O16" s="11"/>
      <c r="P16" s="10" t="str">
        <f>name!D13</f>
        <v>34 Culture, media and sports occupations</v>
      </c>
      <c r="Q16" s="11">
        <v>2.3167978850910451</v>
      </c>
      <c r="R16" s="11">
        <v>2.4050624131371996</v>
      </c>
      <c r="S16" s="345">
        <f t="shared" si="4"/>
        <v>8.8264528046154478E-2</v>
      </c>
      <c r="T16" s="345">
        <v>0.91857030141309337</v>
      </c>
      <c r="U16" s="345">
        <f t="shared" si="5"/>
        <v>1.006834829459248</v>
      </c>
      <c r="V16" s="346">
        <f t="shared" si="6"/>
        <v>2.2513469177954271E-2</v>
      </c>
      <c r="X16" s="10" t="str">
        <f>name!B13</f>
        <v>Transport and storage</v>
      </c>
      <c r="Y16" s="11">
        <v>16.472999999999999</v>
      </c>
      <c r="Z16" s="11">
        <v>17.868999999999989</v>
      </c>
      <c r="AA16" s="345">
        <f t="shared" si="7"/>
        <v>1.3959999999999901</v>
      </c>
      <c r="AB16" s="11">
        <v>8.1908173781559039</v>
      </c>
      <c r="AC16" s="345">
        <f t="shared" si="8"/>
        <v>9.5868173781558941</v>
      </c>
      <c r="AD16" s="348">
        <f t="shared" si="9"/>
        <v>2.7272920085260166E-2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19.047089914973419</v>
      </c>
      <c r="C17" s="11">
        <f t="shared" si="10"/>
        <v>19.466548653740535</v>
      </c>
      <c r="D17" s="11">
        <f t="shared" si="10"/>
        <v>0.41945873876711692</v>
      </c>
      <c r="E17" s="11">
        <f t="shared" si="10"/>
        <v>8.8341666621300003</v>
      </c>
      <c r="F17" s="11">
        <f t="shared" si="10"/>
        <v>9.2536254008971177</v>
      </c>
      <c r="G17" s="200">
        <f t="shared" si="3"/>
        <v>2.5728086190013544E-2</v>
      </c>
      <c r="H17" s="11"/>
      <c r="O17" s="11"/>
      <c r="P17" s="10" t="str">
        <f>name!D14</f>
        <v>35 Business and public service associate professionals</v>
      </c>
      <c r="Q17" s="11">
        <v>9.0175697166081186</v>
      </c>
      <c r="R17" s="11">
        <v>8.3098093654408345</v>
      </c>
      <c r="S17" s="345">
        <f t="shared" si="4"/>
        <v>-0.70776035116728409</v>
      </c>
      <c r="T17" s="345">
        <v>3.1745938513904028</v>
      </c>
      <c r="U17" s="345">
        <f t="shared" si="5"/>
        <v>2.4668335002231188</v>
      </c>
      <c r="V17" s="346">
        <f t="shared" si="6"/>
        <v>2.0311429080664745E-2</v>
      </c>
      <c r="X17" s="10" t="str">
        <f>name!B14</f>
        <v>Accommodation and food</v>
      </c>
      <c r="Y17" s="11">
        <v>39.406999999999996</v>
      </c>
      <c r="Z17" s="11">
        <v>49.93999999999987</v>
      </c>
      <c r="AA17" s="345">
        <f t="shared" si="7"/>
        <v>10.532999999999873</v>
      </c>
      <c r="AB17" s="11">
        <v>22.607064742652984</v>
      </c>
      <c r="AC17" s="345">
        <f t="shared" si="8"/>
        <v>33.140064742652854</v>
      </c>
      <c r="AD17" s="348">
        <f t="shared" si="9"/>
        <v>3.0689349392109211E-2</v>
      </c>
    </row>
    <row r="18" spans="1:30" x14ac:dyDescent="0.2">
      <c r="A18" s="10" t="str">
        <f>name!D15</f>
        <v>41 Administrative occupations</v>
      </c>
      <c r="B18" s="11">
        <f t="shared" si="10"/>
        <v>39.497589248934652</v>
      </c>
      <c r="C18" s="11">
        <f t="shared" si="10"/>
        <v>35.337247412361144</v>
      </c>
      <c r="D18" s="11">
        <f t="shared" si="10"/>
        <v>-4.1603418365735054</v>
      </c>
      <c r="E18" s="11">
        <f t="shared" si="10"/>
        <v>18.414350437708428</v>
      </c>
      <c r="F18" s="11">
        <f t="shared" si="10"/>
        <v>14.254008601134924</v>
      </c>
      <c r="G18" s="200">
        <f t="shared" si="3"/>
        <v>2.5840485538516811E-2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13.379465192748141</v>
      </c>
      <c r="R18" s="11">
        <v>14.314157247006845</v>
      </c>
      <c r="S18" s="345">
        <f t="shared" si="4"/>
        <v>0.93469205425870427</v>
      </c>
      <c r="T18" s="345">
        <v>5.0449525065851786</v>
      </c>
      <c r="U18" s="345">
        <f t="shared" si="5"/>
        <v>5.9796445608438829</v>
      </c>
      <c r="V18" s="346">
        <f t="shared" si="6"/>
        <v>2.1559502157060262E-2</v>
      </c>
      <c r="X18" s="10" t="str">
        <f>name!B15</f>
        <v>Media</v>
      </c>
      <c r="Y18" s="11">
        <v>4.2919999999999998</v>
      </c>
      <c r="Z18" s="11">
        <v>4.2810000000000006</v>
      </c>
      <c r="AA18" s="345">
        <f t="shared" si="7"/>
        <v>-1.0999999999999233E-2</v>
      </c>
      <c r="AB18" s="11">
        <v>2.1134631960484374</v>
      </c>
      <c r="AC18" s="345">
        <f t="shared" si="8"/>
        <v>2.1024631960484381</v>
      </c>
      <c r="AD18" s="348">
        <f t="shared" si="9"/>
        <v>2.7052683825792956E-2</v>
      </c>
    </row>
    <row r="19" spans="1:30" x14ac:dyDescent="0.2">
      <c r="A19" s="10" t="str">
        <f>name!D16</f>
        <v>42 Secretarial and related occupations</v>
      </c>
      <c r="B19" s="11">
        <f t="shared" si="10"/>
        <v>7.99720607937848</v>
      </c>
      <c r="C19" s="11">
        <f t="shared" si="10"/>
        <v>7.4363511488451852</v>
      </c>
      <c r="D19" s="11">
        <f t="shared" si="10"/>
        <v>-0.56085493053329527</v>
      </c>
      <c r="E19" s="11">
        <f t="shared" si="10"/>
        <v>4.4578327095119494</v>
      </c>
      <c r="F19" s="11">
        <f t="shared" si="10"/>
        <v>3.8969777789786519</v>
      </c>
      <c r="G19" s="200">
        <f t="shared" si="3"/>
        <v>2.9976034843435029E-2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0.36145994279625188</v>
      </c>
      <c r="K19" s="11">
        <f t="array" ref="K19:K27">MMULT(aggregation!$B$13:$AA$21,C36:C61)</f>
        <v>0.6718013771556427</v>
      </c>
      <c r="L19" s="11">
        <f t="array" ref="L19:L27">MMULT(aggregation!$B$13:$AA$21,D36:D61)</f>
        <v>0.31034143435939082</v>
      </c>
      <c r="M19" s="11">
        <f t="array" ref="M19:M27">MMULT(aggregation!$B$13:$AA$21,E36:E61)</f>
        <v>0.31229499733636346</v>
      </c>
      <c r="N19" s="11">
        <f t="array" ref="N19:N27">MMULT(aggregation!$B$13:$AA$21,F36:F61)</f>
        <v>0.62263643169575422</v>
      </c>
      <c r="O19" s="11"/>
      <c r="P19" s="10" t="str">
        <f>name!D16</f>
        <v>42 Secretarial and related occupations</v>
      </c>
      <c r="Q19" s="11">
        <v>0.43141640285046629</v>
      </c>
      <c r="R19" s="11">
        <v>0.77443548933466066</v>
      </c>
      <c r="S19" s="345">
        <f t="shared" si="4"/>
        <v>0.34301908648419438</v>
      </c>
      <c r="T19" s="345">
        <v>0.22234340154611218</v>
      </c>
      <c r="U19" s="345">
        <f t="shared" si="5"/>
        <v>0.56536248803030653</v>
      </c>
      <c r="V19" s="346">
        <f t="shared" si="6"/>
        <v>2.8098607153766775E-2</v>
      </c>
      <c r="X19" s="10" t="str">
        <f>name!B16</f>
        <v>Information technology</v>
      </c>
      <c r="Y19" s="11">
        <v>15.239000000000004</v>
      </c>
      <c r="Z19" s="11">
        <v>18.719999999999906</v>
      </c>
      <c r="AA19" s="345">
        <f t="shared" si="7"/>
        <v>3.4809999999999022</v>
      </c>
      <c r="AB19" s="11">
        <v>7.3971592793552539</v>
      </c>
      <c r="AC19" s="345">
        <f t="shared" si="8"/>
        <v>10.878159279355156</v>
      </c>
      <c r="AD19" s="348">
        <f t="shared" si="9"/>
        <v>2.6730393141972231E-2</v>
      </c>
    </row>
    <row r="20" spans="1:30" x14ac:dyDescent="0.2">
      <c r="A20" s="10" t="str">
        <f>name!D17</f>
        <v>51 Skilled agricultural and related trades</v>
      </c>
      <c r="B20" s="11">
        <f t="shared" si="10"/>
        <v>4.2813548840815274</v>
      </c>
      <c r="C20" s="11">
        <f t="shared" si="10"/>
        <v>4.8057857901346734</v>
      </c>
      <c r="D20" s="11">
        <f t="shared" si="10"/>
        <v>0.52443090605314679</v>
      </c>
      <c r="E20" s="11">
        <f t="shared" si="10"/>
        <v>2.5408985942912681</v>
      </c>
      <c r="F20" s="11">
        <f t="shared" si="10"/>
        <v>3.065329500344415</v>
      </c>
      <c r="G20" s="200">
        <f t="shared" si="3"/>
        <v>3.1548792148472282E-2</v>
      </c>
      <c r="H20" s="11"/>
      <c r="I20" s="11" t="str">
        <f t="shared" si="11"/>
        <v>Professional occupations</v>
      </c>
      <c r="J20" s="11">
        <v>4.5467763020453384</v>
      </c>
      <c r="K20" s="11">
        <v>7.0396020559906693</v>
      </c>
      <c r="L20" s="11">
        <v>2.4928257539453313</v>
      </c>
      <c r="M20" s="11">
        <v>3.0192407410947522</v>
      </c>
      <c r="N20" s="11">
        <v>5.5120664950400835</v>
      </c>
      <c r="O20" s="11"/>
      <c r="P20" s="10" t="str">
        <f>name!D17</f>
        <v>51 Skilled agricultural and related trades</v>
      </c>
      <c r="Q20" s="11">
        <v>3.3179946761209149</v>
      </c>
      <c r="R20" s="11">
        <v>3.5681394997071973</v>
      </c>
      <c r="S20" s="345">
        <f t="shared" si="4"/>
        <v>0.25014482358628243</v>
      </c>
      <c r="T20" s="345">
        <v>1.7694074962523278</v>
      </c>
      <c r="U20" s="345">
        <f t="shared" si="5"/>
        <v>2.0195523198386103</v>
      </c>
      <c r="V20" s="346">
        <f t="shared" si="6"/>
        <v>2.8903613389934524E-2</v>
      </c>
      <c r="X20" s="10" t="str">
        <f>name!B17</f>
        <v>Finance and insurance</v>
      </c>
      <c r="Y20" s="11">
        <v>8.5380000000000109</v>
      </c>
      <c r="Z20" s="11">
        <v>8.918000000000001</v>
      </c>
      <c r="AA20" s="345">
        <f t="shared" si="7"/>
        <v>0.37999999999999012</v>
      </c>
      <c r="AB20" s="11">
        <v>4.3749956514816537</v>
      </c>
      <c r="AC20" s="345">
        <f t="shared" si="8"/>
        <v>4.7549956514816438</v>
      </c>
      <c r="AD20" s="348">
        <f t="shared" si="9"/>
        <v>2.7964358163672154E-2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12.750923546213572</v>
      </c>
      <c r="C21" s="11">
        <f t="shared" si="10"/>
        <v>11.259395316937626</v>
      </c>
      <c r="D21" s="11">
        <f t="shared" si="10"/>
        <v>-1.4915282292759455</v>
      </c>
      <c r="E21" s="11">
        <f t="shared" si="10"/>
        <v>4.484427813951938</v>
      </c>
      <c r="F21" s="11">
        <f t="shared" si="10"/>
        <v>2.992899584675992</v>
      </c>
      <c r="G21" s="200">
        <f t="shared" si="3"/>
        <v>2.0293766443713501E-2</v>
      </c>
      <c r="H21" s="11"/>
      <c r="I21" s="11" t="str">
        <f t="shared" si="11"/>
        <v>Associate professional occupations</v>
      </c>
      <c r="J21" s="11">
        <v>0.456871963135356</v>
      </c>
      <c r="K21" s="11">
        <v>0.70848813097205499</v>
      </c>
      <c r="L21" s="11">
        <v>0.25161616783669888</v>
      </c>
      <c r="M21" s="11">
        <v>0.31105056911417134</v>
      </c>
      <c r="N21" s="11">
        <v>0.56266673695087022</v>
      </c>
      <c r="O21" s="11"/>
      <c r="P21" s="10" t="str">
        <f>name!D18</f>
        <v>52 Skilled metal, electrical and electronic trades</v>
      </c>
      <c r="Q21" s="11">
        <v>12.557925586468274</v>
      </c>
      <c r="R21" s="11">
        <v>10.619795739386506</v>
      </c>
      <c r="S21" s="345">
        <f t="shared" si="4"/>
        <v>-1.9381298470817683</v>
      </c>
      <c r="T21" s="345">
        <v>4.1953624740056652</v>
      </c>
      <c r="U21" s="345">
        <f t="shared" si="5"/>
        <v>2.2572326269238969</v>
      </c>
      <c r="V21" s="346">
        <f t="shared" si="6"/>
        <v>1.9401989203412295E-2</v>
      </c>
      <c r="X21" s="10" t="str">
        <f>name!B18</f>
        <v>Real estate</v>
      </c>
      <c r="Y21" s="11">
        <v>7.5430000000000001</v>
      </c>
      <c r="Z21" s="11">
        <v>8.5629999999999793</v>
      </c>
      <c r="AA21" s="345">
        <f t="shared" si="7"/>
        <v>1.0199999999999791</v>
      </c>
      <c r="AB21" s="11">
        <v>3.9060963200841146</v>
      </c>
      <c r="AC21" s="345">
        <f t="shared" si="8"/>
        <v>4.9260963200840937</v>
      </c>
      <c r="AD21" s="348">
        <f t="shared" si="9"/>
        <v>2.8209960729917993E-2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11.071817169328231</v>
      </c>
      <c r="C22" s="11">
        <f t="shared" si="10"/>
        <v>9.9361250218785191</v>
      </c>
      <c r="D22" s="11">
        <f t="shared" si="10"/>
        <v>-1.1356921474497146</v>
      </c>
      <c r="E22" s="11">
        <f t="shared" si="10"/>
        <v>4.4339890536415902</v>
      </c>
      <c r="F22" s="11">
        <f t="shared" si="10"/>
        <v>3.298296906191875</v>
      </c>
      <c r="G22" s="200">
        <f t="shared" si="3"/>
        <v>2.2708101896379507E-2</v>
      </c>
      <c r="H22" s="11"/>
      <c r="I22" s="11" t="str">
        <f t="shared" si="11"/>
        <v>Administrative and secretarial occupations</v>
      </c>
      <c r="J22" s="11">
        <v>0.20591892759742239</v>
      </c>
      <c r="K22" s="11">
        <v>0.29877576959868135</v>
      </c>
      <c r="L22" s="11">
        <v>9.2856842001258988E-2</v>
      </c>
      <c r="M22" s="11">
        <v>0.1457095388722692</v>
      </c>
      <c r="N22" s="11">
        <v>0.23856638087352819</v>
      </c>
      <c r="O22" s="11"/>
      <c r="P22" s="10" t="str">
        <f>name!D19</f>
        <v>53 Skilled construction and building trades</v>
      </c>
      <c r="Q22" s="11">
        <v>10.745280402021342</v>
      </c>
      <c r="R22" s="11">
        <v>9.5384541940141503</v>
      </c>
      <c r="S22" s="345">
        <f t="shared" si="4"/>
        <v>-1.2068262080071914</v>
      </c>
      <c r="T22" s="345">
        <v>4.2347587559458413</v>
      </c>
      <c r="U22" s="345">
        <f t="shared" si="5"/>
        <v>3.0279325479386499</v>
      </c>
      <c r="V22" s="346">
        <f t="shared" si="6"/>
        <v>2.2397266561670959E-2</v>
      </c>
      <c r="X22" s="10" t="str">
        <f>name!B19</f>
        <v>Professional services</v>
      </c>
      <c r="Y22" s="11">
        <v>28.152000000000069</v>
      </c>
      <c r="Z22" s="11">
        <v>30.400000000000059</v>
      </c>
      <c r="AA22" s="345">
        <f t="shared" si="7"/>
        <v>2.2479999999999905</v>
      </c>
      <c r="AB22" s="11">
        <v>14.044848891150796</v>
      </c>
      <c r="AC22" s="345">
        <f t="shared" si="8"/>
        <v>16.292848891150786</v>
      </c>
      <c r="AD22" s="348">
        <f t="shared" si="9"/>
        <v>2.7349114935655283E-2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7.7717841216011569</v>
      </c>
      <c r="C23" s="11">
        <f t="shared" si="10"/>
        <v>7.6751300683652097</v>
      </c>
      <c r="D23" s="11">
        <f t="shared" si="10"/>
        <v>-9.6654053235945947E-2</v>
      </c>
      <c r="E23" s="11">
        <f t="shared" si="10"/>
        <v>3.4801236337336547</v>
      </c>
      <c r="F23" s="11">
        <f t="shared" si="10"/>
        <v>3.3834695804977084</v>
      </c>
      <c r="G23" s="200">
        <f t="shared" si="3"/>
        <v>2.4975998127218846E-2</v>
      </c>
      <c r="H23" s="11"/>
      <c r="I23" s="11" t="str">
        <f t="shared" si="11"/>
        <v>Skilled trades occupations</v>
      </c>
      <c r="J23" s="11">
        <v>4.4021294466946637E-2</v>
      </c>
      <c r="K23" s="11">
        <v>6.9244774199577086E-2</v>
      </c>
      <c r="L23" s="11">
        <v>2.5223479732630449E-2</v>
      </c>
      <c r="M23" s="11">
        <v>3.3664651487018526E-2</v>
      </c>
      <c r="N23" s="11">
        <v>5.8888131219648969E-2</v>
      </c>
      <c r="O23" s="11"/>
      <c r="P23" s="10" t="str">
        <f>name!D20</f>
        <v>54 Textiles, printing and other skilled trades</v>
      </c>
      <c r="Q23" s="11">
        <v>3.9008484385113142</v>
      </c>
      <c r="R23" s="11">
        <v>3.8103846006890039</v>
      </c>
      <c r="S23" s="345">
        <f t="shared" si="4"/>
        <v>-9.0463837822310378E-2</v>
      </c>
      <c r="T23" s="345">
        <v>1.180510540783775</v>
      </c>
      <c r="U23" s="345">
        <f t="shared" si="5"/>
        <v>1.0900467029614647</v>
      </c>
      <c r="V23" s="346">
        <f t="shared" si="6"/>
        <v>1.7781892550701173E-2</v>
      </c>
      <c r="X23" s="10" t="str">
        <f>name!B20</f>
        <v>Support services</v>
      </c>
      <c r="Y23" s="11">
        <v>30.365000000000048</v>
      </c>
      <c r="Z23" s="11">
        <v>32.07799999999996</v>
      </c>
      <c r="AA23" s="345">
        <f t="shared" si="7"/>
        <v>1.7129999999999121</v>
      </c>
      <c r="AB23" s="11">
        <v>14.400385157104589</v>
      </c>
      <c r="AC23" s="345">
        <f t="shared" si="8"/>
        <v>16.113385157104503</v>
      </c>
      <c r="AD23" s="348">
        <f t="shared" si="9"/>
        <v>2.6214001964595335E-2</v>
      </c>
    </row>
    <row r="24" spans="1:30" x14ac:dyDescent="0.2">
      <c r="A24" s="10" t="str">
        <f>name!D21</f>
        <v>61 Caring personal service occupations</v>
      </c>
      <c r="B24" s="11">
        <f t="shared" si="10"/>
        <v>31.492404055301996</v>
      </c>
      <c r="C24" s="11">
        <f t="shared" si="10"/>
        <v>35.963239880773173</v>
      </c>
      <c r="D24" s="11">
        <f t="shared" si="10"/>
        <v>4.4708358254711751</v>
      </c>
      <c r="E24" s="11">
        <f t="shared" si="10"/>
        <v>19.473705320758832</v>
      </c>
      <c r="F24" s="11">
        <f t="shared" si="10"/>
        <v>23.944541146230005</v>
      </c>
      <c r="G24" s="200">
        <f t="shared" si="3"/>
        <v>3.2614877270442877E-2</v>
      </c>
      <c r="H24" s="11"/>
      <c r="I24" s="11" t="str">
        <f t="shared" si="11"/>
        <v>Caring, leisure and other service occupations</v>
      </c>
      <c r="J24" s="11">
        <v>2.6420176442179845E-2</v>
      </c>
      <c r="K24" s="11">
        <v>4.8363068665450086E-2</v>
      </c>
      <c r="L24" s="11">
        <v>2.1942892223270245E-2</v>
      </c>
      <c r="M24" s="11">
        <v>2.2940789429539032E-2</v>
      </c>
      <c r="N24" s="11">
        <v>4.4883681652809281E-2</v>
      </c>
      <c r="O24" s="11"/>
      <c r="P24" s="10" t="str">
        <f>name!D21</f>
        <v>61 Caring personal service occupations</v>
      </c>
      <c r="Q24" s="11">
        <v>4.0461604668831246</v>
      </c>
      <c r="R24" s="11">
        <v>5.7226356885637957</v>
      </c>
      <c r="S24" s="345">
        <f t="shared" si="4"/>
        <v>1.6764752216806711</v>
      </c>
      <c r="T24" s="345">
        <v>2.2557018296196572</v>
      </c>
      <c r="U24" s="345">
        <f t="shared" si="5"/>
        <v>3.9321770513003282</v>
      </c>
      <c r="V24" s="346">
        <f t="shared" si="6"/>
        <v>2.9979040408800062E-2</v>
      </c>
      <c r="X24" s="10" t="str">
        <f>name!B21</f>
        <v>Public admin. and defence</v>
      </c>
      <c r="Y24" s="11">
        <v>24.564000000000028</v>
      </c>
      <c r="Z24" s="11">
        <v>24.93399999999999</v>
      </c>
      <c r="AA24" s="345">
        <f t="shared" si="7"/>
        <v>0.36999999999996191</v>
      </c>
      <c r="AB24" s="11">
        <v>12.304920505635327</v>
      </c>
      <c r="AC24" s="345">
        <f t="shared" si="8"/>
        <v>12.674920505635288</v>
      </c>
      <c r="AD24" s="348">
        <f t="shared" si="9"/>
        <v>2.7442253802865135E-2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9.7446502371866011</v>
      </c>
      <c r="C25" s="11">
        <f t="shared" si="10"/>
        <v>10.309452037368459</v>
      </c>
      <c r="D25" s="11">
        <f t="shared" si="10"/>
        <v>0.56480180018185699</v>
      </c>
      <c r="E25" s="11">
        <f t="shared" si="10"/>
        <v>5.0970971851769722</v>
      </c>
      <c r="F25" s="11">
        <f t="shared" si="10"/>
        <v>5.6618989853588291</v>
      </c>
      <c r="G25" s="200">
        <f t="shared" si="3"/>
        <v>2.8445428495697866E-2</v>
      </c>
      <c r="H25" s="11"/>
      <c r="I25" s="11" t="str">
        <f t="shared" si="11"/>
        <v>Sales and customer service occupations</v>
      </c>
      <c r="J25" s="11">
        <v>8.4411915345367794E-2</v>
      </c>
      <c r="K25" s="11">
        <v>0.14207334673490066</v>
      </c>
      <c r="L25" s="11">
        <v>5.766143138953285E-2</v>
      </c>
      <c r="M25" s="11">
        <v>6.1414921025073982E-2</v>
      </c>
      <c r="N25" s="11">
        <v>0.11907635241460683</v>
      </c>
      <c r="O25" s="11"/>
      <c r="P25" s="10" t="str">
        <f>name!D22</f>
        <v>62 Leisure, travel and related personal service occupations</v>
      </c>
      <c r="Q25" s="11">
        <v>3.0319563546967307</v>
      </c>
      <c r="R25" s="11">
        <v>3.2701122417450326</v>
      </c>
      <c r="S25" s="345">
        <f t="shared" si="4"/>
        <v>0.23815588704830182</v>
      </c>
      <c r="T25" s="345">
        <v>1.2883280799016887</v>
      </c>
      <c r="U25" s="345">
        <f t="shared" si="5"/>
        <v>1.5264839669499906</v>
      </c>
      <c r="V25" s="346">
        <f t="shared" si="6"/>
        <v>2.3888408470759126E-2</v>
      </c>
      <c r="X25" s="10" t="str">
        <f>name!B22</f>
        <v>Education</v>
      </c>
      <c r="Y25" s="11">
        <v>36.793000000000063</v>
      </c>
      <c r="Z25" s="11">
        <v>40.447000000000102</v>
      </c>
      <c r="AA25" s="345">
        <f t="shared" si="7"/>
        <v>3.654000000000039</v>
      </c>
      <c r="AB25" s="11">
        <v>20.696782711329917</v>
      </c>
      <c r="AC25" s="345">
        <f t="shared" si="8"/>
        <v>24.350782711329956</v>
      </c>
      <c r="AD25" s="348">
        <f t="shared" si="9"/>
        <v>3.0200361126863529E-2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0.56071405096980187</v>
      </c>
      <c r="C26" s="11">
        <f t="shared" si="10"/>
        <v>0.4951458870178424</v>
      </c>
      <c r="D26" s="11">
        <f t="shared" si="10"/>
        <v>-6.5568163951959413E-2</v>
      </c>
      <c r="E26" s="11">
        <f t="shared" si="10"/>
        <v>0.23375861097724965</v>
      </c>
      <c r="F26" s="11">
        <f t="shared" si="10"/>
        <v>0.16819044702529024</v>
      </c>
      <c r="G26" s="200">
        <f t="shared" si="3"/>
        <v>2.3503112943082272E-2</v>
      </c>
      <c r="H26" s="11"/>
      <c r="I26" s="11" t="str">
        <f t="shared" si="11"/>
        <v>Process, plant and machine operatives</v>
      </c>
      <c r="J26" s="11">
        <v>4.3851280841244178E-2</v>
      </c>
      <c r="K26" s="11">
        <v>0.10536553144231331</v>
      </c>
      <c r="L26" s="11">
        <v>6.1514250601069131E-2</v>
      </c>
      <c r="M26" s="11">
        <v>4.5147653403585314E-2</v>
      </c>
      <c r="N26" s="11">
        <v>0.10666190400465445</v>
      </c>
      <c r="O26" s="11"/>
      <c r="P26" s="10" t="str">
        <f>name!D23</f>
        <v>63 Community and civil enforcement occupations</v>
      </c>
      <c r="Q26" s="11">
        <v>0.42982729601113084</v>
      </c>
      <c r="R26" s="11">
        <v>0.32132046940909192</v>
      </c>
      <c r="S26" s="345">
        <f t="shared" si="4"/>
        <v>-0.10850682660203892</v>
      </c>
      <c r="T26" s="345">
        <v>0.12264165674303056</v>
      </c>
      <c r="U26" s="345">
        <f t="shared" si="5"/>
        <v>1.4134830140991636E-2</v>
      </c>
      <c r="V26" s="346">
        <f t="shared" si="6"/>
        <v>1.6875051657860851E-2</v>
      </c>
      <c r="X26" s="10" t="str">
        <f>name!B23</f>
        <v>Health and social work</v>
      </c>
      <c r="Y26" s="11">
        <v>72.827000000000012</v>
      </c>
      <c r="Z26" s="11">
        <v>84.84399999999998</v>
      </c>
      <c r="AA26" s="345">
        <f t="shared" si="7"/>
        <v>12.016999999999967</v>
      </c>
      <c r="AB26" s="11">
        <v>44.52845703366372</v>
      </c>
      <c r="AC26" s="345">
        <f t="shared" si="8"/>
        <v>56.545457033663688</v>
      </c>
      <c r="AD26" s="348">
        <f t="shared" si="9"/>
        <v>3.2319326248685165E-2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35.355617065512497</v>
      </c>
      <c r="C27" s="11">
        <f t="shared" si="12"/>
        <v>33.012261376962208</v>
      </c>
      <c r="D27" s="11">
        <f t="shared" si="12"/>
        <v>-2.3433556885502971</v>
      </c>
      <c r="E27" s="11">
        <f t="shared" si="12"/>
        <v>16.920609835626955</v>
      </c>
      <c r="F27" s="11">
        <f t="shared" si="12"/>
        <v>14.577254147076657</v>
      </c>
      <c r="G27" s="200">
        <f t="shared" si="3"/>
        <v>2.6415151285464677E-2</v>
      </c>
      <c r="H27" s="11"/>
      <c r="I27" s="11" t="str">
        <f t="shared" si="11"/>
        <v>Elementary occupations</v>
      </c>
      <c r="J27" s="11">
        <v>2.8548334405712809E-2</v>
      </c>
      <c r="K27" s="11">
        <v>5.4133521891720202E-2</v>
      </c>
      <c r="L27" s="11">
        <v>2.5585187486007393E-2</v>
      </c>
      <c r="M27" s="11">
        <v>2.5509450319253484E-2</v>
      </c>
      <c r="N27" s="11">
        <v>5.1094637805260884E-2</v>
      </c>
      <c r="O27" s="11"/>
      <c r="P27" s="10" t="str">
        <f>name!D24</f>
        <v>71 Sales occupations</v>
      </c>
      <c r="Q27" s="11">
        <v>11.366811068166614</v>
      </c>
      <c r="R27" s="11">
        <v>10.91049692471432</v>
      </c>
      <c r="S27" s="345">
        <f t="shared" si="4"/>
        <v>-0.45631414345229437</v>
      </c>
      <c r="T27" s="345">
        <v>3.6839299698829762</v>
      </c>
      <c r="U27" s="345">
        <f t="shared" si="5"/>
        <v>3.2276158264306818</v>
      </c>
      <c r="V27" s="346">
        <f t="shared" si="6"/>
        <v>1.8891524073435306E-2</v>
      </c>
      <c r="X27" s="10" t="str">
        <f>name!B24</f>
        <v>Arts and entertainment</v>
      </c>
      <c r="Y27" s="11">
        <v>12.211000000000004</v>
      </c>
      <c r="Z27" s="11">
        <v>13.962000000000009</v>
      </c>
      <c r="AA27" s="345">
        <f t="shared" si="7"/>
        <v>1.7510000000000048</v>
      </c>
      <c r="AB27" s="11">
        <v>6.2795194422536058</v>
      </c>
      <c r="AC27" s="345">
        <f t="shared" si="8"/>
        <v>8.0305194422536097</v>
      </c>
      <c r="AD27" s="348">
        <f t="shared" si="9"/>
        <v>2.804752538804367E-2</v>
      </c>
    </row>
    <row r="28" spans="1:30" x14ac:dyDescent="0.2">
      <c r="A28" s="10" t="str">
        <f>name!D25</f>
        <v>72 Customer service occupations</v>
      </c>
      <c r="B28" s="11">
        <f t="shared" si="12"/>
        <v>7.9855265898797052</v>
      </c>
      <c r="C28" s="11">
        <f t="shared" si="12"/>
        <v>12.266467210164439</v>
      </c>
      <c r="D28" s="11">
        <f t="shared" si="12"/>
        <v>4.280940620284734</v>
      </c>
      <c r="E28" s="11">
        <f t="shared" si="12"/>
        <v>4.9547637725769942</v>
      </c>
      <c r="F28" s="11">
        <f t="shared" si="12"/>
        <v>9.2357043928617273</v>
      </c>
      <c r="G28" s="200">
        <f t="shared" si="3"/>
        <v>3.2704407962175219E-2</v>
      </c>
      <c r="H28" s="11"/>
      <c r="O28" s="11"/>
      <c r="P28" s="10" t="str">
        <f>name!D25</f>
        <v>72 Customer service occupations</v>
      </c>
      <c r="Q28" s="11">
        <v>3.3247996290242283</v>
      </c>
      <c r="R28" s="11">
        <v>5.6826616525091582</v>
      </c>
      <c r="S28" s="345">
        <f t="shared" si="4"/>
        <v>2.3578620234849299</v>
      </c>
      <c r="T28" s="345">
        <v>1.6600106978559206</v>
      </c>
      <c r="U28" s="345">
        <f t="shared" si="5"/>
        <v>4.0178727213408507</v>
      </c>
      <c r="V28" s="346">
        <f t="shared" si="6"/>
        <v>2.7366840022726713E-2</v>
      </c>
      <c r="X28" s="10" t="str">
        <f>name!B25</f>
        <v>Other services</v>
      </c>
      <c r="Y28" s="11">
        <v>13.395000000000017</v>
      </c>
      <c r="Z28" s="11">
        <v>11.779999999999973</v>
      </c>
      <c r="AA28" s="345">
        <f t="shared" si="7"/>
        <v>-1.6150000000000446</v>
      </c>
      <c r="AB28" s="11">
        <v>6.2178218229112563</v>
      </c>
      <c r="AC28" s="345">
        <f t="shared" si="8"/>
        <v>4.6028218229112117</v>
      </c>
      <c r="AD28" s="348">
        <f t="shared" si="9"/>
        <v>2.5745981727769873E-2</v>
      </c>
    </row>
    <row r="29" spans="1:30" x14ac:dyDescent="0.2">
      <c r="A29" s="10" t="str">
        <f>name!D26</f>
        <v>81 Process, plant and machine operatives</v>
      </c>
      <c r="B29" s="11">
        <f t="shared" si="12"/>
        <v>9.927276059977542</v>
      </c>
      <c r="C29" s="11">
        <f t="shared" si="12"/>
        <v>11.472936953320851</v>
      </c>
      <c r="D29" s="11">
        <f t="shared" si="12"/>
        <v>1.5456608933433102</v>
      </c>
      <c r="E29" s="11">
        <f t="shared" si="12"/>
        <v>4.366309802064154</v>
      </c>
      <c r="F29" s="11">
        <f t="shared" si="12"/>
        <v>5.9119706954074642</v>
      </c>
      <c r="G29" s="200">
        <f t="shared" si="3"/>
        <v>2.4599342989556794E-2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8.0636430831953447</v>
      </c>
      <c r="R29" s="11">
        <v>9.3648292688349581</v>
      </c>
      <c r="S29" s="345">
        <f t="shared" si="4"/>
        <v>1.3011861856396134</v>
      </c>
      <c r="T29" s="345">
        <v>3.3149226491495756</v>
      </c>
      <c r="U29" s="345">
        <f t="shared" si="5"/>
        <v>4.6161088347891894</v>
      </c>
      <c r="V29" s="346">
        <f t="shared" si="6"/>
        <v>2.3223286088232431E-2</v>
      </c>
      <c r="X29" s="231" t="str">
        <f>name!B3</f>
        <v>All industries</v>
      </c>
      <c r="Y29" s="34">
        <f>SUM(Y7:Y28)</f>
        <v>419.51800000000009</v>
      </c>
      <c r="Z29" s="34">
        <f>SUM(Z7:Z28)</f>
        <v>454.37399999999997</v>
      </c>
      <c r="AA29" s="349">
        <f t="shared" si="7"/>
        <v>34.855999999999881</v>
      </c>
      <c r="AB29" s="34">
        <f>SUM(AB7:AB28)</f>
        <v>215.5654379955194</v>
      </c>
      <c r="AC29" s="349">
        <f t="shared" si="8"/>
        <v>250.42143799551928</v>
      </c>
      <c r="AD29" s="350">
        <f t="shared" si="9"/>
        <v>2.8028952312539213E-2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13.197536871787561</v>
      </c>
      <c r="C30" s="11">
        <f t="shared" si="12"/>
        <v>13.0304737112818</v>
      </c>
      <c r="D30" s="11">
        <f t="shared" si="12"/>
        <v>-0.16706316050576042</v>
      </c>
      <c r="E30" s="11">
        <f t="shared" si="12"/>
        <v>6.8730056806779514</v>
      </c>
      <c r="F30" s="11">
        <f t="shared" si="12"/>
        <v>6.7059425201721909</v>
      </c>
      <c r="G30" s="200">
        <f t="shared" si="3"/>
        <v>2.834241380039626E-2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3.4087506344718381</v>
      </c>
      <c r="K30" s="11">
        <f t="array" ref="K30:K38">MMULT(aggregation!$B$13:$AA$21,C65:C90)</f>
        <v>5.6832544484450871</v>
      </c>
      <c r="L30" s="11">
        <f t="array" ref="L30:L38">MMULT(aggregation!$B$13:$AA$21,D65:D90)</f>
        <v>2.2745038139732481</v>
      </c>
      <c r="M30" s="11">
        <f t="array" ref="M30:M38">MMULT(aggregation!$B$13:$AA$21,E65:E90)</f>
        <v>2.8015670252965812</v>
      </c>
      <c r="N30" s="11">
        <f t="array" ref="N30:N38">MMULT(aggregation!$B$13:$AA$21,F65:F90)</f>
        <v>5.0760708392698302</v>
      </c>
      <c r="O30" s="11"/>
      <c r="P30" s="10" t="str">
        <f>name!D27</f>
        <v>82 Transport and mobile machine drivers and operatives</v>
      </c>
      <c r="Q30" s="11">
        <v>12.798882553282105</v>
      </c>
      <c r="R30" s="11">
        <v>12.390151244749928</v>
      </c>
      <c r="S30" s="345">
        <f t="shared" si="4"/>
        <v>-0.4087313085321771</v>
      </c>
      <c r="T30" s="345">
        <v>6.5146985761098808</v>
      </c>
      <c r="U30" s="345">
        <f t="shared" si="5"/>
        <v>6.1059672675777037</v>
      </c>
      <c r="V30" s="346">
        <f t="shared" si="6"/>
        <v>2.7809711637041712E-2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5.0548772979742802</v>
      </c>
      <c r="C31" s="11">
        <f t="shared" si="12"/>
        <v>4.000268316198488</v>
      </c>
      <c r="D31" s="11">
        <f t="shared" si="12"/>
        <v>-1.0546089817757915</v>
      </c>
      <c r="E31" s="11">
        <f t="shared" si="12"/>
        <v>1.6013369333797316</v>
      </c>
      <c r="F31" s="11">
        <f t="shared" si="12"/>
        <v>0.54672795160394005</v>
      </c>
      <c r="G31" s="200">
        <f t="shared" si="3"/>
        <v>1.8515818117089022E-2</v>
      </c>
      <c r="H31" s="11"/>
      <c r="I31" s="11" t="str">
        <f>I20</f>
        <v>Professional occupations</v>
      </c>
      <c r="J31" s="11">
        <v>22.31519816878221</v>
      </c>
      <c r="K31" s="11">
        <v>32.197502024207978</v>
      </c>
      <c r="L31" s="11">
        <v>9.8823038554257678</v>
      </c>
      <c r="M31" s="11">
        <v>14.684023133633334</v>
      </c>
      <c r="N31" s="11">
        <v>24.5663269890591</v>
      </c>
      <c r="O31" s="11"/>
      <c r="P31" s="10" t="str">
        <f>name!D28</f>
        <v>91 Elementary trades and related occupations</v>
      </c>
      <c r="Q31" s="11">
        <v>4.1890308695627398</v>
      </c>
      <c r="R31" s="11">
        <v>3.2877466554766572</v>
      </c>
      <c r="S31" s="345">
        <f t="shared" si="4"/>
        <v>-0.90128421408608261</v>
      </c>
      <c r="T31" s="345">
        <v>1.1262690497267083</v>
      </c>
      <c r="U31" s="345">
        <f t="shared" si="5"/>
        <v>0.22498483564062566</v>
      </c>
      <c r="V31" s="346">
        <f t="shared" si="6"/>
        <v>1.6001340481787363E-2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44.238364533890142</v>
      </c>
      <c r="C32" s="11">
        <f t="shared" si="12"/>
        <v>46.361186673316126</v>
      </c>
      <c r="D32" s="11">
        <f t="shared" si="12"/>
        <v>2.1228221394259768</v>
      </c>
      <c r="E32" s="11">
        <f t="shared" si="12"/>
        <v>22.091598485352772</v>
      </c>
      <c r="F32" s="11">
        <f t="shared" si="12"/>
        <v>24.21442062477875</v>
      </c>
      <c r="G32" s="200">
        <f t="shared" ref="G32" si="13">IF(B32&gt;0,(1+(E32/B32))^(1/($C$6-$B$6))-1,0)</f>
        <v>2.7371181954358503E-2</v>
      </c>
      <c r="H32" s="11"/>
      <c r="I32" s="11" t="str">
        <f>I21</f>
        <v>Associate professional occupations</v>
      </c>
      <c r="J32" s="11">
        <v>5.4678444122537604</v>
      </c>
      <c r="K32" s="11">
        <v>7.5482943588373157</v>
      </c>
      <c r="L32" s="11">
        <v>2.0804499465835553</v>
      </c>
      <c r="M32" s="11">
        <v>3.5856679205723254</v>
      </c>
      <c r="N32" s="11">
        <v>5.6661178671558812</v>
      </c>
      <c r="O32" s="11"/>
      <c r="P32" s="10" t="str">
        <f>name!D29</f>
        <v>92 Elementary administration and service occupations</v>
      </c>
      <c r="Q32" s="11">
        <v>22.034504731952072</v>
      </c>
      <c r="R32" s="11">
        <v>23.011099953742175</v>
      </c>
      <c r="S32" s="345">
        <f t="shared" ref="S32" si="14">R32-Q32</f>
        <v>0.97659522179010239</v>
      </c>
      <c r="T32" s="345">
        <v>9.069123780150008</v>
      </c>
      <c r="U32" s="345">
        <f>SUM(S32:T32)</f>
        <v>10.04571900194011</v>
      </c>
      <c r="V32" s="346">
        <f t="shared" ref="V32" si="15">IF(Q32&gt;0,(1+(T32/Q32))^(1/($C$6-$B$6))-1,0)</f>
        <v>2.3247088334221511E-2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419.51800000000014</v>
      </c>
      <c r="C33" s="11">
        <f>SUM(C62,C91,C120,C149,C178,C207,C236,C265,C294)</f>
        <v>454.37399999999991</v>
      </c>
      <c r="D33" s="11">
        <f t="shared" si="12"/>
        <v>34.855999999999781</v>
      </c>
      <c r="E33" s="11">
        <f t="shared" si="12"/>
        <v>215.5654379955194</v>
      </c>
      <c r="F33" s="11">
        <f t="shared" si="12"/>
        <v>250.42143799551923</v>
      </c>
      <c r="G33" s="200">
        <f t="shared" si="3"/>
        <v>2.8028952312539213E-2</v>
      </c>
      <c r="H33" s="11"/>
      <c r="I33" s="11" t="str">
        <f>I22</f>
        <v>Administrative and secretarial occupations</v>
      </c>
      <c r="J33" s="11">
        <v>2.5476819527575714</v>
      </c>
      <c r="K33" s="11">
        <v>3.6503930708121528</v>
      </c>
      <c r="L33" s="11">
        <v>1.102711118054581</v>
      </c>
      <c r="M33" s="11">
        <v>1.8969200388962288</v>
      </c>
      <c r="N33" s="11">
        <v>2.9996311569508096</v>
      </c>
      <c r="O33" s="11"/>
      <c r="P33" s="10" t="str">
        <f>name!D3</f>
        <v>All occupations</v>
      </c>
      <c r="Q33" s="11">
        <f>SUM(Q7:Q32)</f>
        <v>201.86505558841367</v>
      </c>
      <c r="R33" s="11">
        <f>SUM(R7:R32)</f>
        <v>214.86633893555279</v>
      </c>
      <c r="S33" s="345">
        <f>R33-Q33</f>
        <v>13.001283347139122</v>
      </c>
      <c r="T33" s="11">
        <f>SUM(T7:T32)</f>
        <v>83.146045760655014</v>
      </c>
      <c r="U33" s="345">
        <f>SUM(S33:T33)</f>
        <v>96.147329107794135</v>
      </c>
      <c r="V33" s="346">
        <f t="shared" si="6"/>
        <v>2.3261675569856699E-2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0.50740232003305097</v>
      </c>
      <c r="K34" s="11">
        <v>0.94094822290957603</v>
      </c>
      <c r="L34" s="11">
        <v>0.43354590287652511</v>
      </c>
      <c r="M34" s="11">
        <v>0.4257202086200087</v>
      </c>
      <c r="N34" s="11">
        <v>0.85926611149653387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1.1392228341384105</v>
      </c>
      <c r="K35" s="11">
        <v>1.7913059597015009</v>
      </c>
      <c r="L35" s="11">
        <v>0.65208312556309056</v>
      </c>
      <c r="M35" s="11">
        <v>0.96680601026448698</v>
      </c>
      <c r="N35" s="11">
        <v>1.6188891358275777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0.23951642427689926</v>
      </c>
      <c r="C36" s="11">
        <v>0.37079279961532546</v>
      </c>
      <c r="D36" s="11">
        <f>C36-B36</f>
        <v>0.1312763753384262</v>
      </c>
      <c r="E36" s="11">
        <v>0.17138216844139731</v>
      </c>
      <c r="F36" s="11">
        <f>SUM(D36:E36)</f>
        <v>0.30265854377982349</v>
      </c>
      <c r="G36" s="200">
        <f>IF(B36&gt;0,(1+(E36/B36))^(1/($C$6-$B$6))-1,0)</f>
        <v>3.6636803930346407E-2</v>
      </c>
      <c r="I36" s="11" t="str">
        <f t="shared" si="17"/>
        <v>Sales and customer service occupations</v>
      </c>
      <c r="J36" s="11">
        <v>1.1629389583772625</v>
      </c>
      <c r="K36" s="11">
        <v>2.0454461003981077</v>
      </c>
      <c r="L36" s="11">
        <v>0.88250714202084557</v>
      </c>
      <c r="M36" s="11">
        <v>0.92318305016783075</v>
      </c>
      <c r="N36" s="11">
        <v>1.8056901921886763</v>
      </c>
      <c r="P36" s="10" t="str">
        <f>name!D4</f>
        <v>11 Corporate managers and directors</v>
      </c>
      <c r="Q36" s="11">
        <v>7.8811135927818894</v>
      </c>
      <c r="R36" s="11">
        <v>9.4304669861352544</v>
      </c>
      <c r="S36" s="345">
        <f>R36-Q36</f>
        <v>1.549353393353365</v>
      </c>
      <c r="T36" s="345">
        <v>5.031582885432293</v>
      </c>
      <c r="U36" s="345">
        <f>SUM(S36:T36)</f>
        <v>6.580936278785658</v>
      </c>
      <c r="V36" s="346">
        <f>IF(Q36&gt;0,(1+(T36/Q36))^(1/($C$6-$B$6))-1,0)</f>
        <v>3.3463851254597721E-2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0.12194351851935262</v>
      </c>
      <c r="C37" s="11">
        <v>0.30100857754031723</v>
      </c>
      <c r="D37" s="11">
        <f t="shared" ref="D37:D60" si="25">C37-B37</f>
        <v>0.17906505902096462</v>
      </c>
      <c r="E37" s="11">
        <v>0.14091282889496615</v>
      </c>
      <c r="F37" s="11">
        <f t="shared" ref="F37:F60" si="26">SUM(D37:E37)</f>
        <v>0.31997788791593074</v>
      </c>
      <c r="G37" s="200">
        <f t="shared" ref="G37:G62" si="27">IF(B37&gt;0,(1+(E37/B37))^(1/($C$6-$B$6))-1,0)</f>
        <v>5.253686636733601E-2</v>
      </c>
      <c r="I37" s="11" t="str">
        <f t="shared" si="17"/>
        <v>Process, plant and machine operatives</v>
      </c>
      <c r="J37" s="11">
        <v>0.25907095965721538</v>
      </c>
      <c r="K37" s="11">
        <v>0.61460476666444319</v>
      </c>
      <c r="L37" s="11">
        <v>0.35553380700722781</v>
      </c>
      <c r="M37" s="11">
        <v>0.27180822231129476</v>
      </c>
      <c r="N37" s="11">
        <v>0.62734202931852256</v>
      </c>
      <c r="P37" s="10" t="str">
        <f>name!D5</f>
        <v>12 Other managers and proprietors</v>
      </c>
      <c r="Q37" s="11">
        <v>6.2748158247557075</v>
      </c>
      <c r="R37" s="11">
        <v>8.6557943792298513</v>
      </c>
      <c r="S37" s="345">
        <f t="shared" ref="S37:S60" si="28">R37-Q37</f>
        <v>2.3809785544741437</v>
      </c>
      <c r="T37" s="345">
        <v>4.9458118146264498</v>
      </c>
      <c r="U37" s="345">
        <f t="shared" ref="U37:U60" si="29">SUM(S37:T37)</f>
        <v>7.3267903691005936</v>
      </c>
      <c r="V37" s="346">
        <f t="shared" ref="V37:V62" si="30">IF(Q37&gt;0,(1+(T37/Q37))^(1/($C$6-$B$6))-1,0)</f>
        <v>3.9507780976250295E-2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0.8683511185913505</v>
      </c>
      <c r="C38" s="11">
        <v>1.3836628293625248</v>
      </c>
      <c r="D38" s="11">
        <f t="shared" si="25"/>
        <v>0.51531171077117432</v>
      </c>
      <c r="E38" s="11">
        <v>0.4623371825798524</v>
      </c>
      <c r="F38" s="11">
        <f t="shared" si="26"/>
        <v>0.97764889335102678</v>
      </c>
      <c r="G38" s="200">
        <f t="shared" si="27"/>
        <v>2.8865800183402124E-2</v>
      </c>
      <c r="I38" s="11" t="str">
        <f t="shared" si="17"/>
        <v>Elementary occupations</v>
      </c>
      <c r="J38" s="11">
        <v>0.87978921226962603</v>
      </c>
      <c r="K38" s="11">
        <v>1.9419274991381756</v>
      </c>
      <c r="L38" s="11">
        <v>1.0621382868685494</v>
      </c>
      <c r="M38" s="11">
        <v>0.85268305287483681</v>
      </c>
      <c r="N38" s="11">
        <v>1.9148213397433862</v>
      </c>
      <c r="P38" s="10" t="str">
        <f>name!D6</f>
        <v>21 Science, research, engineering and technology professionals</v>
      </c>
      <c r="Q38" s="11">
        <v>4.1822631433258444</v>
      </c>
      <c r="R38" s="11">
        <v>6.2170092449608978</v>
      </c>
      <c r="S38" s="345">
        <f t="shared" si="28"/>
        <v>2.0347461016350534</v>
      </c>
      <c r="T38" s="345">
        <v>2.7408795350503676</v>
      </c>
      <c r="U38" s="345">
        <f t="shared" si="29"/>
        <v>4.7756256366854206</v>
      </c>
      <c r="V38" s="346">
        <f t="shared" si="30"/>
        <v>3.41720476231957E-2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1.7025952118428231</v>
      </c>
      <c r="C39" s="11">
        <v>2.8303046766859481</v>
      </c>
      <c r="D39" s="11">
        <f t="shared" si="25"/>
        <v>1.127709464843125</v>
      </c>
      <c r="E39" s="11">
        <v>1.2665913212797173</v>
      </c>
      <c r="F39" s="11">
        <f t="shared" si="26"/>
        <v>2.3943007861228423</v>
      </c>
      <c r="G39" s="200">
        <f t="shared" si="27"/>
        <v>3.777149681678682E-2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22.290646595542398</v>
      </c>
      <c r="R39" s="11">
        <v>27.91913400023461</v>
      </c>
      <c r="S39" s="345">
        <f t="shared" si="28"/>
        <v>5.628487404692212</v>
      </c>
      <c r="T39" s="345">
        <v>15.450575937288296</v>
      </c>
      <c r="U39" s="345">
        <f t="shared" si="29"/>
        <v>21.079063341980508</v>
      </c>
      <c r="V39" s="346">
        <f t="shared" si="30"/>
        <v>3.5729198761097702E-2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1.6353726144515299</v>
      </c>
      <c r="C40" s="11">
        <v>2.2209666295583199</v>
      </c>
      <c r="D40" s="11">
        <f>C40-B40</f>
        <v>0.58559401510678999</v>
      </c>
      <c r="E40" s="11">
        <v>1.0258951836869272</v>
      </c>
      <c r="F40" s="11">
        <f>SUM(D40:E40)</f>
        <v>1.6114891987937172</v>
      </c>
      <c r="G40" s="200">
        <f>IF(B40&gt;0,(1+(E40/B40))^(1/($C$6-$B$6))-1,0)</f>
        <v>3.2994772750597035E-2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12.772964066750481</v>
      </c>
      <c r="R40" s="11">
        <v>15.078914568046985</v>
      </c>
      <c r="S40" s="345">
        <f t="shared" si="28"/>
        <v>2.305950501296504</v>
      </c>
      <c r="T40" s="345">
        <v>7.5176631619696632</v>
      </c>
      <c r="U40" s="345">
        <f t="shared" si="29"/>
        <v>9.8236136632661673</v>
      </c>
      <c r="V40" s="346">
        <f t="shared" si="30"/>
        <v>3.1336177030983459E-2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0.3404573571596346</v>
      </c>
      <c r="C41" s="11">
        <v>0.60466792038387662</v>
      </c>
      <c r="D41" s="11">
        <f t="shared" si="25"/>
        <v>0.26421056322424202</v>
      </c>
      <c r="E41" s="11">
        <v>0.26441705354825501</v>
      </c>
      <c r="F41" s="11">
        <f t="shared" si="26"/>
        <v>0.52862761677249703</v>
      </c>
      <c r="G41" s="200">
        <f t="shared" si="27"/>
        <v>3.9058898237706474E-2</v>
      </c>
      <c r="I41" s="11" t="str">
        <f>I30</f>
        <v>Managers, directors and senior officials</v>
      </c>
      <c r="J41" s="11">
        <f t="array" ref="J41:J49">MMULT(aggregation!$B$13:$AA$21,B94:B119)</f>
        <v>8.6373235381813647</v>
      </c>
      <c r="K41" s="11">
        <f t="array" ref="K41:K49">MMULT(aggregation!$B$13:$AA$21,C94:C119)</f>
        <v>12.615243549112641</v>
      </c>
      <c r="L41" s="11">
        <f t="array" ref="L41:L49">MMULT(aggregation!$B$13:$AA$21,D94:D119)</f>
        <v>3.9779200109312769</v>
      </c>
      <c r="M41" s="11">
        <f t="array" ref="M41:M49">MMULT(aggregation!$B$13:$AA$21,E94:E119)</f>
        <v>6.6101861874256276</v>
      </c>
      <c r="N41" s="11">
        <f t="array" ref="N41:N49">MMULT(aggregation!$B$13:$AA$21,F94:F119)</f>
        <v>10.588106198356904</v>
      </c>
      <c r="P41" s="10" t="str">
        <f>name!D9</f>
        <v>24 Business, media and public service professionals</v>
      </c>
      <c r="Q41" s="11">
        <v>11.771004628032344</v>
      </c>
      <c r="R41" s="11">
        <v>15.69456768029413</v>
      </c>
      <c r="S41" s="345">
        <f t="shared" si="28"/>
        <v>3.9235630522617857</v>
      </c>
      <c r="T41" s="345">
        <v>7.6612267166679873</v>
      </c>
      <c r="U41" s="345">
        <f t="shared" si="29"/>
        <v>11.584789768929774</v>
      </c>
      <c r="V41" s="346">
        <f t="shared" si="30"/>
        <v>3.3984295939545328E-2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0.12908595544233378</v>
      </c>
      <c r="C42" s="11">
        <v>0.21605009729093047</v>
      </c>
      <c r="D42" s="11">
        <f t="shared" si="25"/>
        <v>8.6964141848596688E-2</v>
      </c>
      <c r="E42" s="11">
        <v>8.4900503479450565E-2</v>
      </c>
      <c r="F42" s="11">
        <f t="shared" si="26"/>
        <v>0.17186464532804724</v>
      </c>
      <c r="G42" s="200">
        <f t="shared" si="27"/>
        <v>3.4269743182233858E-2</v>
      </c>
      <c r="I42" s="11" t="str">
        <f>I31</f>
        <v>Professional occupations</v>
      </c>
      <c r="J42" s="11">
        <v>32.030273286412303</v>
      </c>
      <c r="K42" s="11">
        <v>43.508727631657479</v>
      </c>
      <c r="L42" s="11">
        <v>11.478454345245172</v>
      </c>
      <c r="M42" s="11">
        <v>19.981865615212069</v>
      </c>
      <c r="N42" s="11">
        <v>31.460319960457241</v>
      </c>
      <c r="P42" s="10" t="str">
        <f>name!D10</f>
        <v>31 Science, engineering and technology associate professionals</v>
      </c>
      <c r="Q42" s="11">
        <v>1.9170004454218765</v>
      </c>
      <c r="R42" s="11">
        <v>2.4586606263991091</v>
      </c>
      <c r="S42" s="345">
        <f t="shared" si="28"/>
        <v>0.54166018097723256</v>
      </c>
      <c r="T42" s="345">
        <v>1.1018774280382209</v>
      </c>
      <c r="U42" s="345">
        <f t="shared" si="29"/>
        <v>1.6435376090154534</v>
      </c>
      <c r="V42" s="346">
        <f t="shared" si="30"/>
        <v>3.073784490211473E-2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3.0100914336961909E-2</v>
      </c>
      <c r="C43" s="11">
        <v>4.5480378443693993E-2</v>
      </c>
      <c r="D43" s="11">
        <f t="shared" si="25"/>
        <v>1.5379464106732084E-2</v>
      </c>
      <c r="E43" s="11">
        <v>2.5999035568839549E-2</v>
      </c>
      <c r="F43" s="11">
        <f t="shared" si="26"/>
        <v>4.1378499675571632E-2</v>
      </c>
      <c r="G43" s="200">
        <f t="shared" si="27"/>
        <v>4.2378677524363084E-2</v>
      </c>
      <c r="I43" s="11" t="str">
        <f>I32</f>
        <v>Associate professional occupations</v>
      </c>
      <c r="J43" s="11">
        <v>13.82107206103584</v>
      </c>
      <c r="K43" s="11">
        <v>18.467335879247528</v>
      </c>
      <c r="L43" s="11">
        <v>4.646263818211688</v>
      </c>
      <c r="M43" s="11">
        <v>8.5155132726697751</v>
      </c>
      <c r="N43" s="11">
        <v>13.161777090881465</v>
      </c>
      <c r="P43" s="10" t="str">
        <f>name!D11</f>
        <v>32 Health and social care associate professionals</v>
      </c>
      <c r="Q43" s="11">
        <v>8.2781662408100747</v>
      </c>
      <c r="R43" s="11">
        <v>9.6909975250938736</v>
      </c>
      <c r="S43" s="345">
        <f t="shared" si="28"/>
        <v>1.4128312842837989</v>
      </c>
      <c r="T43" s="345">
        <v>5.511190814711405</v>
      </c>
      <c r="U43" s="345">
        <f t="shared" si="29"/>
        <v>6.9240220989952039</v>
      </c>
      <c r="V43" s="346">
        <f t="shared" si="30"/>
        <v>3.4603615076379546E-2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1.2405846642543334E-2</v>
      </c>
      <c r="C44" s="11">
        <v>3.1453710304151429E-2</v>
      </c>
      <c r="D44" s="11">
        <f t="shared" si="25"/>
        <v>1.9047863661608093E-2</v>
      </c>
      <c r="E44" s="11">
        <v>8.911393330579203E-3</v>
      </c>
      <c r="F44" s="11">
        <f t="shared" si="26"/>
        <v>2.7959256992187296E-2</v>
      </c>
      <c r="G44" s="200">
        <f t="shared" si="27"/>
        <v>3.6749030062931842E-2</v>
      </c>
      <c r="I44" s="11" t="str">
        <f>I33</f>
        <v>Administrative and secretarial occupations</v>
      </c>
      <c r="J44" s="11">
        <v>8.824581304994723</v>
      </c>
      <c r="K44" s="11">
        <v>12.443940116462665</v>
      </c>
      <c r="L44" s="11">
        <v>3.6193588114679414</v>
      </c>
      <c r="M44" s="11">
        <v>6.1956068516102967</v>
      </c>
      <c r="N44" s="11">
        <v>9.8149656630782385</v>
      </c>
      <c r="P44" s="10" t="str">
        <f>name!D12</f>
        <v>33 Protective service occupations</v>
      </c>
      <c r="Q44" s="11">
        <v>1.5657861310415992</v>
      </c>
      <c r="R44" s="11">
        <v>2.7136537169398522</v>
      </c>
      <c r="S44" s="345">
        <f t="shared" si="28"/>
        <v>1.147867585898253</v>
      </c>
      <c r="T44" s="345">
        <v>1.1523303498517057</v>
      </c>
      <c r="U44" s="345">
        <f t="shared" si="29"/>
        <v>2.3001979357499587</v>
      </c>
      <c r="V44" s="346">
        <f t="shared" si="30"/>
        <v>3.7454458575381544E-2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8.8806970153456663E-2</v>
      </c>
      <c r="C45" s="11">
        <v>0.11318029326546346</v>
      </c>
      <c r="D45" s="11">
        <f t="shared" ref="D45:D46" si="31">C45-B45</f>
        <v>2.4373323112006795E-2</v>
      </c>
      <c r="E45" s="11">
        <v>6.0032298013902793E-2</v>
      </c>
      <c r="F45" s="11">
        <f t="shared" ref="F45:F46" si="32">SUM(D45:E45)</f>
        <v>8.4405621125909588E-2</v>
      </c>
      <c r="G45" s="200">
        <f t="shared" si="27"/>
        <v>3.5026251118022378E-2</v>
      </c>
      <c r="I45" s="11" t="str">
        <f t="shared" ref="I45:I49" si="33">I34</f>
        <v>Skilled trades occupations</v>
      </c>
      <c r="J45" s="11">
        <v>1.8507734649617524</v>
      </c>
      <c r="K45" s="11">
        <v>2.7845801129626597</v>
      </c>
      <c r="L45" s="11">
        <v>0.93380664800090718</v>
      </c>
      <c r="M45" s="11">
        <v>1.4157567381572229</v>
      </c>
      <c r="N45" s="11">
        <v>2.3495633861581302</v>
      </c>
      <c r="P45" s="10" t="str">
        <f>name!D13</f>
        <v>34 Culture, media and sports occupations</v>
      </c>
      <c r="Q45" s="11">
        <v>3.3805684842357921</v>
      </c>
      <c r="R45" s="11">
        <v>3.7166771137706185</v>
      </c>
      <c r="S45" s="345">
        <f t="shared" si="28"/>
        <v>0.33610862953482634</v>
      </c>
      <c r="T45" s="345">
        <v>1.905834375316299</v>
      </c>
      <c r="U45" s="345">
        <f t="shared" si="29"/>
        <v>2.2419430048511253</v>
      </c>
      <c r="V45" s="346">
        <f t="shared" si="30"/>
        <v>3.0254929505553863E-2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0.19647227656006033</v>
      </c>
      <c r="C46" s="11">
        <v>0.30232365166781555</v>
      </c>
      <c r="D46" s="11">
        <f t="shared" si="31"/>
        <v>0.10585137510775522</v>
      </c>
      <c r="E46" s="11">
        <v>0.13120733872139922</v>
      </c>
      <c r="F46" s="11">
        <f t="shared" si="32"/>
        <v>0.23705871382915444</v>
      </c>
      <c r="G46" s="200">
        <f t="shared" si="27"/>
        <v>3.4689105960669986E-2</v>
      </c>
      <c r="I46" s="11" t="str">
        <f t="shared" si="33"/>
        <v>Caring, leisure and other service occupations</v>
      </c>
      <c r="J46" s="11">
        <v>4.4065550003029497</v>
      </c>
      <c r="K46" s="11">
        <v>6.9755459534787061</v>
      </c>
      <c r="L46" s="11">
        <v>2.5689909531757578</v>
      </c>
      <c r="M46" s="11">
        <v>3.7823411927727264</v>
      </c>
      <c r="N46" s="11">
        <v>6.3513321459484837</v>
      </c>
      <c r="P46" s="10" t="str">
        <f>name!D14</f>
        <v>35 Business and public service associate professionals</v>
      </c>
      <c r="Q46" s="11">
        <v>10.029520198365292</v>
      </c>
      <c r="R46" s="11">
        <v>11.156739288299683</v>
      </c>
      <c r="S46" s="345">
        <f t="shared" si="28"/>
        <v>1.1272190899343908</v>
      </c>
      <c r="T46" s="345">
        <v>5.6595728107395971</v>
      </c>
      <c r="U46" s="345">
        <f t="shared" si="29"/>
        <v>6.7867919006739879</v>
      </c>
      <c r="V46" s="346">
        <f t="shared" si="30"/>
        <v>3.0278203507646984E-2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0.19294332503056288</v>
      </c>
      <c r="C47" s="11">
        <v>0.26696584981658</v>
      </c>
      <c r="D47" s="11">
        <f t="shared" si="25"/>
        <v>7.4022524786017119E-2</v>
      </c>
      <c r="E47" s="11">
        <v>0.12981263391567818</v>
      </c>
      <c r="F47" s="11">
        <f t="shared" si="26"/>
        <v>0.2038351587016953</v>
      </c>
      <c r="G47" s="200">
        <f t="shared" si="27"/>
        <v>3.4895028637117464E-2</v>
      </c>
      <c r="I47" s="11" t="str">
        <f t="shared" si="33"/>
        <v>Sales and customer service occupations</v>
      </c>
      <c r="J47" s="11">
        <v>5.257228777449912</v>
      </c>
      <c r="K47" s="11">
        <v>8.6125163644575338</v>
      </c>
      <c r="L47" s="11">
        <v>3.3552875870076209</v>
      </c>
      <c r="M47" s="11">
        <v>4.0370938579091149</v>
      </c>
      <c r="N47" s="11">
        <v>7.3923814449167358</v>
      </c>
      <c r="P47" s="10" t="str">
        <f>name!D15</f>
        <v>41 Administrative occupations</v>
      </c>
      <c r="Q47" s="11">
        <v>26.118124056186499</v>
      </c>
      <c r="R47" s="11">
        <v>21.023090165354283</v>
      </c>
      <c r="S47" s="345">
        <f t="shared" si="28"/>
        <v>-5.0950338908322159</v>
      </c>
      <c r="T47" s="345">
        <v>13.369397931123252</v>
      </c>
      <c r="U47" s="345">
        <f t="shared" si="29"/>
        <v>8.2743640402910366</v>
      </c>
      <c r="V47" s="346">
        <f t="shared" si="30"/>
        <v>2.7940222566862571E-2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1.2975602566859498E-2</v>
      </c>
      <c r="C48" s="11">
        <v>3.1809919782101376E-2</v>
      </c>
      <c r="D48" s="11">
        <f t="shared" si="25"/>
        <v>1.8834317215241876E-2</v>
      </c>
      <c r="E48" s="11">
        <v>1.5896904956591015E-2</v>
      </c>
      <c r="F48" s="11">
        <f t="shared" si="26"/>
        <v>3.4731222171832887E-2</v>
      </c>
      <c r="G48" s="200">
        <f t="shared" si="27"/>
        <v>5.4768451020420938E-2</v>
      </c>
      <c r="I48" s="11" t="str">
        <f t="shared" si="33"/>
        <v>Process, plant and machine operatives</v>
      </c>
      <c r="J48" s="11">
        <v>0.85612941605763093</v>
      </c>
      <c r="K48" s="11">
        <v>1.6715429650479166</v>
      </c>
      <c r="L48" s="11">
        <v>0.81541354899028562</v>
      </c>
      <c r="M48" s="11">
        <v>0.77296236822737385</v>
      </c>
      <c r="N48" s="11">
        <v>1.5883759172176595</v>
      </c>
      <c r="P48" s="10" t="str">
        <f>name!D16</f>
        <v>42 Secretarial and related occupations</v>
      </c>
      <c r="Q48" s="11">
        <v>7.5657896765280208</v>
      </c>
      <c r="R48" s="11">
        <v>6.661915659510524</v>
      </c>
      <c r="S48" s="345">
        <f t="shared" si="28"/>
        <v>-0.90387401701749681</v>
      </c>
      <c r="T48" s="345">
        <v>4.2354893079658353</v>
      </c>
      <c r="U48" s="345">
        <f t="shared" si="29"/>
        <v>3.3316152909483385</v>
      </c>
      <c r="V48" s="346">
        <f t="shared" si="30"/>
        <v>3.0081658421081459E-2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9.3214917557873853E-3</v>
      </c>
      <c r="C49" s="11">
        <v>1.1598867104076935E-2</v>
      </c>
      <c r="D49" s="11">
        <f t="shared" si="25"/>
        <v>2.2773753482895499E-3</v>
      </c>
      <c r="E49" s="11">
        <v>7.2573487767114689E-3</v>
      </c>
      <c r="F49" s="11">
        <f t="shared" si="26"/>
        <v>9.5347241250010178E-3</v>
      </c>
      <c r="G49" s="200">
        <f t="shared" si="27"/>
        <v>3.9133267796803928E-2</v>
      </c>
      <c r="I49" s="11" t="str">
        <f t="shared" si="33"/>
        <v>Elementary occupations</v>
      </c>
      <c r="J49" s="11">
        <v>3.2560964812968205</v>
      </c>
      <c r="K49" s="11">
        <v>5.9516487131090692</v>
      </c>
      <c r="L49" s="11">
        <v>2.6955522318122482</v>
      </c>
      <c r="M49" s="11">
        <v>3.0120869664756964</v>
      </c>
      <c r="N49" s="11">
        <v>5.7076391982879446</v>
      </c>
      <c r="P49" s="10" t="str">
        <f>name!D17</f>
        <v>51 Skilled agricultural and related trades</v>
      </c>
      <c r="Q49" s="11">
        <v>0.9633602079606115</v>
      </c>
      <c r="R49" s="11">
        <v>1.2376462904274759</v>
      </c>
      <c r="S49" s="345">
        <f t="shared" si="28"/>
        <v>0.27428608246686437</v>
      </c>
      <c r="T49" s="345">
        <v>0.77149109803893989</v>
      </c>
      <c r="U49" s="345">
        <f t="shared" si="29"/>
        <v>1.0457771805058043</v>
      </c>
      <c r="V49" s="346">
        <f t="shared" si="30"/>
        <v>3.9995763688501107E-2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1.2104123021690071E-2</v>
      </c>
      <c r="C50" s="11">
        <v>2.0744722586532205E-2</v>
      </c>
      <c r="D50" s="11">
        <f t="shared" si="25"/>
        <v>8.6405995648421337E-3</v>
      </c>
      <c r="E50" s="11">
        <v>8.2380002573555419E-3</v>
      </c>
      <c r="F50" s="11">
        <f t="shared" si="26"/>
        <v>1.6878599822197676E-2</v>
      </c>
      <c r="G50" s="200">
        <f t="shared" si="27"/>
        <v>3.5215732597912996E-2</v>
      </c>
      <c r="O50" s="71"/>
      <c r="P50" s="10" t="str">
        <f>name!D18</f>
        <v>52 Skilled metal, electrical and electronic trades</v>
      </c>
      <c r="Q50" s="11">
        <v>0.19299795974530454</v>
      </c>
      <c r="R50" s="11">
        <v>0.63959957755112162</v>
      </c>
      <c r="S50" s="345">
        <f t="shared" si="28"/>
        <v>0.44660161780581709</v>
      </c>
      <c r="T50" s="345">
        <v>0.28906533994627304</v>
      </c>
      <c r="U50" s="345">
        <f t="shared" si="29"/>
        <v>0.73566695775209012</v>
      </c>
      <c r="V50" s="346">
        <f t="shared" si="30"/>
        <v>6.2926961980047658E-2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2.3559473915363304E-3</v>
      </c>
      <c r="C51" s="11">
        <v>4.7684718999068884E-3</v>
      </c>
      <c r="D51" s="11">
        <f t="shared" ref="D51" si="34">C51-B51</f>
        <v>2.412524508370558E-3</v>
      </c>
      <c r="E51" s="11">
        <v>2.0471848527202235E-3</v>
      </c>
      <c r="F51" s="11">
        <f t="shared" ref="F51" si="35">SUM(D51:E51)</f>
        <v>4.4597093610907815E-3</v>
      </c>
      <c r="G51" s="200">
        <f t="shared" si="27"/>
        <v>4.2572845844092377E-2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0.32653676730689313</v>
      </c>
      <c r="R51" s="11">
        <v>0.39767082786436875</v>
      </c>
      <c r="S51" s="345">
        <f t="shared" si="28"/>
        <v>7.113406055747562E-2</v>
      </c>
      <c r="T51" s="345">
        <v>0.19923029769574832</v>
      </c>
      <c r="U51" s="345">
        <f t="shared" si="29"/>
        <v>0.27036435825322391</v>
      </c>
      <c r="V51" s="346">
        <f t="shared" si="30"/>
        <v>3.2263930850158662E-2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2.0239732297932852E-2</v>
      </c>
      <c r="C52" s="11">
        <v>3.2132712609061059E-2</v>
      </c>
      <c r="D52" s="11">
        <f t="shared" si="25"/>
        <v>1.1892980311128207E-2</v>
      </c>
      <c r="E52" s="11">
        <v>1.6122117600231287E-2</v>
      </c>
      <c r="F52" s="11">
        <f t="shared" si="26"/>
        <v>2.8015097911359494E-2</v>
      </c>
      <c r="G52" s="200">
        <f t="shared" si="27"/>
        <v>3.9830967288743802E-2</v>
      </c>
      <c r="I52" s="11" t="str">
        <f>I41</f>
        <v>Managers, directors and senior officials</v>
      </c>
      <c r="J52" s="11">
        <f t="array" ref="J52:J60">MMULT(aggregation!$B$13:$AA$21,B123:B148)</f>
        <v>2.4304386638396309</v>
      </c>
      <c r="K52" s="11">
        <f t="array" ref="K52:K60">MMULT(aggregation!$B$13:$AA$21,C123:C148)</f>
        <v>3.3225534535502996</v>
      </c>
      <c r="L52" s="11">
        <f t="array" ref="L52:L60">MMULT(aggregation!$B$13:$AA$21,D123:D148)</f>
        <v>0.89211478971066871</v>
      </c>
      <c r="M52" s="11">
        <f t="array" ref="M52:M60">MMULT(aggregation!$B$13:$AA$21,E123:E148)</f>
        <v>1.695477699241696</v>
      </c>
      <c r="N52" s="11">
        <f t="array" ref="N52:N60">MMULT(aggregation!$B$13:$AA$21,F123:F148)</f>
        <v>2.5875924889523647</v>
      </c>
      <c r="P52" s="10" t="str">
        <f>name!D20</f>
        <v>54 Textiles, printing and other skilled trades</v>
      </c>
      <c r="Q52" s="11">
        <v>3.8709356830898427</v>
      </c>
      <c r="R52" s="11">
        <v>3.8647454676762019</v>
      </c>
      <c r="S52" s="345">
        <f t="shared" si="28"/>
        <v>-6.1902154136408427E-3</v>
      </c>
      <c r="T52" s="345">
        <v>2.2996130929498788</v>
      </c>
      <c r="U52" s="345">
        <f t="shared" si="29"/>
        <v>2.293422877536238</v>
      </c>
      <c r="V52" s="346">
        <f t="shared" si="30"/>
        <v>3.1574320001015455E-2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1.6466805934068681E-2</v>
      </c>
      <c r="C53" s="11">
        <v>2.7288912250995639E-2</v>
      </c>
      <c r="D53" s="11">
        <f t="shared" si="25"/>
        <v>1.0822106316926958E-2</v>
      </c>
      <c r="E53" s="11">
        <v>1.3952560850894651E-2</v>
      </c>
      <c r="F53" s="11">
        <f t="shared" si="26"/>
        <v>2.4774667167821611E-2</v>
      </c>
      <c r="G53" s="200">
        <f t="shared" si="27"/>
        <v>4.1764099003517297E-2</v>
      </c>
      <c r="I53" s="11" t="str">
        <f>I42</f>
        <v>Professional occupations</v>
      </c>
      <c r="J53" s="11">
        <v>5.7388753455545372</v>
      </c>
      <c r="K53" s="11">
        <v>2.631184002128371</v>
      </c>
      <c r="L53" s="11">
        <v>-3.1076913434261657</v>
      </c>
      <c r="M53" s="11">
        <v>1.4397746347759885</v>
      </c>
      <c r="N53" s="11">
        <v>-1.6679167086501774</v>
      </c>
      <c r="P53" s="10" t="str">
        <f>name!D21</f>
        <v>61 Caring personal service occupations</v>
      </c>
      <c r="Q53" s="11">
        <v>27.446243588418845</v>
      </c>
      <c r="R53" s="11">
        <v>30.240604192209382</v>
      </c>
      <c r="S53" s="345">
        <f t="shared" si="28"/>
        <v>2.7943606037905369</v>
      </c>
      <c r="T53" s="345">
        <v>17.218003491139175</v>
      </c>
      <c r="U53" s="345">
        <f t="shared" si="29"/>
        <v>20.012364094929712</v>
      </c>
      <c r="V53" s="346">
        <f t="shared" si="30"/>
        <v>3.2995604587189975E-2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9.1711841898469686E-3</v>
      </c>
      <c r="C54" s="11">
        <v>1.9621988653820067E-2</v>
      </c>
      <c r="D54" s="11">
        <f t="shared" ref="D54:D55" si="36">C54-B54</f>
        <v>1.0450804463973099E-2</v>
      </c>
      <c r="E54" s="11">
        <v>8.3401524613829856E-3</v>
      </c>
      <c r="F54" s="11">
        <f t="shared" ref="F54:F55" si="37">SUM(D54:E54)</f>
        <v>1.8790956925356084E-2</v>
      </c>
      <c r="G54" s="200">
        <f t="shared" si="27"/>
        <v>4.4061926530099438E-2</v>
      </c>
      <c r="I54" s="11" t="str">
        <f>I43</f>
        <v>Associate professional occupations</v>
      </c>
      <c r="J54" s="11">
        <v>4.1477295845333932</v>
      </c>
      <c r="K54" s="11">
        <v>3.872378387152811</v>
      </c>
      <c r="L54" s="11">
        <v>-0.27535119738058245</v>
      </c>
      <c r="M54" s="11">
        <v>1.8156159045529898</v>
      </c>
      <c r="N54" s="11">
        <v>1.5402647071724074</v>
      </c>
      <c r="P54" s="10" t="str">
        <f>name!D22</f>
        <v>62 Leisure, travel and related personal service occupations</v>
      </c>
      <c r="Q54" s="11">
        <v>6.7126938824898756</v>
      </c>
      <c r="R54" s="11">
        <v>7.0393397956234267</v>
      </c>
      <c r="S54" s="345">
        <f t="shared" si="28"/>
        <v>0.32664591313355107</v>
      </c>
      <c r="T54" s="345">
        <v>3.8087691052752843</v>
      </c>
      <c r="U54" s="345">
        <f t="shared" si="29"/>
        <v>4.1354150184088354</v>
      </c>
      <c r="V54" s="346">
        <f t="shared" si="30"/>
        <v>3.0414479020404173E-2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7.8218631826419607E-4</v>
      </c>
      <c r="C55" s="11">
        <v>1.4521677606343824E-3</v>
      </c>
      <c r="D55" s="11">
        <f t="shared" si="36"/>
        <v>6.6998144237018632E-4</v>
      </c>
      <c r="E55" s="11">
        <v>6.4807611726139757E-4</v>
      </c>
      <c r="F55" s="11">
        <f t="shared" si="37"/>
        <v>1.3180575596315838E-3</v>
      </c>
      <c r="G55" s="200">
        <f t="shared" si="27"/>
        <v>4.1055064280582032E-2</v>
      </c>
      <c r="I55" s="11" t="str">
        <f>I44</f>
        <v>Administrative and secretarial occupations</v>
      </c>
      <c r="J55" s="11">
        <v>3.3939103540249489</v>
      </c>
      <c r="K55" s="11">
        <v>4.1361242816656576</v>
      </c>
      <c r="L55" s="11">
        <v>0.74221392764070859</v>
      </c>
      <c r="M55" s="11">
        <v>2.2944415753735612</v>
      </c>
      <c r="N55" s="11">
        <v>3.0366555030142699</v>
      </c>
      <c r="P55" s="10" t="str">
        <f>name!D23</f>
        <v>63 Community and civil enforcement occupations</v>
      </c>
      <c r="Q55" s="11">
        <v>0.13088675495867136</v>
      </c>
      <c r="R55" s="11">
        <v>0.17382541760875056</v>
      </c>
      <c r="S55" s="345">
        <f t="shared" si="28"/>
        <v>4.2938662650079201E-2</v>
      </c>
      <c r="T55" s="345">
        <v>0.11111695423421911</v>
      </c>
      <c r="U55" s="345">
        <f t="shared" si="29"/>
        <v>0.15405561688429831</v>
      </c>
      <c r="V55" s="346">
        <f t="shared" si="30"/>
        <v>4.1825751876383599E-2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6.011919951300318E-2</v>
      </c>
      <c r="C56" s="11">
        <v>8.7864412357496591E-2</v>
      </c>
      <c r="D56" s="11">
        <f t="shared" si="25"/>
        <v>2.7745212844493411E-2</v>
      </c>
      <c r="E56" s="11">
        <v>4.0639217070209829E-2</v>
      </c>
      <c r="F56" s="11">
        <f t="shared" si="26"/>
        <v>6.838442991470324E-2</v>
      </c>
      <c r="G56" s="200">
        <f t="shared" si="27"/>
        <v>3.5025881249946211E-2</v>
      </c>
      <c r="I56" s="11" t="str">
        <f t="shared" ref="I56:I60" si="38">I45</f>
        <v>Skilled trades occupations</v>
      </c>
      <c r="J56" s="11">
        <v>0.9389099521655595</v>
      </c>
      <c r="K56" s="11">
        <v>1.3774546036842992</v>
      </c>
      <c r="L56" s="11">
        <v>0.4385446515187395</v>
      </c>
      <c r="M56" s="11">
        <v>0.70075636018261556</v>
      </c>
      <c r="N56" s="11">
        <v>1.1393010117013551</v>
      </c>
      <c r="P56" s="10" t="str">
        <f>name!D24</f>
        <v>71 Sales occupations</v>
      </c>
      <c r="Q56" s="11">
        <v>23.988805997345885</v>
      </c>
      <c r="R56" s="11">
        <v>22.101764452247863</v>
      </c>
      <c r="S56" s="345">
        <f t="shared" si="28"/>
        <v>-1.8870415450980218</v>
      </c>
      <c r="T56" s="345">
        <v>13.236679865743975</v>
      </c>
      <c r="U56" s="345">
        <f t="shared" si="29"/>
        <v>11.349638320645953</v>
      </c>
      <c r="V56" s="346">
        <f t="shared" si="30"/>
        <v>2.9727037570641546E-2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2.4292715832364618E-2</v>
      </c>
      <c r="C57" s="11">
        <v>5.420893437740406E-2</v>
      </c>
      <c r="D57" s="11">
        <f t="shared" si="25"/>
        <v>2.9916218545039442E-2</v>
      </c>
      <c r="E57" s="11">
        <v>2.0775703954864149E-2</v>
      </c>
      <c r="F57" s="11">
        <f t="shared" si="26"/>
        <v>5.0691922499903591E-2</v>
      </c>
      <c r="G57" s="200">
        <f t="shared" si="27"/>
        <v>4.2060860092647978E-2</v>
      </c>
      <c r="I57" s="11" t="str">
        <f t="shared" si="38"/>
        <v>Caring, leisure and other service occupations</v>
      </c>
      <c r="J57" s="11">
        <v>3.5364539856250206</v>
      </c>
      <c r="K57" s="11">
        <v>4.4052953304157372</v>
      </c>
      <c r="L57" s="11">
        <v>0.86884134479071684</v>
      </c>
      <c r="M57" s="11">
        <v>2.3807727205991878</v>
      </c>
      <c r="N57" s="11">
        <v>3.2496140653899048</v>
      </c>
      <c r="P57" s="10" t="str">
        <f>name!D25</f>
        <v>72 Customer service occupations</v>
      </c>
      <c r="Q57" s="11">
        <v>4.6607269608554738</v>
      </c>
      <c r="R57" s="11">
        <v>6.5838055576552739</v>
      </c>
      <c r="S57" s="345">
        <f t="shared" si="28"/>
        <v>1.9230785967998001</v>
      </c>
      <c r="T57" s="345">
        <v>3.2947530747210743</v>
      </c>
      <c r="U57" s="345">
        <f t="shared" si="29"/>
        <v>5.2178316715208748</v>
      </c>
      <c r="V57" s="346">
        <f t="shared" si="30"/>
        <v>3.6288905402272142E-2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2.0326507979466488E-2</v>
      </c>
      <c r="C58" s="11">
        <v>4.8917910123769011E-2</v>
      </c>
      <c r="D58" s="11">
        <f t="shared" ref="D58:D59" si="39">C58-B58</f>
        <v>2.8591402144302523E-2</v>
      </c>
      <c r="E58" s="11">
        <v>1.6695064700346939E-2</v>
      </c>
      <c r="F58" s="11">
        <f t="shared" ref="F58:F59" si="40">SUM(D58:E58)</f>
        <v>4.5286466844649459E-2</v>
      </c>
      <c r="G58" s="200">
        <f t="shared" si="27"/>
        <v>4.0781280955960231E-2</v>
      </c>
      <c r="I58" s="11" t="str">
        <f t="shared" si="38"/>
        <v>Sales and customer service occupations</v>
      </c>
      <c r="J58" s="11">
        <v>1.8920979487000456</v>
      </c>
      <c r="K58" s="11">
        <v>2.9873510262092395</v>
      </c>
      <c r="L58" s="11">
        <v>1.0952530775091938</v>
      </c>
      <c r="M58" s="11">
        <v>1.4266165571046938</v>
      </c>
      <c r="N58" s="11">
        <v>2.5218696346138874</v>
      </c>
      <c r="P58" s="10" t="str">
        <f>name!D26</f>
        <v>81 Process, plant and machine operatives</v>
      </c>
      <c r="Q58" s="11">
        <v>1.8636329767821873</v>
      </c>
      <c r="R58" s="11">
        <v>2.1081076844858915</v>
      </c>
      <c r="S58" s="345">
        <f t="shared" si="28"/>
        <v>0.24447470770370416</v>
      </c>
      <c r="T58" s="345">
        <v>1.0513871529145793</v>
      </c>
      <c r="U58" s="345">
        <f t="shared" si="29"/>
        <v>1.2958618606182835</v>
      </c>
      <c r="V58" s="346">
        <f t="shared" si="30"/>
        <v>3.0272429526726929E-2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2.352477286177769E-2</v>
      </c>
      <c r="C59" s="11">
        <v>5.6447621318544298E-2</v>
      </c>
      <c r="D59" s="11">
        <f t="shared" si="39"/>
        <v>3.2922848456766608E-2</v>
      </c>
      <c r="E59" s="11">
        <v>2.8452588703238378E-2</v>
      </c>
      <c r="F59" s="11">
        <f t="shared" si="40"/>
        <v>6.1375437160004986E-2</v>
      </c>
      <c r="G59" s="200">
        <f t="shared" si="27"/>
        <v>5.4271790473474635E-2</v>
      </c>
      <c r="I59" s="11" t="str">
        <f t="shared" si="38"/>
        <v>Process, plant and machine operatives</v>
      </c>
      <c r="J59" s="11">
        <v>0.41988254969917027</v>
      </c>
      <c r="K59" s="11">
        <v>0.6994986087468722</v>
      </c>
      <c r="L59" s="11">
        <v>0.27961605904770193</v>
      </c>
      <c r="M59" s="11">
        <v>0.32088647417015131</v>
      </c>
      <c r="N59" s="11">
        <v>0.60050253321785318</v>
      </c>
      <c r="P59" s="10" t="str">
        <f>name!D27</f>
        <v>82 Transport and mobile machine drivers and operatives</v>
      </c>
      <c r="Q59" s="11">
        <v>0.39865431850545668</v>
      </c>
      <c r="R59" s="11">
        <v>0.64032246653187752</v>
      </c>
      <c r="S59" s="345">
        <f t="shared" si="28"/>
        <v>0.24166814802642084</v>
      </c>
      <c r="T59" s="345">
        <v>0.35830710456807074</v>
      </c>
      <c r="U59" s="345">
        <f t="shared" si="29"/>
        <v>0.59997525259449158</v>
      </c>
      <c r="V59" s="346">
        <f t="shared" si="30"/>
        <v>4.367469005961544E-2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2.3561787486306313E-4</v>
      </c>
      <c r="C60" s="11">
        <v>2.8729006781009315E-4</v>
      </c>
      <c r="D60" s="11">
        <f t="shared" si="25"/>
        <v>5.1672192947030019E-5</v>
      </c>
      <c r="E60" s="11">
        <v>1.6543185715566289E-4</v>
      </c>
      <c r="F60" s="11">
        <f t="shared" si="26"/>
        <v>2.1710405010269291E-4</v>
      </c>
      <c r="G60" s="200">
        <f t="shared" si="27"/>
        <v>3.6094415922524936E-2</v>
      </c>
      <c r="I60" s="11" t="str">
        <f t="shared" si="38"/>
        <v>Elementary occupations</v>
      </c>
      <c r="J60" s="11">
        <v>1.6668751660797583</v>
      </c>
      <c r="K60" s="11">
        <v>2.9905402010802229</v>
      </c>
      <c r="L60" s="11">
        <v>1.3236650350004646</v>
      </c>
      <c r="M60" s="11">
        <v>1.3965880285098249</v>
      </c>
      <c r="N60" s="11">
        <v>2.7202530635102891</v>
      </c>
      <c r="P60" s="10" t="str">
        <f>name!D28</f>
        <v>91 Elementary trades and related occupations</v>
      </c>
      <c r="Q60" s="11">
        <v>0.86584642841154025</v>
      </c>
      <c r="R60" s="11">
        <v>0.71252166072183509</v>
      </c>
      <c r="S60" s="345">
        <f t="shared" si="28"/>
        <v>-0.15332476768970515</v>
      </c>
      <c r="T60" s="345">
        <v>0.47506788365302299</v>
      </c>
      <c r="U60" s="345">
        <f t="shared" si="29"/>
        <v>0.32174311596331784</v>
      </c>
      <c r="V60" s="346">
        <f t="shared" si="30"/>
        <v>2.9589276069613923E-2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2.8312716530849744E-2</v>
      </c>
      <c r="C61" s="11">
        <v>5.3846231823910108E-2</v>
      </c>
      <c r="D61" s="11">
        <f t="shared" ref="D61" si="41">C61-B61</f>
        <v>2.5533515293060364E-2</v>
      </c>
      <c r="E61" s="11">
        <v>2.5344018462097821E-2</v>
      </c>
      <c r="F61" s="11">
        <f t="shared" ref="F61" si="42">SUM(D61:E61)</f>
        <v>5.0877533755158189E-2</v>
      </c>
      <c r="G61" s="200">
        <f t="shared" ref="G61" si="43">IF(B61&gt;0,(1+(E61/B61))^(1/($C$6-$B$6))-1,0)</f>
        <v>4.354099176812154E-2</v>
      </c>
      <c r="P61" s="10" t="str">
        <f>name!D29</f>
        <v>92 Elementary administration and service occupations</v>
      </c>
      <c r="Q61" s="11">
        <v>22.203859801938108</v>
      </c>
      <c r="R61" s="11">
        <v>23.350086719573941</v>
      </c>
      <c r="S61" s="345">
        <f t="shared" ref="S61" si="44">R61-Q61</f>
        <v>1.1462269176358326</v>
      </c>
      <c r="T61" s="345">
        <v>13.022474705202765</v>
      </c>
      <c r="U61" s="345">
        <f t="shared" ref="U61" si="45">SUM(S61:T61)</f>
        <v>14.168701622838597</v>
      </c>
      <c r="V61" s="346">
        <f t="shared" ref="V61" si="46">IF(Q61&gt;0,(1+(T61/Q61))^(1/($C$6-$B$6))-1,0)</f>
        <v>3.1246763500910379E-2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5.7982801370758184</v>
      </c>
      <c r="C62" s="11">
        <f t="shared" ref="C62:F62" si="47">SUM(C36:C61)</f>
        <v>9.1378475766510086</v>
      </c>
      <c r="D62" s="11">
        <f t="shared" si="47"/>
        <v>3.3395674395751906</v>
      </c>
      <c r="E62" s="11">
        <f t="shared" si="47"/>
        <v>3.9769733120820265</v>
      </c>
      <c r="F62" s="11">
        <f t="shared" si="47"/>
        <v>7.3165407516572154</v>
      </c>
      <c r="G62" s="200">
        <f t="shared" si="27"/>
        <v>3.5432809313062696E-2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217.65294441158653</v>
      </c>
      <c r="R62" s="11">
        <f>SUM(R36:R61)</f>
        <v>239.50766106444709</v>
      </c>
      <c r="S62" s="345">
        <f>R62-Q62</f>
        <v>21.85471665286056</v>
      </c>
      <c r="T62" s="11">
        <f>SUM(T36:T61)</f>
        <v>132.4193922348644</v>
      </c>
      <c r="U62" s="345">
        <f>SUM(S62:T62)</f>
        <v>154.27410888772496</v>
      </c>
      <c r="V62" s="346">
        <f t="shared" si="30"/>
        <v>3.2189768345689096E-2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2.1895261854037762</v>
      </c>
      <c r="K63" s="11">
        <f t="array" ref="K63:K71">MMULT(aggregation!$B$13:$AA$21,C152:C177)</f>
        <v>2.7118440460868962</v>
      </c>
      <c r="L63" s="11">
        <f t="array" ref="L63:L71">MMULT(aggregation!$B$13:$AA$21,D152:D177)</f>
        <v>0.52231786068311992</v>
      </c>
      <c r="M63" s="11">
        <f t="array" ref="M63:M71">MMULT(aggregation!$B$13:$AA$21,E152:E177)</f>
        <v>1.3964906216121773</v>
      </c>
      <c r="N63" s="11">
        <f t="array" ref="N63:N71">MMULT(aggregation!$B$13:$AA$21,F152:F177)</f>
        <v>1.9188084822952973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3.7670019836368196</v>
      </c>
      <c r="K64" s="11">
        <v>4.4869450729858622</v>
      </c>
      <c r="L64" s="11">
        <v>0.71994308934904239</v>
      </c>
      <c r="M64" s="11">
        <v>1.7857860870195239</v>
      </c>
      <c r="N64" s="11">
        <v>2.5057291763685661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2.272533920391397</v>
      </c>
      <c r="C65" s="11">
        <v>3.0607757817131755</v>
      </c>
      <c r="D65" s="11">
        <f>C65-B65</f>
        <v>0.78824186132177854</v>
      </c>
      <c r="E65" s="11">
        <v>1.5478120823031216</v>
      </c>
      <c r="F65" s="11">
        <f>SUM(D65:E65)</f>
        <v>2.3360539436249002</v>
      </c>
      <c r="G65" s="200">
        <f>IF(B65&gt;0,(1+(E65/B65))^(1/($C$6-$B$6))-1,0)</f>
        <v>3.5236291314559409E-2</v>
      </c>
      <c r="I65" s="11" t="str">
        <f>I54</f>
        <v>Associate professional occupations</v>
      </c>
      <c r="J65" s="11">
        <v>2.881587198138746</v>
      </c>
      <c r="K65" s="11">
        <v>3.1865600762185915</v>
      </c>
      <c r="L65" s="11">
        <v>0.30497287807984552</v>
      </c>
      <c r="M65" s="11">
        <v>1.398085482735036</v>
      </c>
      <c r="N65" s="11">
        <v>1.7030583608148815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1.1362167140804413</v>
      </c>
      <c r="C66" s="11">
        <v>2.6224786667319111</v>
      </c>
      <c r="D66" s="11">
        <f t="shared" ref="D66:D89" si="50">C66-B66</f>
        <v>1.4862619526514698</v>
      </c>
      <c r="E66" s="11">
        <v>1.2537549429934596</v>
      </c>
      <c r="F66" s="11">
        <f t="shared" ref="F66:F89" si="51">SUM(D66:E66)</f>
        <v>2.7400168956449296</v>
      </c>
      <c r="G66" s="200">
        <f t="shared" ref="G66:G89" si="52">IF(B66&gt;0,(1+(E66/B66))^(1/($C$6-$B$6))-1,0)</f>
        <v>5.0821068956312665E-2</v>
      </c>
      <c r="I66" s="11" t="str">
        <f>I55</f>
        <v>Administrative and secretarial occupations</v>
      </c>
      <c r="J66" s="11">
        <v>3.0547889137194639</v>
      </c>
      <c r="K66" s="11">
        <v>3.8194445780566224</v>
      </c>
      <c r="L66" s="11">
        <v>0.76465566433715848</v>
      </c>
      <c r="M66" s="11">
        <v>1.9424637126193385</v>
      </c>
      <c r="N66" s="11">
        <v>2.7071193769564967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3.7562202869660792</v>
      </c>
      <c r="C67" s="11">
        <v>6.8515883011131864</v>
      </c>
      <c r="D67" s="11">
        <f t="shared" si="50"/>
        <v>3.0953680141471072</v>
      </c>
      <c r="E67" s="11">
        <v>2.2852788764851755</v>
      </c>
      <c r="F67" s="11">
        <f t="shared" si="51"/>
        <v>5.3806468906322831</v>
      </c>
      <c r="G67" s="200">
        <f t="shared" si="52"/>
        <v>3.2189834741634948E-2</v>
      </c>
      <c r="I67" s="11" t="str">
        <f t="shared" ref="I67:I71" si="53">I56</f>
        <v>Skilled trades occupations</v>
      </c>
      <c r="J67" s="11">
        <v>1.5629622452866152</v>
      </c>
      <c r="K67" s="11">
        <v>2.002136500335562</v>
      </c>
      <c r="L67" s="11">
        <v>0.43917425504894658</v>
      </c>
      <c r="M67" s="11">
        <v>0.97671546759165329</v>
      </c>
      <c r="N67" s="11">
        <v>1.4158897226405998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4.7818837525755917</v>
      </c>
      <c r="C68" s="11">
        <v>6.6114231809844988</v>
      </c>
      <c r="D68" s="11">
        <f t="shared" si="50"/>
        <v>1.829539428408907</v>
      </c>
      <c r="E68" s="11">
        <v>3.3573459379185695</v>
      </c>
      <c r="F68" s="11">
        <f t="shared" si="51"/>
        <v>5.186885366327477</v>
      </c>
      <c r="G68" s="200">
        <f t="shared" si="52"/>
        <v>3.609350846829984E-2</v>
      </c>
      <c r="I68" s="11" t="str">
        <f t="shared" si="53"/>
        <v>Caring, leisure and other service occupations</v>
      </c>
      <c r="J68" s="11">
        <v>2.3963530177243277</v>
      </c>
      <c r="K68" s="11">
        <v>3.3135521352369426</v>
      </c>
      <c r="L68" s="11">
        <v>0.91719911751261474</v>
      </c>
      <c r="M68" s="11">
        <v>1.755377503985315</v>
      </c>
      <c r="N68" s="11">
        <v>2.6725766214979298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9.2561805641726149</v>
      </c>
      <c r="C69" s="11">
        <v>12.148492982487609</v>
      </c>
      <c r="D69" s="11">
        <f t="shared" ref="D69" si="54">C69-B69</f>
        <v>2.8923124183149937</v>
      </c>
      <c r="E69" s="11">
        <v>5.8900467692271405</v>
      </c>
      <c r="F69" s="11">
        <f t="shared" ref="F69" si="55">SUM(D69:E69)</f>
        <v>8.7823591875421343</v>
      </c>
      <c r="G69" s="200">
        <f t="shared" si="52"/>
        <v>3.3375538298115126E-2</v>
      </c>
      <c r="I69" s="11" t="str">
        <f t="shared" si="53"/>
        <v>Sales and customer service occupations</v>
      </c>
      <c r="J69" s="11">
        <v>1.5635707748490031</v>
      </c>
      <c r="K69" s="11">
        <v>2.2788660002745891</v>
      </c>
      <c r="L69" s="11">
        <v>0.71529522542558599</v>
      </c>
      <c r="M69" s="11">
        <v>0.98906835977701435</v>
      </c>
      <c r="N69" s="11">
        <v>1.7043635852026005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4.5209135650679215</v>
      </c>
      <c r="C70" s="11">
        <v>6.5859975596226823</v>
      </c>
      <c r="D70" s="11">
        <f t="shared" si="50"/>
        <v>2.0650839945547608</v>
      </c>
      <c r="E70" s="11">
        <v>3.1513515500024472</v>
      </c>
      <c r="F70" s="11">
        <f t="shared" si="51"/>
        <v>5.2164355445572079</v>
      </c>
      <c r="G70" s="200">
        <f t="shared" si="52"/>
        <v>3.588885324807034E-2</v>
      </c>
      <c r="I70" s="11" t="str">
        <f t="shared" si="53"/>
        <v>Process, plant and machine operatives</v>
      </c>
      <c r="J70" s="11">
        <v>0.63453214399596714</v>
      </c>
      <c r="K70" s="11">
        <v>0.95386979966002128</v>
      </c>
      <c r="L70" s="11">
        <v>0.31933765566405414</v>
      </c>
      <c r="M70" s="11">
        <v>0.48415433962924287</v>
      </c>
      <c r="N70" s="11">
        <v>0.80349199529329707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0.85999137204084009</v>
      </c>
      <c r="C71" s="11">
        <v>1.2434222400697543</v>
      </c>
      <c r="D71" s="11">
        <f t="shared" si="50"/>
        <v>0.38343086802891424</v>
      </c>
      <c r="E71" s="11">
        <v>0.47709147823016074</v>
      </c>
      <c r="F71" s="11">
        <f t="shared" si="51"/>
        <v>0.86052234625907498</v>
      </c>
      <c r="G71" s="200">
        <f t="shared" si="52"/>
        <v>2.9858635483853924E-2</v>
      </c>
      <c r="I71" s="11" t="str">
        <f t="shared" si="53"/>
        <v>Elementary occupations</v>
      </c>
      <c r="J71" s="11">
        <v>1.4449592682245498</v>
      </c>
      <c r="K71" s="11">
        <v>2.4383859033213855</v>
      </c>
      <c r="L71" s="11">
        <v>0.9934266350968356</v>
      </c>
      <c r="M71" s="11">
        <v>1.1799702280496576</v>
      </c>
      <c r="N71" s="11">
        <v>2.1733968631464928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1.0159044853239714</v>
      </c>
      <c r="C72" s="11">
        <v>1.4295417988266883</v>
      </c>
      <c r="D72" s="11">
        <f t="shared" si="50"/>
        <v>0.41363731350271693</v>
      </c>
      <c r="E72" s="11">
        <v>0.80183985115157508</v>
      </c>
      <c r="F72" s="11">
        <f t="shared" si="51"/>
        <v>1.2154771646542919</v>
      </c>
      <c r="G72" s="200">
        <f t="shared" si="52"/>
        <v>3.9549869330425258E-2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0.25123367490172138</v>
      </c>
      <c r="C73" s="11">
        <v>0.61357528509908899</v>
      </c>
      <c r="D73" s="11">
        <f t="shared" si="50"/>
        <v>0.3623416101973676</v>
      </c>
      <c r="E73" s="11">
        <v>0.16114607181929591</v>
      </c>
      <c r="F73" s="11">
        <f t="shared" si="51"/>
        <v>0.52348768201666351</v>
      </c>
      <c r="G73" s="200">
        <f t="shared" si="52"/>
        <v>3.3589205670841116E-2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1.1075142423437201</v>
      </c>
      <c r="C74" s="11">
        <v>1.3041699799990634</v>
      </c>
      <c r="D74" s="11">
        <f t="shared" ref="D74:D75" si="56">C74-B74</f>
        <v>0.19665573765534328</v>
      </c>
      <c r="E74" s="11">
        <v>0.71598956414918513</v>
      </c>
      <c r="F74" s="11">
        <f t="shared" ref="F74:F75" si="57">SUM(D74:E74)</f>
        <v>0.91264530180452841</v>
      </c>
      <c r="G74" s="200">
        <f t="shared" si="52"/>
        <v>3.3801497582659268E-2</v>
      </c>
      <c r="I74" s="11" t="str">
        <f>I63</f>
        <v>Managers, directors and senior officials</v>
      </c>
      <c r="J74" s="11">
        <f t="array" ref="J74:J82">MMULT(aggregation!$B$13:$AA$21,B181:B206)</f>
        <v>7.8718456874716356</v>
      </c>
      <c r="K74" s="11">
        <f t="array" ref="K74:K82">MMULT(aggregation!$B$13:$AA$21,C181:C206)</f>
        <v>7.801293355363569</v>
      </c>
      <c r="L74" s="11">
        <f t="array" ref="L74:L82">MMULT(aggregation!$B$13:$AA$21,D181:D206)</f>
        <v>-7.0552332108066995E-2</v>
      </c>
      <c r="M74" s="11">
        <f t="array" ref="M74:M82">MMULT(aggregation!$B$13:$AA$21,E181:E206)</f>
        <v>3.4072678591905214</v>
      </c>
      <c r="N74" s="11">
        <f t="array" ref="N74:N82">MMULT(aggregation!$B$13:$AA$21,F181:F206)</f>
        <v>3.3367155270824549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2.2332006376435078</v>
      </c>
      <c r="C75" s="11">
        <v>2.9575850548427209</v>
      </c>
      <c r="D75" s="11">
        <f t="shared" si="56"/>
        <v>0.72438441719921309</v>
      </c>
      <c r="E75" s="11">
        <v>1.4296009552221087</v>
      </c>
      <c r="F75" s="11">
        <f t="shared" si="57"/>
        <v>2.1539853724213218</v>
      </c>
      <c r="G75" s="200">
        <f t="shared" si="52"/>
        <v>3.3536241694335667E-2</v>
      </c>
      <c r="I75" s="11" t="str">
        <f>I64</f>
        <v>Professional occupations</v>
      </c>
      <c r="J75" s="11">
        <v>12.028359361859218</v>
      </c>
      <c r="K75" s="11">
        <v>13.161858354865508</v>
      </c>
      <c r="L75" s="11">
        <v>1.1334989930062898</v>
      </c>
      <c r="M75" s="11">
        <v>5.4787504299878069</v>
      </c>
      <c r="N75" s="11">
        <v>6.6122494229940969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2.233823978641833</v>
      </c>
      <c r="C76" s="11">
        <v>3.1016637295042391</v>
      </c>
      <c r="D76" s="11">
        <f t="shared" si="50"/>
        <v>0.86783975086240606</v>
      </c>
      <c r="E76" s="11">
        <v>1.5905852546246282</v>
      </c>
      <c r="F76" s="11">
        <f t="shared" si="51"/>
        <v>2.458425005487034</v>
      </c>
      <c r="G76" s="200">
        <f t="shared" si="52"/>
        <v>3.6496151662035681E-2</v>
      </c>
      <c r="I76" s="11" t="str">
        <f>I65</f>
        <v>Associate professional occupations</v>
      </c>
      <c r="J76" s="11">
        <v>11.078117206107631</v>
      </c>
      <c r="K76" s="11">
        <v>10.590574960922828</v>
      </c>
      <c r="L76" s="11">
        <v>-0.48754224518480338</v>
      </c>
      <c r="M76" s="11">
        <v>4.4709996603079905</v>
      </c>
      <c r="N76" s="11">
        <v>3.9834574151231874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0.31385797411573846</v>
      </c>
      <c r="C77" s="11">
        <v>0.54872934130791351</v>
      </c>
      <c r="D77" s="11">
        <f t="shared" si="50"/>
        <v>0.23487136719217505</v>
      </c>
      <c r="E77" s="11">
        <v>0.30633478427160071</v>
      </c>
      <c r="F77" s="11">
        <f t="shared" si="51"/>
        <v>0.54120615146377582</v>
      </c>
      <c r="G77" s="200">
        <f t="shared" si="52"/>
        <v>4.6452616594668372E-2</v>
      </c>
      <c r="I77" s="11" t="str">
        <f>I66</f>
        <v>Administrative and secretarial occupations</v>
      </c>
      <c r="J77" s="11">
        <v>11.289590419231704</v>
      </c>
      <c r="K77" s="11">
        <v>9.4616269554786605</v>
      </c>
      <c r="L77" s="11">
        <v>-1.8279634637530437</v>
      </c>
      <c r="M77" s="11">
        <v>5.1773953596860647</v>
      </c>
      <c r="N77" s="11">
        <v>3.3494318959330212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4.7750264558122764E-2</v>
      </c>
      <c r="C78" s="11">
        <v>7.0701172454842157E-2</v>
      </c>
      <c r="D78" s="11">
        <f t="shared" si="50"/>
        <v>2.2950907896719393E-2</v>
      </c>
      <c r="E78" s="11">
        <v>3.3660942675426402E-2</v>
      </c>
      <c r="F78" s="11">
        <f t="shared" si="51"/>
        <v>5.6611850572145794E-2</v>
      </c>
      <c r="G78" s="200">
        <f t="shared" si="52"/>
        <v>3.6208683817869236E-2</v>
      </c>
      <c r="I78" s="11" t="str">
        <f t="shared" ref="I78:I82" si="58">I67</f>
        <v>Skilled trades occupations</v>
      </c>
      <c r="J78" s="11">
        <v>13.940316074580934</v>
      </c>
      <c r="K78" s="11">
        <v>11.860967828766881</v>
      </c>
      <c r="L78" s="11">
        <v>-2.0793482458140549</v>
      </c>
      <c r="M78" s="11">
        <v>4.871800185764978</v>
      </c>
      <c r="N78" s="11">
        <v>2.7924519399509231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0.1796007795941445</v>
      </c>
      <c r="C79" s="11">
        <v>0.38267628257426872</v>
      </c>
      <c r="D79" s="11">
        <f t="shared" si="50"/>
        <v>0.20307550298012422</v>
      </c>
      <c r="E79" s="11">
        <v>0.15438599724480279</v>
      </c>
      <c r="F79" s="11">
        <f t="shared" si="51"/>
        <v>0.35746150022492701</v>
      </c>
      <c r="G79" s="200">
        <f t="shared" si="52"/>
        <v>4.222480138345408E-2</v>
      </c>
      <c r="I79" s="11" t="str">
        <f t="shared" si="58"/>
        <v>Caring, leisure and other service occupations</v>
      </c>
      <c r="J79" s="11">
        <v>15.061660840584748</v>
      </c>
      <c r="K79" s="11">
        <v>19.723084382489024</v>
      </c>
      <c r="L79" s="11">
        <v>4.661423541904278</v>
      </c>
      <c r="M79" s="11">
        <v>10.064699632452614</v>
      </c>
      <c r="N79" s="11">
        <v>14.726123174356891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7.4717921460593431E-2</v>
      </c>
      <c r="C80" s="11">
        <v>0.1341242340916603</v>
      </c>
      <c r="D80" s="11">
        <f t="shared" ref="D80" si="59">C80-B80</f>
        <v>5.9406312631066868E-2</v>
      </c>
      <c r="E80" s="11">
        <v>6.0450418788179833E-2</v>
      </c>
      <c r="F80" s="11">
        <f t="shared" ref="F80" si="60">SUM(D80:E80)</f>
        <v>0.1198567314192467</v>
      </c>
      <c r="G80" s="200">
        <f t="shared" si="52"/>
        <v>4.0311373605650402E-2</v>
      </c>
      <c r="I80" s="11" t="str">
        <f t="shared" si="58"/>
        <v>Sales and customer service occupations</v>
      </c>
      <c r="J80" s="11">
        <v>12.710904681659178</v>
      </c>
      <c r="K80" s="11">
        <v>15.330668183502631</v>
      </c>
      <c r="L80" s="11">
        <v>2.6197635018434542</v>
      </c>
      <c r="M80" s="11">
        <v>6.9034520015284926</v>
      </c>
      <c r="N80" s="11">
        <v>9.5232155033719472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0.20533335442019029</v>
      </c>
      <c r="C81" s="11">
        <v>0.35344653378880492</v>
      </c>
      <c r="D81" s="11">
        <f t="shared" si="50"/>
        <v>0.14811317936861462</v>
      </c>
      <c r="E81" s="11">
        <v>0.1772228499115997</v>
      </c>
      <c r="F81" s="11">
        <f t="shared" si="51"/>
        <v>0.32533602928021432</v>
      </c>
      <c r="G81" s="200">
        <f t="shared" si="52"/>
        <v>4.2355150100479078E-2</v>
      </c>
      <c r="I81" s="11" t="str">
        <f t="shared" si="58"/>
        <v>Process, plant and machine operatives</v>
      </c>
      <c r="J81" s="11">
        <v>6.5937818890947693</v>
      </c>
      <c r="K81" s="11">
        <v>7.4279788287579791</v>
      </c>
      <c r="L81" s="11">
        <v>0.83419693966321029</v>
      </c>
      <c r="M81" s="11">
        <v>3.0797433358711785</v>
      </c>
      <c r="N81" s="11">
        <v>3.9139402755343884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0.94171900678372034</v>
      </c>
      <c r="C82" s="11">
        <v>1.4851728815077645</v>
      </c>
      <c r="D82" s="11">
        <f t="shared" si="50"/>
        <v>0.54345387472404416</v>
      </c>
      <c r="E82" s="11">
        <v>0.80931387728923387</v>
      </c>
      <c r="F82" s="11">
        <f t="shared" si="51"/>
        <v>1.3527677520132779</v>
      </c>
      <c r="G82" s="200">
        <f t="shared" si="52"/>
        <v>4.2217107790127439E-2</v>
      </c>
      <c r="I82" s="11" t="str">
        <f t="shared" si="58"/>
        <v>Elementary occupations</v>
      </c>
      <c r="J82" s="11">
        <v>10.126176325449658</v>
      </c>
      <c r="K82" s="11">
        <v>10.008176201704771</v>
      </c>
      <c r="L82" s="11">
        <v>-0.11800012374488678</v>
      </c>
      <c r="M82" s="11">
        <v>4.7954841212569086</v>
      </c>
      <c r="N82" s="11">
        <v>4.6774839975120219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0.1807282993449171</v>
      </c>
      <c r="C83" s="11">
        <v>0.28024123032637488</v>
      </c>
      <c r="D83" s="11">
        <f t="shared" ref="D83:D84" si="61">C83-B83</f>
        <v>9.9512930981457776E-2</v>
      </c>
      <c r="E83" s="11">
        <v>0.14611356676462994</v>
      </c>
      <c r="F83" s="11">
        <f t="shared" ref="F83:F84" si="62">SUM(D83:E83)</f>
        <v>0.24562649774608772</v>
      </c>
      <c r="G83" s="200">
        <f t="shared" si="52"/>
        <v>4.0289227593110155E-2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1.6775528009772965E-2</v>
      </c>
      <c r="C84" s="11">
        <v>2.5891847867361619E-2</v>
      </c>
      <c r="D84" s="11">
        <f t="shared" si="61"/>
        <v>9.1163198575886541E-3</v>
      </c>
      <c r="E84" s="11">
        <v>1.137856621062318E-2</v>
      </c>
      <c r="F84" s="11">
        <f t="shared" si="62"/>
        <v>2.0494886068211836E-2</v>
      </c>
      <c r="G84" s="200">
        <f t="shared" si="52"/>
        <v>3.5120772770488085E-2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0.88439247355385442</v>
      </c>
      <c r="C85" s="11">
        <v>1.4298561370753586</v>
      </c>
      <c r="D85" s="11">
        <f t="shared" si="50"/>
        <v>0.54546366352150422</v>
      </c>
      <c r="E85" s="11">
        <v>0.65597893632113236</v>
      </c>
      <c r="F85" s="11">
        <f t="shared" si="51"/>
        <v>1.2014425998426366</v>
      </c>
      <c r="G85" s="200">
        <f t="shared" si="52"/>
        <v>3.7684574248823433E-2</v>
      </c>
      <c r="I85" s="11" t="str">
        <f>I74</f>
        <v>Managers, directors and senior officials</v>
      </c>
      <c r="J85" s="11">
        <f t="array" ref="J85:J93">MMULT(aggregation!$B$13:$AA$21,B210:B235)</f>
        <v>6.452637893908264</v>
      </c>
      <c r="K85" s="11">
        <f t="array" ref="K85:K93">MMULT(aggregation!$B$13:$AA$21,C210:C235)</f>
        <v>6.6643286514117603</v>
      </c>
      <c r="L85" s="11">
        <f t="array" ref="L85:L93">MMULT(aggregation!$B$13:$AA$21,D210:D235)</f>
        <v>0.21169075750349675</v>
      </c>
      <c r="M85" s="11">
        <f t="array" ref="M85:M93">MMULT(aggregation!$B$13:$AA$21,E210:E235)</f>
        <v>3.1241202968108723</v>
      </c>
      <c r="N85" s="11">
        <f t="array" ref="N85:N93">MMULT(aggregation!$B$13:$AA$21,F210:F235)</f>
        <v>3.3358110543143691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0.27854648482340794</v>
      </c>
      <c r="C86" s="11">
        <v>0.61558996332274929</v>
      </c>
      <c r="D86" s="11">
        <f t="shared" si="50"/>
        <v>0.33704347849934135</v>
      </c>
      <c r="E86" s="11">
        <v>0.2672041138466984</v>
      </c>
      <c r="F86" s="11">
        <f t="shared" si="51"/>
        <v>0.60424759234603975</v>
      </c>
      <c r="G86" s="200">
        <f t="shared" si="52"/>
        <v>4.5858914640029003E-2</v>
      </c>
      <c r="I86" s="11" t="str">
        <f>I75</f>
        <v>Professional occupations</v>
      </c>
      <c r="J86" s="11">
        <v>7.7896661885278924</v>
      </c>
      <c r="K86" s="11">
        <v>7.2193983566049997</v>
      </c>
      <c r="L86" s="11">
        <v>-0.5702678319228921</v>
      </c>
      <c r="M86" s="11">
        <v>2.9630414926750217</v>
      </c>
      <c r="N86" s="11">
        <v>2.3927736607521295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0.11639898830653143</v>
      </c>
      <c r="C87" s="11">
        <v>0.28627437910388448</v>
      </c>
      <c r="D87" s="11">
        <f t="shared" ref="D87:D88" si="63">C87-B87</f>
        <v>0.16987539079735303</v>
      </c>
      <c r="E87" s="11">
        <v>0.11379469752403877</v>
      </c>
      <c r="F87" s="11">
        <f t="shared" ref="F87:F88" si="64">SUM(D87:E87)</f>
        <v>0.28367008832139179</v>
      </c>
      <c r="G87" s="200">
        <f t="shared" si="52"/>
        <v>4.6508949675481137E-2</v>
      </c>
      <c r="I87" s="11" t="str">
        <f>I76</f>
        <v>Associate professional occupations</v>
      </c>
      <c r="J87" s="11">
        <v>7.9567023049912251</v>
      </c>
      <c r="K87" s="11">
        <v>6.5095493298789604</v>
      </c>
      <c r="L87" s="11">
        <v>-1.4471529751122647</v>
      </c>
      <c r="M87" s="11">
        <v>2.6416987003585621</v>
      </c>
      <c r="N87" s="11">
        <v>1.1945457252462977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0.14267197135068396</v>
      </c>
      <c r="C88" s="11">
        <v>0.32833038756055871</v>
      </c>
      <c r="D88" s="11">
        <f t="shared" si="63"/>
        <v>0.18565841620987475</v>
      </c>
      <c r="E88" s="11">
        <v>0.158013524787256</v>
      </c>
      <c r="F88" s="11">
        <f t="shared" si="64"/>
        <v>0.34367194099713072</v>
      </c>
      <c r="G88" s="200">
        <f t="shared" si="52"/>
        <v>5.0956937079336129E-2</v>
      </c>
      <c r="I88" s="11" t="str">
        <f>I77</f>
        <v>Administrative and secretarial occupations</v>
      </c>
      <c r="J88" s="11">
        <v>11.534293987520059</v>
      </c>
      <c r="K88" s="11">
        <v>6.2727191745445605</v>
      </c>
      <c r="L88" s="11">
        <v>-5.2615748129754962</v>
      </c>
      <c r="M88" s="11">
        <v>3.5175414593977052</v>
      </c>
      <c r="N88" s="11">
        <v>-1.7440333535777917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3.7985970127436181E-2</v>
      </c>
      <c r="C89" s="11">
        <v>7.488369821474597E-2</v>
      </c>
      <c r="D89" s="11">
        <f t="shared" si="50"/>
        <v>3.6897728087309789E-2</v>
      </c>
      <c r="E89" s="11">
        <v>2.7810450661314837E-2</v>
      </c>
      <c r="F89" s="11">
        <f t="shared" si="51"/>
        <v>6.4708178748624626E-2</v>
      </c>
      <c r="G89" s="200">
        <f t="shared" si="52"/>
        <v>3.73021302934049E-2</v>
      </c>
      <c r="I89" s="11" t="str">
        <f t="shared" ref="I89:I93" si="65">I78</f>
        <v>Skilled trades occupations</v>
      </c>
      <c r="J89" s="11">
        <v>10.473490669787321</v>
      </c>
      <c r="K89" s="11">
        <v>10.469613914387413</v>
      </c>
      <c r="L89" s="11">
        <v>-3.8767553999081716E-3</v>
      </c>
      <c r="M89" s="11">
        <v>4.3615877876111915</v>
      </c>
      <c r="N89" s="11">
        <v>4.3577110322112835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0.84180324214218982</v>
      </c>
      <c r="C90" s="11">
        <v>1.8670438009234296</v>
      </c>
      <c r="D90" s="11">
        <f t="shared" ref="D90" si="66">C90-B90</f>
        <v>1.0252405587812397</v>
      </c>
      <c r="E90" s="11">
        <v>0.82487260221352199</v>
      </c>
      <c r="F90" s="11">
        <f t="shared" ref="F90" si="67">SUM(D90:E90)</f>
        <v>1.8501131609947616</v>
      </c>
      <c r="G90" s="200">
        <f t="shared" ref="G90:G91" si="68">IF(B90&gt;0,(1+(E90/B90))^(1/($C$6-$B$6))-1,0)</f>
        <v>4.6588688215601248E-2</v>
      </c>
      <c r="I90" s="11" t="str">
        <f t="shared" si="65"/>
        <v>Caring, leisure and other service occupations</v>
      </c>
      <c r="J90" s="11">
        <v>11.661966112580236</v>
      </c>
      <c r="K90" s="11">
        <v>8.1649301829296785</v>
      </c>
      <c r="L90" s="11">
        <v>-3.4970359296505591</v>
      </c>
      <c r="M90" s="11">
        <v>4.752727652875266</v>
      </c>
      <c r="N90" s="11">
        <v>1.2556917232247069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37.687899452740957</v>
      </c>
      <c r="C91" s="11">
        <f t="shared" ref="C91:F91" si="69">SUM(C65:C90)</f>
        <v>56.413676451114341</v>
      </c>
      <c r="D91" s="11">
        <f t="shared" si="69"/>
        <v>18.725776998373394</v>
      </c>
      <c r="E91" s="11">
        <f t="shared" si="69"/>
        <v>26.408378662636931</v>
      </c>
      <c r="F91" s="11">
        <f t="shared" si="69"/>
        <v>45.134155661010332</v>
      </c>
      <c r="G91" s="200">
        <f t="shared" si="68"/>
        <v>3.6037301330043459E-2</v>
      </c>
      <c r="I91" s="11" t="str">
        <f t="shared" si="65"/>
        <v>Sales and customer service occupations</v>
      </c>
      <c r="J91" s="11">
        <v>12.114599275332703</v>
      </c>
      <c r="K91" s="11">
        <v>9.4213465044379028</v>
      </c>
      <c r="L91" s="11">
        <v>-2.6932527708947998</v>
      </c>
      <c r="M91" s="11">
        <v>5.0772368218592083</v>
      </c>
      <c r="N91" s="11">
        <v>2.3839840509644086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7.6576224070980459</v>
      </c>
      <c r="K92" s="11">
        <v>9.6784669407879615</v>
      </c>
      <c r="L92" s="11">
        <v>2.0208445336899157</v>
      </c>
      <c r="M92" s="11">
        <v>4.1427034942380523</v>
      </c>
      <c r="N92" s="11">
        <v>6.163548027927968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16.720224490762451</v>
      </c>
      <c r="K93" s="11">
        <v>17.087819241958272</v>
      </c>
      <c r="L93" s="11">
        <v>0.36759475119582286</v>
      </c>
      <c r="M93" s="11">
        <v>7.6797673848247276</v>
      </c>
      <c r="N93" s="11">
        <v>8.0473621360205509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5.7020712841782535</v>
      </c>
      <c r="C94" s="11">
        <v>7.1836529988487596</v>
      </c>
      <c r="D94" s="11">
        <f>C94-B94</f>
        <v>1.4815817146705061</v>
      </c>
      <c r="E94" s="11">
        <v>3.6956024613031486</v>
      </c>
      <c r="F94" s="11">
        <f>SUM(D94:E94)</f>
        <v>5.1771841759736548</v>
      </c>
      <c r="G94" s="200">
        <f>IF(B94&gt;0,(1+(E94/B94))^(1/($C$6-$B$6))-1,0)</f>
        <v>3.3869796678283937E-2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2.9352522540031107</v>
      </c>
      <c r="C95" s="11">
        <v>5.4315905502638815</v>
      </c>
      <c r="D95" s="11">
        <f t="shared" ref="D95:D118" si="72">C95-B95</f>
        <v>2.4963382962607708</v>
      </c>
      <c r="E95" s="11">
        <v>2.914583726122479</v>
      </c>
      <c r="F95" s="11">
        <f t="shared" ref="F95:F118" si="73">SUM(D95:E95)</f>
        <v>5.4109220223832502</v>
      </c>
      <c r="G95" s="200">
        <f t="shared" ref="G95:G120" si="74">IF(B95&gt;0,(1+(E95/B95))^(1/($C$6-$B$6))-1,0)</f>
        <v>4.7047901241243473E-2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6.57984075694411</v>
      </c>
      <c r="C96" s="11">
        <v>7.8408991079019623</v>
      </c>
      <c r="D96" s="11">
        <f t="shared" si="72"/>
        <v>1.2610583509578523</v>
      </c>
      <c r="E96" s="11">
        <v>2.8889099386533887</v>
      </c>
      <c r="F96" s="11">
        <f t="shared" si="73"/>
        <v>4.1499682896112411</v>
      </c>
      <c r="G96" s="200">
        <f t="shared" si="74"/>
        <v>2.4562571660086796E-2</v>
      </c>
      <c r="I96" s="11" t="str">
        <f>I85</f>
        <v>Managers, directors and senior officials</v>
      </c>
      <c r="J96" s="11">
        <f t="array" ref="J96:J104">MMULT(aggregation!$B$13:$AA$21,B239:B264)</f>
        <v>3.3127232601468752</v>
      </c>
      <c r="K96" s="11">
        <f t="array" ref="K96:K104">MMULT(aggregation!$B$13:$AA$21,C239:C264)</f>
        <v>2.6372425988977621</v>
      </c>
      <c r="L96" s="11">
        <f t="array" ref="L96:L104">MMULT(aggregation!$B$13:$AA$21,D239:D264)</f>
        <v>-0.67548066124911288</v>
      </c>
      <c r="M96" s="11">
        <f t="array" ref="M96:M104">MMULT(aggregation!$B$13:$AA$21,E239:E264)</f>
        <v>1.430902936593635</v>
      </c>
      <c r="N96" s="11">
        <f t="array" ref="N96:N104">MMULT(aggregation!$B$13:$AA$21,F239:F264)</f>
        <v>0.75542227534452211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11.748889408281785</v>
      </c>
      <c r="C97" s="11">
        <v>18.533086423246221</v>
      </c>
      <c r="D97" s="11">
        <f t="shared" si="72"/>
        <v>6.7841970149644357</v>
      </c>
      <c r="E97" s="11">
        <v>9.1111361180921708</v>
      </c>
      <c r="F97" s="11">
        <f t="shared" si="73"/>
        <v>15.895333133056607</v>
      </c>
      <c r="G97" s="200">
        <f t="shared" si="74"/>
        <v>3.9013526055764913E-2</v>
      </c>
      <c r="I97" s="11" t="str">
        <f>I86</f>
        <v>Professional occupations</v>
      </c>
      <c r="J97" s="11">
        <v>3.6896260816347466</v>
      </c>
      <c r="K97" s="11">
        <v>2.5716740249257133</v>
      </c>
      <c r="L97" s="11">
        <v>-1.1179520567090333</v>
      </c>
      <c r="M97" s="11">
        <v>1.1856701704094463</v>
      </c>
      <c r="N97" s="11">
        <v>6.7718113700413279E-2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5.3697590039486096</v>
      </c>
      <c r="C98" s="11">
        <v>5.5136589428613574</v>
      </c>
      <c r="D98" s="11">
        <f t="shared" ref="D98" si="75">C98-B98</f>
        <v>0.14389993891274777</v>
      </c>
      <c r="E98" s="11">
        <v>2.5987524903506549</v>
      </c>
      <c r="F98" s="11">
        <f t="shared" ref="F98" si="76">SUM(D98:E98)</f>
        <v>2.7426524292634027</v>
      </c>
      <c r="G98" s="200">
        <f t="shared" si="74"/>
        <v>2.6663590622653111E-2</v>
      </c>
      <c r="I98" s="11" t="str">
        <f>I87</f>
        <v>Associate professional occupations</v>
      </c>
      <c r="J98" s="11">
        <v>3.5676495363379974</v>
      </c>
      <c r="K98" s="11">
        <v>2.0971238742541254</v>
      </c>
      <c r="L98" s="11">
        <v>-1.470525662083872</v>
      </c>
      <c r="M98" s="11">
        <v>1.0290659573343395</v>
      </c>
      <c r="N98" s="11">
        <v>-0.44145970474953244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8.3317841172378007</v>
      </c>
      <c r="C99" s="11">
        <v>11.621083157647938</v>
      </c>
      <c r="D99" s="11">
        <f t="shared" si="72"/>
        <v>3.2892990404101372</v>
      </c>
      <c r="E99" s="11">
        <v>5.3830670681158539</v>
      </c>
      <c r="F99" s="11">
        <f t="shared" si="73"/>
        <v>8.672366108525992</v>
      </c>
      <c r="G99" s="200">
        <f t="shared" si="74"/>
        <v>3.3784951713188516E-2</v>
      </c>
      <c r="I99" s="11" t="str">
        <f>I88</f>
        <v>Administrative and secretarial occupations</v>
      </c>
      <c r="J99" s="11">
        <v>5.149126794871929</v>
      </c>
      <c r="K99" s="11">
        <v>1.1824375184493103</v>
      </c>
      <c r="L99" s="11">
        <v>-3.9666892764226183</v>
      </c>
      <c r="M99" s="11">
        <v>1.086839602712999</v>
      </c>
      <c r="N99" s="11">
        <v>-2.8798496737096193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2.2759268708508564</v>
      </c>
      <c r="C100" s="11">
        <v>2.5051690422444475</v>
      </c>
      <c r="D100" s="11">
        <f t="shared" si="72"/>
        <v>0.22924217139359104</v>
      </c>
      <c r="E100" s="11">
        <v>1.028300326484632</v>
      </c>
      <c r="F100" s="11">
        <f t="shared" si="73"/>
        <v>1.257542497878223</v>
      </c>
      <c r="G100" s="200">
        <f t="shared" si="74"/>
        <v>2.5165793051333596E-2</v>
      </c>
      <c r="I100" s="11" t="str">
        <f t="shared" ref="I100:I104" si="77">I89</f>
        <v>Skilled trades occupations</v>
      </c>
      <c r="J100" s="11">
        <v>4.3097384617588697</v>
      </c>
      <c r="K100" s="11">
        <v>3.1232145848664867</v>
      </c>
      <c r="L100" s="11">
        <v>-1.1865238768923834</v>
      </c>
      <c r="M100" s="11">
        <v>1.5782952411014262</v>
      </c>
      <c r="N100" s="11">
        <v>0.39177136420904296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3.4018264092014721</v>
      </c>
      <c r="C101" s="11">
        <v>5.3527985039670378</v>
      </c>
      <c r="D101" s="11">
        <f t="shared" si="72"/>
        <v>1.9509720947655658</v>
      </c>
      <c r="E101" s="11">
        <v>2.8166596655751492</v>
      </c>
      <c r="F101" s="11">
        <f t="shared" si="73"/>
        <v>4.7676317603407146</v>
      </c>
      <c r="G101" s="200">
        <f t="shared" si="74"/>
        <v>4.1033810127941717E-2</v>
      </c>
      <c r="I101" s="11" t="str">
        <f t="shared" si="77"/>
        <v>Caring, leisure and other service occupations</v>
      </c>
      <c r="J101" s="11">
        <v>2.7125054646039044</v>
      </c>
      <c r="K101" s="11">
        <v>1.708477176600828</v>
      </c>
      <c r="L101" s="11">
        <v>-1.004028288003076</v>
      </c>
      <c r="M101" s="11">
        <v>0.83995422550976151</v>
      </c>
      <c r="N101" s="11">
        <v>-0.16407406249331447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1.3716147518307962</v>
      </c>
      <c r="C102" s="11">
        <v>2.7327169527323347</v>
      </c>
      <c r="D102" s="11">
        <f t="shared" si="72"/>
        <v>1.3611022009015386</v>
      </c>
      <c r="E102" s="11">
        <v>0.94576591187287096</v>
      </c>
      <c r="F102" s="11">
        <f t="shared" si="73"/>
        <v>2.3068681127744095</v>
      </c>
      <c r="G102" s="200">
        <f t="shared" si="74"/>
        <v>3.5581655779373333E-2</v>
      </c>
      <c r="I102" s="11" t="str">
        <f t="shared" si="77"/>
        <v>Sales and customer service occupations</v>
      </c>
      <c r="J102" s="11">
        <v>6.1999320463141565</v>
      </c>
      <c r="K102" s="11">
        <v>2.9937205051317783</v>
      </c>
      <c r="L102" s="11">
        <v>-3.2062115411823777</v>
      </c>
      <c r="M102" s="11">
        <v>1.8055022276652428</v>
      </c>
      <c r="N102" s="11">
        <v>-1.4007093135171349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2.094629065887351</v>
      </c>
      <c r="C103" s="11">
        <v>2.3312871784912623</v>
      </c>
      <c r="D103" s="11">
        <f t="shared" ref="D103:D104" si="78">C103-B103</f>
        <v>0.23665811260391134</v>
      </c>
      <c r="E103" s="11">
        <v>1.0953378547977775</v>
      </c>
      <c r="F103" s="11">
        <f t="shared" ref="F103:F104" si="79">SUM(D103:E103)</f>
        <v>1.3319959674016888</v>
      </c>
      <c r="G103" s="200">
        <f t="shared" si="74"/>
        <v>2.843915673714914E-2</v>
      </c>
      <c r="I103" s="11" t="str">
        <f t="shared" si="77"/>
        <v>Process, plant and machine operatives</v>
      </c>
      <c r="J103" s="11">
        <v>4.3006560122028743</v>
      </c>
      <c r="K103" s="11">
        <v>2.6262426214201526</v>
      </c>
      <c r="L103" s="11">
        <v>-1.6744133907827217</v>
      </c>
      <c r="M103" s="11">
        <v>1.6063526052905543</v>
      </c>
      <c r="N103" s="11">
        <v>-6.806078549216743E-2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4.6770749632653636</v>
      </c>
      <c r="C104" s="11">
        <v>5.5453642018124452</v>
      </c>
      <c r="D104" s="11">
        <f t="shared" si="78"/>
        <v>0.86828923854708151</v>
      </c>
      <c r="E104" s="11">
        <v>2.6294495139393463</v>
      </c>
      <c r="F104" s="11">
        <f t="shared" si="79"/>
        <v>3.4977387524864278</v>
      </c>
      <c r="G104" s="200">
        <f t="shared" si="74"/>
        <v>3.0186293902698669E-2</v>
      </c>
      <c r="I104" s="11" t="str">
        <f t="shared" si="77"/>
        <v>Elementary occupations</v>
      </c>
      <c r="J104" s="11">
        <v>10.978178516738417</v>
      </c>
      <c r="K104" s="11">
        <v>7.7655492565082698</v>
      </c>
      <c r="L104" s="11">
        <v>-3.2126292602301465</v>
      </c>
      <c r="M104" s="11">
        <v>3.8840661873356308</v>
      </c>
      <c r="N104" s="11">
        <v>0.6714369271054843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7.6469457344251337</v>
      </c>
      <c r="C105" s="11">
        <v>9.6164524821384383</v>
      </c>
      <c r="D105" s="11">
        <f t="shared" si="72"/>
        <v>1.9695067477133046</v>
      </c>
      <c r="E105" s="11">
        <v>4.9621714422950536</v>
      </c>
      <c r="F105" s="11">
        <f t="shared" si="73"/>
        <v>6.9316781900083582</v>
      </c>
      <c r="G105" s="200">
        <f t="shared" si="74"/>
        <v>3.3902958741861333E-2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1.1776355705695902</v>
      </c>
      <c r="C106" s="11">
        <v>2.827487634324227</v>
      </c>
      <c r="D106" s="11">
        <f t="shared" si="72"/>
        <v>1.6498520637546368</v>
      </c>
      <c r="E106" s="11">
        <v>1.2334354093152435</v>
      </c>
      <c r="F106" s="11">
        <f t="shared" si="73"/>
        <v>2.8832874730698803</v>
      </c>
      <c r="G106" s="200">
        <f t="shared" si="74"/>
        <v>4.8930238438350093E-2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0.49729184640194474</v>
      </c>
      <c r="C107" s="11">
        <v>0.78783127341246373</v>
      </c>
      <c r="D107" s="11">
        <f t="shared" si="72"/>
        <v>0.29053942701051899</v>
      </c>
      <c r="E107" s="11">
        <v>0.45194660231111233</v>
      </c>
      <c r="F107" s="11">
        <f t="shared" si="73"/>
        <v>0.74248602932163132</v>
      </c>
      <c r="G107" s="200">
        <f t="shared" si="74"/>
        <v>4.4041107851436223E-2</v>
      </c>
      <c r="I107" s="11" t="str">
        <f>I96</f>
        <v>Managers, directors and senior officials</v>
      </c>
      <c r="J107" s="11">
        <f t="array" ref="J107:J115">MMULT(aggregation!$B$13:$AA$21,B268:B293)</f>
        <v>0.93611125528512729</v>
      </c>
      <c r="K107" s="11">
        <f t="array" ref="K107:K115">MMULT(aggregation!$B$13:$AA$21,C268:C293)</f>
        <v>0.97669705346213265</v>
      </c>
      <c r="L107" s="11">
        <f t="array" ref="L107:L115">MMULT(aggregation!$B$13:$AA$21,D268:D293)</f>
        <v>4.0585798177005361E-2</v>
      </c>
      <c r="M107" s="11">
        <f t="array" ref="M107:M115">MMULT(aggregation!$B$13:$AA$21,E268:E293)</f>
        <v>0.35737937244630269</v>
      </c>
      <c r="N107" s="11">
        <f t="array" ref="N107:N115">MMULT(aggregation!$B$13:$AA$21,F268:F293)</f>
        <v>0.39796517062330805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0.52611263545803311</v>
      </c>
      <c r="C108" s="11">
        <v>0.75813342573335341</v>
      </c>
      <c r="D108" s="11">
        <f t="shared" si="72"/>
        <v>0.2320207902753203</v>
      </c>
      <c r="E108" s="11">
        <v>0.33152948840707203</v>
      </c>
      <c r="F108" s="11">
        <f t="shared" si="73"/>
        <v>0.56355027868239227</v>
      </c>
      <c r="G108" s="200">
        <f t="shared" si="74"/>
        <v>3.3114581872648818E-2</v>
      </c>
      <c r="I108" s="11" t="str">
        <f>I97</f>
        <v>Professional occupations</v>
      </c>
      <c r="J108" s="11">
        <v>0.85954172095656745</v>
      </c>
      <c r="K108" s="11">
        <v>1.0863999671964986</v>
      </c>
      <c r="L108" s="11">
        <v>0.2268582462399312</v>
      </c>
      <c r="M108" s="11">
        <v>0.37244665493671925</v>
      </c>
      <c r="N108" s="11">
        <v>0.59930490117665047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0.23720349917765596</v>
      </c>
      <c r="C109" s="11">
        <v>0.30122955623951259</v>
      </c>
      <c r="D109" s="11">
        <f t="shared" ref="D109" si="80">C109-B109</f>
        <v>6.4026057061856628E-2</v>
      </c>
      <c r="E109" s="11">
        <v>0.15118991321699038</v>
      </c>
      <c r="F109" s="11">
        <f t="shared" ref="F109" si="81">SUM(D109:E109)</f>
        <v>0.21521597027884701</v>
      </c>
      <c r="G109" s="200">
        <f t="shared" si="74"/>
        <v>3.3419655682396687E-2</v>
      </c>
      <c r="I109" s="11" t="str">
        <f>I98</f>
        <v>Associate professional occupations</v>
      </c>
      <c r="J109" s="11">
        <v>0.84664842053407297</v>
      </c>
      <c r="K109" s="11">
        <v>1.0446781735411386</v>
      </c>
      <c r="L109" s="11">
        <v>0.19802975300706549</v>
      </c>
      <c r="M109" s="11">
        <v>0.32764670274533703</v>
      </c>
      <c r="N109" s="11">
        <v>0.52567645575240252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0.59016548392411849</v>
      </c>
      <c r="C110" s="11">
        <v>0.93738585757732984</v>
      </c>
      <c r="D110" s="11">
        <f t="shared" si="72"/>
        <v>0.34722037365321134</v>
      </c>
      <c r="E110" s="11">
        <v>0.48109073422204818</v>
      </c>
      <c r="F110" s="11">
        <f t="shared" si="73"/>
        <v>0.82831110787525952</v>
      </c>
      <c r="G110" s="200">
        <f t="shared" si="74"/>
        <v>4.0546046119159351E-2</v>
      </c>
      <c r="I110" s="11" t="str">
        <f>I99</f>
        <v>Administrative and secretarial occupations</v>
      </c>
      <c r="J110" s="11">
        <v>1.4949026735953139</v>
      </c>
      <c r="K110" s="11">
        <v>1.5081370961380229</v>
      </c>
      <c r="L110" s="11">
        <v>1.3234422542708846E-2</v>
      </c>
      <c r="M110" s="11">
        <v>0.6152650080519152</v>
      </c>
      <c r="N110" s="11">
        <v>0.62849943059462399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3.4489029766111385</v>
      </c>
      <c r="C111" s="11">
        <v>5.2877970811540793</v>
      </c>
      <c r="D111" s="11">
        <f>C111-B111</f>
        <v>1.8388941045429408</v>
      </c>
      <c r="E111" s="11">
        <v>2.9297177173331934</v>
      </c>
      <c r="F111" s="11">
        <f>SUM(D111:E111)</f>
        <v>4.7686118218761342</v>
      </c>
      <c r="G111" s="200">
        <f t="shared" si="74"/>
        <v>4.184485977602237E-2</v>
      </c>
      <c r="I111" s="11" t="str">
        <f t="shared" ref="I111:I115" si="82">I100</f>
        <v>Skilled trades occupations</v>
      </c>
      <c r="J111" s="11">
        <v>2.2482652381834374</v>
      </c>
      <c r="K111" s="11">
        <v>1.0482756552035755</v>
      </c>
      <c r="L111" s="11">
        <v>-1.1999895829798619</v>
      </c>
      <c r="M111" s="11">
        <v>0.5751424551023353</v>
      </c>
      <c r="N111" s="11">
        <v>-0.62484712787752683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0.87242649692693908</v>
      </c>
      <c r="C112" s="11">
        <v>1.5569353816175631</v>
      </c>
      <c r="D112" s="11">
        <f t="shared" ref="D112:D113" si="83">C112-B112</f>
        <v>0.68450888469062399</v>
      </c>
      <c r="E112" s="11">
        <v>0.77896655592002617</v>
      </c>
      <c r="F112" s="11">
        <f t="shared" ref="F112:F113" si="84">SUM(D112:E112)</f>
        <v>1.46347544061065</v>
      </c>
      <c r="G112" s="200">
        <f t="shared" si="74"/>
        <v>4.3457521079026673E-2</v>
      </c>
      <c r="I112" s="11" t="str">
        <f t="shared" si="82"/>
        <v>Caring, leisure and other service occupations</v>
      </c>
      <c r="J112" s="11">
        <v>0.85663091145662118</v>
      </c>
      <c r="K112" s="11">
        <v>0.63728361564160119</v>
      </c>
      <c r="L112" s="11">
        <v>-0.21934729581501997</v>
      </c>
      <c r="M112" s="11">
        <v>0.2389413890241544</v>
      </c>
      <c r="N112" s="11">
        <v>1.9594093209134411E-2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8.5225526764871773E-2</v>
      </c>
      <c r="C113" s="11">
        <v>0.13081349070706458</v>
      </c>
      <c r="D113" s="11">
        <f t="shared" si="83"/>
        <v>4.5587963942192805E-2</v>
      </c>
      <c r="E113" s="11">
        <v>7.3656919519506717E-2</v>
      </c>
      <c r="F113" s="11">
        <f t="shared" si="84"/>
        <v>0.11924488346169952</v>
      </c>
      <c r="G113" s="200">
        <f t="shared" si="74"/>
        <v>4.2398429169019369E-2</v>
      </c>
      <c r="I113" s="11" t="str">
        <f t="shared" si="82"/>
        <v>Sales and customer service occupations</v>
      </c>
      <c r="J113" s="11">
        <v>2.3554592773645808</v>
      </c>
      <c r="K113" s="11">
        <v>1.4667405559799622</v>
      </c>
      <c r="L113" s="11">
        <v>-0.8887187213846186</v>
      </c>
      <c r="M113" s="11">
        <v>0.65180581116727543</v>
      </c>
      <c r="N113" s="11">
        <v>-0.23691291021734318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3.9983189759960984</v>
      </c>
      <c r="C114" s="11">
        <v>6.0950525366290051</v>
      </c>
      <c r="D114" s="11">
        <f t="shared" si="72"/>
        <v>2.0967335606329067</v>
      </c>
      <c r="E114" s="11">
        <v>2.9941120038212015</v>
      </c>
      <c r="F114" s="11">
        <f t="shared" si="73"/>
        <v>5.0908455644541082</v>
      </c>
      <c r="G114" s="200">
        <f t="shared" si="74"/>
        <v>3.7966610672129031E-2</v>
      </c>
      <c r="I114" s="11" t="str">
        <f t="shared" si="82"/>
        <v>Process, plant and machine operatives</v>
      </c>
      <c r="J114" s="11">
        <v>2.3592862731181845</v>
      </c>
      <c r="K114" s="11">
        <v>0.72584060207499146</v>
      </c>
      <c r="L114" s="11">
        <v>-1.633445671043193</v>
      </c>
      <c r="M114" s="11">
        <v>0.51555698960067364</v>
      </c>
      <c r="N114" s="11">
        <v>-1.1178886814425195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1.2589098014538138</v>
      </c>
      <c r="C115" s="11">
        <v>2.5174638278285282</v>
      </c>
      <c r="D115" s="11">
        <f t="shared" si="72"/>
        <v>1.2585540263747144</v>
      </c>
      <c r="E115" s="11">
        <v>1.042981854087913</v>
      </c>
      <c r="F115" s="11">
        <f t="shared" si="73"/>
        <v>2.3015358804626276</v>
      </c>
      <c r="G115" s="200">
        <f t="shared" si="74"/>
        <v>4.1052626645882162E-2</v>
      </c>
      <c r="I115" s="11" t="str">
        <f t="shared" si="82"/>
        <v>Elementary occupations</v>
      </c>
      <c r="J115" s="11">
        <v>4.1923940366374337</v>
      </c>
      <c r="K115" s="11">
        <v>2.1232744508027244</v>
      </c>
      <c r="L115" s="11">
        <v>-2.0691195858347093</v>
      </c>
      <c r="M115" s="11">
        <v>0.86677999908596903</v>
      </c>
      <c r="N115" s="11">
        <v>-1.2023395867487401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0.31570433693250904</v>
      </c>
      <c r="C116" s="11">
        <v>0.75733496206240469</v>
      </c>
      <c r="D116" s="11">
        <f t="shared" ref="D116:D117" si="85">C116-B116</f>
        <v>0.44163062512989565</v>
      </c>
      <c r="E116" s="11">
        <v>0.28897160916912767</v>
      </c>
      <c r="F116" s="11">
        <f t="shared" ref="F116:F117" si="86">SUM(D116:E116)</f>
        <v>0.73060223429902327</v>
      </c>
      <c r="G116" s="200">
        <f t="shared" si="74"/>
        <v>4.4278034266192146E-2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0.54042507912512183</v>
      </c>
      <c r="C117" s="11">
        <v>0.91420800298551186</v>
      </c>
      <c r="D117" s="11">
        <f t="shared" si="85"/>
        <v>0.37378292386039003</v>
      </c>
      <c r="E117" s="11">
        <v>0.48399075905824612</v>
      </c>
      <c r="F117" s="11">
        <f t="shared" si="86"/>
        <v>0.8577736829186362</v>
      </c>
      <c r="G117" s="200">
        <f t="shared" si="74"/>
        <v>4.3556704541651614E-2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0.16303072605450605</v>
      </c>
      <c r="C118" s="11">
        <v>0.1798410300880123</v>
      </c>
      <c r="D118" s="11">
        <f t="shared" si="72"/>
        <v>1.6810304033506251E-2</v>
      </c>
      <c r="E118" s="11">
        <v>9.7540109704453898E-2</v>
      </c>
      <c r="F118" s="11">
        <f t="shared" si="73"/>
        <v>0.11435041373796015</v>
      </c>
      <c r="G118" s="200">
        <f t="shared" si="74"/>
        <v>3.1756205329507736E-2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3.0930657552423146</v>
      </c>
      <c r="C119" s="11">
        <v>5.7718076830210565</v>
      </c>
      <c r="D119" s="11">
        <f t="shared" ref="D119" si="87">C119-B119</f>
        <v>2.6787419277787419</v>
      </c>
      <c r="E119" s="11">
        <v>2.9145468567712425</v>
      </c>
      <c r="F119" s="11">
        <f t="shared" ref="F119" si="88">SUM(D119:E119)</f>
        <v>5.5932887845499843</v>
      </c>
      <c r="G119" s="200">
        <f t="shared" si="74"/>
        <v>4.5251624460636686E-2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78.940033330693296</v>
      </c>
      <c r="C120" s="11">
        <f t="shared" ref="C120:F120" si="89">SUM(C94:C119)</f>
        <v>113.0310812855362</v>
      </c>
      <c r="D120" s="11">
        <f t="shared" si="89"/>
        <v>34.0910479548429</v>
      </c>
      <c r="E120" s="11">
        <f t="shared" si="89"/>
        <v>54.323413050459898</v>
      </c>
      <c r="F120" s="11">
        <f t="shared" si="89"/>
        <v>88.414461005302826</v>
      </c>
      <c r="G120" s="200">
        <f t="shared" si="74"/>
        <v>3.5525780723814959E-2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1.3896937394597273</v>
      </c>
      <c r="C123" s="11">
        <v>1.5328087010398621</v>
      </c>
      <c r="D123" s="11">
        <f>C123-B123</f>
        <v>0.14311496158013481</v>
      </c>
      <c r="E123" s="11">
        <v>0.7623433507047086</v>
      </c>
      <c r="F123" s="11">
        <f>SUM(D123:E123)</f>
        <v>0.90545831228484341</v>
      </c>
      <c r="G123" s="200">
        <f>IF(B123&gt;0,(1+(E123/B123))^(1/($C$6-$B$6))-1,0)</f>
        <v>2.9584612833494894E-2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1.0407449243799034</v>
      </c>
      <c r="C124" s="11">
        <v>1.7897447525104373</v>
      </c>
      <c r="D124" s="11">
        <f t="shared" ref="D124:D139" si="92">C124-B124</f>
        <v>0.7489998281305339</v>
      </c>
      <c r="E124" s="11">
        <v>0.93313434853698729</v>
      </c>
      <c r="F124" s="11">
        <f t="shared" ref="F124:F131" si="93">SUM(D124:E124)</f>
        <v>1.6821341766675211</v>
      </c>
      <c r="G124" s="200">
        <f t="shared" ref="G124:G147" si="94">IF(B124&gt;0,(1+(E124/B124))^(1/($C$6-$B$6))-1,0)</f>
        <v>4.3594429705036131E-2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0.72301468219000142</v>
      </c>
      <c r="C125" s="11">
        <v>0.94595587102994527</v>
      </c>
      <c r="D125" s="11">
        <f t="shared" si="92"/>
        <v>0.22294118883994385</v>
      </c>
      <c r="E125" s="11">
        <v>0.31993382851301838</v>
      </c>
      <c r="F125" s="11">
        <f t="shared" si="93"/>
        <v>0.54287501735296217</v>
      </c>
      <c r="G125" s="200">
        <f t="shared" si="94"/>
        <v>2.4725908543386854E-2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3.9166065397072258</v>
      </c>
      <c r="C126" s="11">
        <v>0.66181436069589195</v>
      </c>
      <c r="D126" s="11">
        <f t="shared" si="92"/>
        <v>-3.2547921790113339</v>
      </c>
      <c r="E126" s="11">
        <v>0.76773740975896043</v>
      </c>
      <c r="F126" s="11">
        <f t="shared" si="93"/>
        <v>-2.4870547692523735</v>
      </c>
      <c r="G126" s="200">
        <f t="shared" si="94"/>
        <v>1.2004838082308344E-2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0.29693975294752228</v>
      </c>
      <c r="C127" s="11">
        <v>0.17883899121550237</v>
      </c>
      <c r="D127" s="11">
        <f t="shared" si="92"/>
        <v>-0.11810076173201992</v>
      </c>
      <c r="E127" s="11">
        <v>4.8246824328841462E-2</v>
      </c>
      <c r="F127" s="11">
        <f t="shared" si="93"/>
        <v>-6.9853937403178454E-2</v>
      </c>
      <c r="G127" s="200">
        <f>IF(B127&gt;0,(1+(E127/B127))^(1/($C$6-$B$6))-1,0)</f>
        <v>1.0087594065521621E-2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0.80231437070978739</v>
      </c>
      <c r="C128" s="11">
        <v>0.8445747791870315</v>
      </c>
      <c r="D128" s="11">
        <f t="shared" si="92"/>
        <v>4.2260408477244105E-2</v>
      </c>
      <c r="E128" s="11">
        <v>0.30385657217516815</v>
      </c>
      <c r="F128" s="11">
        <f t="shared" si="93"/>
        <v>0.34611698065241225</v>
      </c>
      <c r="G128" s="200">
        <f t="shared" si="94"/>
        <v>2.164146616733853E-2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0.39839057753979462</v>
      </c>
      <c r="C129" s="11">
        <v>0.56142892735479955</v>
      </c>
      <c r="D129" s="11">
        <f t="shared" si="92"/>
        <v>0.16303834981500492</v>
      </c>
      <c r="E129" s="11">
        <v>0.21889184348212729</v>
      </c>
      <c r="F129" s="11">
        <f t="shared" si="93"/>
        <v>0.38193019329713218</v>
      </c>
      <c r="G129" s="200">
        <f t="shared" si="94"/>
        <v>2.962320865476098E-2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1.738120188770343</v>
      </c>
      <c r="C130" s="11">
        <v>0.69742278414504066</v>
      </c>
      <c r="D130" s="11">
        <f t="shared" si="92"/>
        <v>-1.0406974046253024</v>
      </c>
      <c r="E130" s="11">
        <v>0.5097250979796708</v>
      </c>
      <c r="F130" s="11">
        <f t="shared" si="93"/>
        <v>-0.53097230664563155</v>
      </c>
      <c r="G130" s="200">
        <f t="shared" si="94"/>
        <v>1.7292339545161628E-2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0.33279805212315261</v>
      </c>
      <c r="C131" s="11">
        <v>0.59972583380969513</v>
      </c>
      <c r="D131" s="11">
        <f t="shared" si="92"/>
        <v>0.26692778168654252</v>
      </c>
      <c r="E131" s="11">
        <v>0.19307320417390794</v>
      </c>
      <c r="F131" s="11">
        <f t="shared" si="93"/>
        <v>0.46000098586045046</v>
      </c>
      <c r="G131" s="200">
        <f t="shared" si="94"/>
        <v>3.0971303643702042E-2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0.28232543729184428</v>
      </c>
      <c r="C132" s="11">
        <v>0.38232318706199858</v>
      </c>
      <c r="D132" s="11">
        <f t="shared" si="92"/>
        <v>9.9997749770154298E-2</v>
      </c>
      <c r="E132" s="11">
        <v>0.15961665000350483</v>
      </c>
      <c r="F132" s="11">
        <f t="shared" ref="F132:F133" si="95">SUM(D132:E132)</f>
        <v>0.25961439977365913</v>
      </c>
      <c r="G132" s="200">
        <f t="shared" si="94"/>
        <v>3.0325282583471447E-2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1.3960953288082589</v>
      </c>
      <c r="C133" s="11">
        <v>1.631477654781277</v>
      </c>
      <c r="D133" s="11">
        <f t="shared" si="92"/>
        <v>0.23538232597301811</v>
      </c>
      <c r="E133" s="11">
        <v>0.73430910891377899</v>
      </c>
      <c r="F133" s="11">
        <f t="shared" si="95"/>
        <v>0.9696914348867971</v>
      </c>
      <c r="G133" s="200">
        <f t="shared" si="94"/>
        <v>2.8576187092655969E-2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2.8719170202938846</v>
      </c>
      <c r="C134" s="11">
        <v>3.4619866542454849</v>
      </c>
      <c r="D134" s="11">
        <f t="shared" si="92"/>
        <v>0.59006963395160028</v>
      </c>
      <c r="E134" s="11">
        <v>1.8803122309749829</v>
      </c>
      <c r="F134" s="11">
        <f t="shared" ref="F134:F137" si="96">SUM(D134:E134)</f>
        <v>2.4703818649265834</v>
      </c>
      <c r="G134" s="200">
        <f t="shared" si="94"/>
        <v>3.4145626723173894E-2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0.52199333373106405</v>
      </c>
      <c r="C135" s="11">
        <v>0.67413762742017236</v>
      </c>
      <c r="D135" s="11">
        <f t="shared" si="92"/>
        <v>0.15214429368910831</v>
      </c>
      <c r="E135" s="11">
        <v>0.41412934439857813</v>
      </c>
      <c r="F135" s="11">
        <f t="shared" si="96"/>
        <v>0.56627363808768649</v>
      </c>
      <c r="G135" s="200">
        <f t="shared" si="94"/>
        <v>3.9707525172689939E-2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0.26253029496060659</v>
      </c>
      <c r="C136" s="11">
        <v>0.35765046664303207</v>
      </c>
      <c r="D136" s="11">
        <f t="shared" si="92"/>
        <v>9.5120171682425481E-2</v>
      </c>
      <c r="E136" s="11">
        <v>0.22366177105774693</v>
      </c>
      <c r="F136" s="11">
        <f t="shared" si="96"/>
        <v>0.31878194274017241</v>
      </c>
      <c r="G136" s="200">
        <f t="shared" si="94"/>
        <v>4.1938045125253121E-2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0.19499848182941804</v>
      </c>
      <c r="C137" s="11">
        <v>0.28150385059601424</v>
      </c>
      <c r="D137" s="11">
        <f t="shared" si="92"/>
        <v>8.6505368766596202E-2</v>
      </c>
      <c r="E137" s="11">
        <v>0.10826716423702457</v>
      </c>
      <c r="F137" s="11">
        <f t="shared" si="96"/>
        <v>0.19477253300362077</v>
      </c>
      <c r="G137" s="200">
        <f t="shared" si="94"/>
        <v>2.9878833425630802E-2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0.18008734738766824</v>
      </c>
      <c r="C138" s="11">
        <v>0.23307311133391645</v>
      </c>
      <c r="D138" s="11">
        <f t="shared" si="92"/>
        <v>5.298576394624821E-2</v>
      </c>
      <c r="E138" s="11">
        <v>0.11948866303863188</v>
      </c>
      <c r="F138" s="11">
        <f t="shared" ref="F138" si="97">SUM(D138:E138)</f>
        <v>0.17247442698488008</v>
      </c>
      <c r="G138" s="200">
        <f t="shared" si="94"/>
        <v>3.4510545534606862E-2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0.30129382798786669</v>
      </c>
      <c r="C139" s="11">
        <v>0.5052271751113363</v>
      </c>
      <c r="D139" s="11">
        <f t="shared" si="92"/>
        <v>0.20393334712346961</v>
      </c>
      <c r="E139" s="11">
        <v>0.24933876184921219</v>
      </c>
      <c r="F139" s="11">
        <f t="shared" ref="F139" si="98">SUM(D139:E139)</f>
        <v>0.45327210897268178</v>
      </c>
      <c r="G139" s="200">
        <f t="shared" si="94"/>
        <v>4.1017695403165133E-2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2.8954419554989586</v>
      </c>
      <c r="C140" s="11">
        <v>3.2801249044339116</v>
      </c>
      <c r="D140" s="11">
        <f>C140-B140</f>
        <v>0.38468294893495303</v>
      </c>
      <c r="E140" s="11">
        <v>1.8245877708850307</v>
      </c>
      <c r="F140" s="11">
        <f>SUM(D140:E140)</f>
        <v>2.2092707198199837</v>
      </c>
      <c r="G140" s="200">
        <f t="shared" si="94"/>
        <v>3.3114978227262615E-2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0.61658300467523286</v>
      </c>
      <c r="C141" s="11">
        <v>1.0952709398105571</v>
      </c>
      <c r="D141" s="11">
        <f t="shared" ref="D141:D147" si="99">C141-B141</f>
        <v>0.47868793513532426</v>
      </c>
      <c r="E141" s="11">
        <v>0.54043851154428668</v>
      </c>
      <c r="F141" s="11">
        <f t="shared" ref="F141:F142" si="100">SUM(D141:E141)</f>
        <v>1.0191264466796111</v>
      </c>
      <c r="G141" s="200">
        <f t="shared" si="94"/>
        <v>4.2853554391098392E-2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2.4429025450828916E-2</v>
      </c>
      <c r="C142" s="11">
        <v>2.9899486171268468E-2</v>
      </c>
      <c r="D142" s="11">
        <f t="shared" si="99"/>
        <v>5.4704607204395517E-3</v>
      </c>
      <c r="E142" s="11">
        <v>1.5746438169870421E-2</v>
      </c>
      <c r="F142" s="11">
        <f t="shared" si="100"/>
        <v>2.1216898890309973E-2</v>
      </c>
      <c r="G142" s="200">
        <f t="shared" si="94"/>
        <v>3.3721740987816329E-2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1.5310913793843908</v>
      </c>
      <c r="C143" s="11">
        <v>2.2780604280531587</v>
      </c>
      <c r="D143" s="11">
        <f t="shared" si="99"/>
        <v>0.7469690486687679</v>
      </c>
      <c r="E143" s="11">
        <v>1.1149746929309543</v>
      </c>
      <c r="F143" s="11">
        <f t="shared" ref="F143:F144" si="101">SUM(D143:E143)</f>
        <v>1.8619437415997222</v>
      </c>
      <c r="G143" s="200">
        <f t="shared" si="94"/>
        <v>3.7146178655503403E-2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0.36100656931565483</v>
      </c>
      <c r="C144" s="11">
        <v>0.70929059815608075</v>
      </c>
      <c r="D144" s="11">
        <f t="shared" si="99"/>
        <v>0.34828402884042592</v>
      </c>
      <c r="E144" s="11">
        <v>0.31164186417373951</v>
      </c>
      <c r="F144" s="11">
        <f t="shared" si="101"/>
        <v>0.65992589301416538</v>
      </c>
      <c r="G144" s="200">
        <f t="shared" si="94"/>
        <v>4.2361115586013076E-2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0.18827017863862724</v>
      </c>
      <c r="C145" s="11">
        <v>0.39685300900660825</v>
      </c>
      <c r="D145" s="11">
        <f t="shared" si="99"/>
        <v>0.208582830367981</v>
      </c>
      <c r="E145" s="11">
        <v>0.14966781945903052</v>
      </c>
      <c r="F145" s="11">
        <f t="shared" ref="F145:F146" si="102">SUM(D145:E145)</f>
        <v>0.35825064982701149</v>
      </c>
      <c r="G145" s="200">
        <f t="shared" si="94"/>
        <v>3.9769401561333018E-2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0.23161237106054305</v>
      </c>
      <c r="C146" s="11">
        <v>0.30264559974026395</v>
      </c>
      <c r="D146" s="11">
        <f t="shared" si="99"/>
        <v>7.1033228679720894E-2</v>
      </c>
      <c r="E146" s="11">
        <v>0.1712186547111208</v>
      </c>
      <c r="F146" s="11">
        <f t="shared" si="102"/>
        <v>0.24225188339084169</v>
      </c>
      <c r="G146" s="200">
        <f t="shared" si="94"/>
        <v>3.7585938050619161E-2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0.12305126891835404</v>
      </c>
      <c r="C147" s="11">
        <v>0.1941686372865345</v>
      </c>
      <c r="D147" s="11">
        <f t="shared" si="99"/>
        <v>7.1117368368180459E-2</v>
      </c>
      <c r="E147" s="11">
        <v>9.2298494875103318E-2</v>
      </c>
      <c r="F147" s="11">
        <f t="shared" ref="F147" si="103">SUM(D147:E147)</f>
        <v>0.16341586324328378</v>
      </c>
      <c r="G147" s="200">
        <f t="shared" si="94"/>
        <v>3.8015615408387715E-2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1.5438238971614042</v>
      </c>
      <c r="C148" s="11">
        <v>2.7963715637936883</v>
      </c>
      <c r="D148" s="11">
        <f t="shared" ref="D148" si="104">C148-B148</f>
        <v>1.2525476666322841</v>
      </c>
      <c r="E148" s="11">
        <v>1.3042895336347216</v>
      </c>
      <c r="F148" s="11">
        <f t="shared" ref="F148" si="105">SUM(D148:E148)</f>
        <v>2.5568372002670054</v>
      </c>
      <c r="G148" s="200">
        <f t="shared" ref="G148:G149" si="106">IF(B148&gt;0,(1+(E148/B148))^(1/($C$6-$B$6))-1,0)</f>
        <v>4.1671146837877204E-2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24.165173550222065</v>
      </c>
      <c r="C149" s="11">
        <f t="shared" ref="C149:F149" si="107">SUM(C123:C148)</f>
        <v>26.422379894633508</v>
      </c>
      <c r="D149" s="11">
        <f t="shared" si="107"/>
        <v>2.2572063444114461</v>
      </c>
      <c r="E149" s="11">
        <f t="shared" si="107"/>
        <v>13.470929954510709</v>
      </c>
      <c r="F149" s="11">
        <f t="shared" si="107"/>
        <v>15.728136298922152</v>
      </c>
      <c r="G149" s="200">
        <f t="shared" si="106"/>
        <v>2.9977290021716341E-2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1.3474940353733851</v>
      </c>
      <c r="C152" s="11">
        <v>1.4082691849984736</v>
      </c>
      <c r="D152" s="11">
        <f>C152-B152</f>
        <v>6.0775149625088565E-2</v>
      </c>
      <c r="E152" s="11">
        <v>0.71333724348782879</v>
      </c>
      <c r="F152" s="11">
        <f>SUM(D152:E152)</f>
        <v>0.77411239311291735</v>
      </c>
      <c r="G152" s="200">
        <f>IF(B152&gt;0,(1+(E152/B152))^(1/($C$6-$B$6))-1,0)</f>
        <v>2.8729133207268553E-2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0.842032150030391</v>
      </c>
      <c r="C153" s="11">
        <v>1.3035748610884224</v>
      </c>
      <c r="D153" s="11">
        <f t="shared" ref="D153:D168" si="110">C153-B153</f>
        <v>0.46154271105803135</v>
      </c>
      <c r="E153" s="11">
        <v>0.68315337812434862</v>
      </c>
      <c r="F153" s="11">
        <f t="shared" ref="F153:F160" si="111">SUM(D153:E153)</f>
        <v>1.1446960891823799</v>
      </c>
      <c r="G153" s="200">
        <f t="shared" ref="G153:G155" si="112">IF(B153&gt;0,(1+(E153/B153))^(1/($C$6-$B$6))-1,0)</f>
        <v>4.0398219122172785E-2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1.7388953307464547</v>
      </c>
      <c r="C154" s="11">
        <v>1.7801460051694742</v>
      </c>
      <c r="D154" s="11">
        <f t="shared" si="110"/>
        <v>4.125067442301944E-2</v>
      </c>
      <c r="E154" s="11">
        <v>0.61656296414933232</v>
      </c>
      <c r="F154" s="11">
        <f t="shared" si="111"/>
        <v>0.65781363857235176</v>
      </c>
      <c r="G154" s="200">
        <f t="shared" si="112"/>
        <v>2.04384126659094E-2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0.77092872733197038</v>
      </c>
      <c r="C155" s="11">
        <v>1.0738099730040289</v>
      </c>
      <c r="D155" s="11">
        <f t="shared" si="110"/>
        <v>0.30288124567205854</v>
      </c>
      <c r="E155" s="11">
        <v>0.47539685837157514</v>
      </c>
      <c r="F155" s="11">
        <f t="shared" si="111"/>
        <v>0.77827810404363373</v>
      </c>
      <c r="G155" s="200">
        <f t="shared" si="112"/>
        <v>3.254222011290242E-2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0.13958506540898666</v>
      </c>
      <c r="C156" s="11">
        <v>0.10267331056919456</v>
      </c>
      <c r="D156" s="11">
        <f t="shared" si="110"/>
        <v>-3.6911754839792102E-2</v>
      </c>
      <c r="E156" s="11">
        <v>4.6107165133956213E-2</v>
      </c>
      <c r="F156" s="11">
        <f t="shared" si="111"/>
        <v>9.1954102941641108E-3</v>
      </c>
      <c r="G156" s="200">
        <f>IF(B156&gt;0,(1+(E156/B156))^(1/($C$6-$B$6))-1,0)</f>
        <v>1.920994322075753E-2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1.1175928601494081</v>
      </c>
      <c r="C157" s="11">
        <v>1.5303157842431645</v>
      </c>
      <c r="D157" s="11">
        <f t="shared" si="110"/>
        <v>0.41272292409375644</v>
      </c>
      <c r="E157" s="11">
        <v>0.6477190993646601</v>
      </c>
      <c r="F157" s="11">
        <f t="shared" si="111"/>
        <v>1.0604420234584166</v>
      </c>
      <c r="G157" s="200">
        <f t="shared" ref="G157:G178" si="113">IF(B157&gt;0,(1+(E157/B157))^(1/($C$6-$B$6))-1,0)</f>
        <v>3.0945853745973917E-2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0.76147366025184515</v>
      </c>
      <c r="C158" s="11">
        <v>0.63575340561883809</v>
      </c>
      <c r="D158" s="11">
        <f t="shared" si="110"/>
        <v>-0.12572025463300707</v>
      </c>
      <c r="E158" s="11">
        <v>0.24923415220108877</v>
      </c>
      <c r="F158" s="11">
        <f t="shared" si="111"/>
        <v>0.1235138975680817</v>
      </c>
      <c r="G158" s="200">
        <f t="shared" si="113"/>
        <v>1.9055997133667235E-2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0.45053828866629764</v>
      </c>
      <c r="C159" s="11">
        <v>0.5260479836857116</v>
      </c>
      <c r="D159" s="11">
        <f t="shared" si="110"/>
        <v>7.5509695019413958E-2</v>
      </c>
      <c r="E159" s="11">
        <v>0.27196333929997124</v>
      </c>
      <c r="F159" s="11">
        <f t="shared" si="111"/>
        <v>0.3474730343193852</v>
      </c>
      <c r="G159" s="200">
        <f t="shared" si="113"/>
        <v>3.1986006340481543E-2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0.27110575076471044</v>
      </c>
      <c r="C160" s="11">
        <v>0.37713180613108116</v>
      </c>
      <c r="D160" s="11">
        <f t="shared" si="110"/>
        <v>0.10602605536637072</v>
      </c>
      <c r="E160" s="11">
        <v>0.14410289643943916</v>
      </c>
      <c r="F160" s="11">
        <f t="shared" si="111"/>
        <v>0.25012895180580985</v>
      </c>
      <c r="G160" s="200">
        <f t="shared" si="113"/>
        <v>2.882579382973649E-2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0.32567151179366982</v>
      </c>
      <c r="C161" s="11">
        <v>0.38104494664998828</v>
      </c>
      <c r="D161" s="11">
        <f t="shared" si="110"/>
        <v>5.537343485631846E-2</v>
      </c>
      <c r="E161" s="11">
        <v>0.16825097663736319</v>
      </c>
      <c r="F161" s="11">
        <f t="shared" ref="F161:F162" si="114">SUM(D161:E161)</f>
        <v>0.22362441149368165</v>
      </c>
      <c r="G161" s="200">
        <f t="shared" si="113"/>
        <v>2.8155023982048055E-2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1.0727979866622233</v>
      </c>
      <c r="C162" s="11">
        <v>1.2665819341329727</v>
      </c>
      <c r="D162" s="11">
        <f t="shared" si="110"/>
        <v>0.19378394747074945</v>
      </c>
      <c r="E162" s="11">
        <v>0.56453411815717369</v>
      </c>
      <c r="F162" s="11">
        <f t="shared" si="114"/>
        <v>0.75831806562792314</v>
      </c>
      <c r="G162" s="200">
        <f t="shared" si="113"/>
        <v>2.858753071517639E-2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2.6268119234408451</v>
      </c>
      <c r="C163" s="11">
        <v>3.1273313263326421</v>
      </c>
      <c r="D163" s="11">
        <f t="shared" si="110"/>
        <v>0.50051940289179697</v>
      </c>
      <c r="E163" s="11">
        <v>1.6146602162335846</v>
      </c>
      <c r="F163" s="11">
        <f t="shared" ref="F163:F166" si="115">SUM(D163:E163)</f>
        <v>2.1151796191253815</v>
      </c>
      <c r="G163" s="200">
        <f t="shared" si="113"/>
        <v>3.2458274728002223E-2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0.42797699027861896</v>
      </c>
      <c r="C164" s="11">
        <v>0.69211325172398042</v>
      </c>
      <c r="D164" s="11">
        <f t="shared" si="110"/>
        <v>0.26413626144536145</v>
      </c>
      <c r="E164" s="11">
        <v>0.32780349638575396</v>
      </c>
      <c r="F164" s="11">
        <f t="shared" si="115"/>
        <v>0.59193975783111541</v>
      </c>
      <c r="G164" s="200">
        <f t="shared" si="113"/>
        <v>3.8639935140958537E-2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0.34465960904351634</v>
      </c>
      <c r="C165" s="11">
        <v>0.51808681466130779</v>
      </c>
      <c r="D165" s="11">
        <f t="shared" si="110"/>
        <v>0.17342720561779146</v>
      </c>
      <c r="E165" s="11">
        <v>0.28037132138540671</v>
      </c>
      <c r="F165" s="11">
        <f t="shared" si="115"/>
        <v>0.45379852700319817</v>
      </c>
      <c r="G165" s="200">
        <f t="shared" si="113"/>
        <v>4.0480809534672257E-2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0.72639768317417142</v>
      </c>
      <c r="C166" s="11">
        <v>0.82898375279109038</v>
      </c>
      <c r="D166" s="11">
        <f t="shared" si="110"/>
        <v>0.10258606961691896</v>
      </c>
      <c r="E166" s="11">
        <v>0.35399874348909621</v>
      </c>
      <c r="F166" s="11">
        <f t="shared" si="115"/>
        <v>0.45658481310601517</v>
      </c>
      <c r="G166" s="200">
        <f t="shared" si="113"/>
        <v>2.6819038859164701E-2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0.25038193348313731</v>
      </c>
      <c r="C167" s="11">
        <v>0.34554647950063722</v>
      </c>
      <c r="D167" s="11">
        <f t="shared" si="110"/>
        <v>9.5164546017499907E-2</v>
      </c>
      <c r="E167" s="11">
        <v>0.17690970934965369</v>
      </c>
      <c r="F167" s="11">
        <f t="shared" ref="F167" si="116">SUM(D167:E167)</f>
        <v>0.27207425536715357</v>
      </c>
      <c r="G167" s="200">
        <f t="shared" si="113"/>
        <v>3.6274378853669242E-2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0.24152301958579034</v>
      </c>
      <c r="C168" s="11">
        <v>0.30951945338252657</v>
      </c>
      <c r="D168" s="11">
        <f t="shared" si="110"/>
        <v>6.7996433796736228E-2</v>
      </c>
      <c r="E168" s="11">
        <v>0.16543569336749667</v>
      </c>
      <c r="F168" s="11">
        <f t="shared" ref="F168" si="117">SUM(D168:E168)</f>
        <v>0.23343212716423289</v>
      </c>
      <c r="G168" s="200">
        <f t="shared" si="113"/>
        <v>3.5395138317698693E-2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1.603299892915713</v>
      </c>
      <c r="C169" s="11">
        <v>1.9116288661792935</v>
      </c>
      <c r="D169" s="11">
        <f>C169-B169</f>
        <v>0.30832897326358055</v>
      </c>
      <c r="E169" s="11">
        <v>1.0787147445911882</v>
      </c>
      <c r="F169" s="11">
        <f>SUM(D169:E169)</f>
        <v>1.3870437178547688</v>
      </c>
      <c r="G169" s="200">
        <f t="shared" si="113"/>
        <v>3.4895325624285656E-2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0.77189533282069511</v>
      </c>
      <c r="C170" s="11">
        <v>1.3805044550336711</v>
      </c>
      <c r="D170" s="11">
        <f t="shared" ref="D170:D176" si="118">C170-B170</f>
        <v>0.60860912221297603</v>
      </c>
      <c r="E170" s="11">
        <v>0.66385375130910584</v>
      </c>
      <c r="F170" s="11">
        <f t="shared" ref="F170:F171" si="119">SUM(D170:E170)</f>
        <v>1.2724628735220818</v>
      </c>
      <c r="G170" s="200">
        <f t="shared" si="113"/>
        <v>4.2240652697395742E-2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2.115779198791989E-2</v>
      </c>
      <c r="C171" s="11">
        <v>2.1418814023978036E-2</v>
      </c>
      <c r="D171" s="11">
        <f t="shared" si="118"/>
        <v>2.610220360581457E-4</v>
      </c>
      <c r="E171" s="11">
        <v>1.280900808502102E-2</v>
      </c>
      <c r="F171" s="11">
        <f t="shared" si="119"/>
        <v>1.3070030121079166E-2</v>
      </c>
      <c r="G171" s="200">
        <f t="shared" si="113"/>
        <v>3.2061599859758427E-2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1.0894682088021197</v>
      </c>
      <c r="C172" s="11">
        <v>1.4555756872617023</v>
      </c>
      <c r="D172" s="11">
        <f t="shared" si="118"/>
        <v>0.36610747845958258</v>
      </c>
      <c r="E172" s="11">
        <v>0.64770376535638696</v>
      </c>
      <c r="F172" s="11">
        <f t="shared" ref="F172:F173" si="120">SUM(D172:E172)</f>
        <v>1.0138112438159697</v>
      </c>
      <c r="G172" s="200">
        <f t="shared" si="113"/>
        <v>3.1593388706633752E-2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0.47410256604688328</v>
      </c>
      <c r="C173" s="11">
        <v>0.82329031301288669</v>
      </c>
      <c r="D173" s="11">
        <f t="shared" si="118"/>
        <v>0.34918774696600341</v>
      </c>
      <c r="E173" s="11">
        <v>0.34136459442062739</v>
      </c>
      <c r="F173" s="11">
        <f t="shared" si="120"/>
        <v>0.6905523413866308</v>
      </c>
      <c r="G173" s="200">
        <f t="shared" si="113"/>
        <v>3.6817402520222364E-2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0.25860579972567155</v>
      </c>
      <c r="C174" s="11">
        <v>0.45144957227307492</v>
      </c>
      <c r="D174" s="11">
        <f t="shared" si="118"/>
        <v>0.19284377254740337</v>
      </c>
      <c r="E174" s="11">
        <v>0.17374661717132506</v>
      </c>
      <c r="F174" s="11">
        <f t="shared" ref="F174:F175" si="121">SUM(D174:E174)</f>
        <v>0.36659038971872843</v>
      </c>
      <c r="G174" s="200">
        <f t="shared" si="113"/>
        <v>3.4856127149256677E-2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0.37592634427029559</v>
      </c>
      <c r="C175" s="11">
        <v>0.50242022738694636</v>
      </c>
      <c r="D175" s="11">
        <f t="shared" si="118"/>
        <v>0.12649388311665077</v>
      </c>
      <c r="E175" s="11">
        <v>0.31040772245791781</v>
      </c>
      <c r="F175" s="11">
        <f t="shared" si="121"/>
        <v>0.43690160557456859</v>
      </c>
      <c r="G175" s="200">
        <f t="shared" si="113"/>
        <v>4.0947563453388014E-2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0.1294828619396251</v>
      </c>
      <c r="C176" s="11">
        <v>0.13678898235127412</v>
      </c>
      <c r="D176" s="11">
        <f t="shared" si="118"/>
        <v>7.3061204116490197E-3</v>
      </c>
      <c r="E176" s="11">
        <v>6.5252041498088637E-2</v>
      </c>
      <c r="F176" s="11">
        <f t="shared" ref="F176" si="122">SUM(D176:E176)</f>
        <v>7.2558161909737656E-2</v>
      </c>
      <c r="G176" s="200">
        <f t="shared" si="113"/>
        <v>2.7579505622912892E-2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1.3154764062849247</v>
      </c>
      <c r="C177" s="11">
        <v>2.3015969209701113</v>
      </c>
      <c r="D177" s="11">
        <f t="shared" ref="D177" si="123">C177-B177</f>
        <v>0.98612051468518658</v>
      </c>
      <c r="E177" s="11">
        <v>1.114718186551569</v>
      </c>
      <c r="F177" s="11">
        <f t="shared" ref="F177" si="124">SUM(D177:E177)</f>
        <v>2.1008387012367553</v>
      </c>
      <c r="G177" s="200">
        <f t="shared" si="113"/>
        <v>4.1766847145564112E-2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19.495281730979272</v>
      </c>
      <c r="C178" s="11">
        <f t="shared" ref="C178:F178" si="125">SUM(C152:C177)</f>
        <v>25.191604112176471</v>
      </c>
      <c r="D178" s="11">
        <f t="shared" si="125"/>
        <v>5.696322381197203</v>
      </c>
      <c r="E178" s="11">
        <f t="shared" si="125"/>
        <v>11.908111803018958</v>
      </c>
      <c r="F178" s="11">
        <f t="shared" si="125"/>
        <v>17.604434184216167</v>
      </c>
      <c r="G178" s="200">
        <f t="shared" si="113"/>
        <v>3.2293369234011049E-2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4.9140143241557093</v>
      </c>
      <c r="C181" s="11">
        <v>4.2760207151180598</v>
      </c>
      <c r="D181" s="11">
        <f>C181-B181</f>
        <v>-0.63799360903764946</v>
      </c>
      <c r="E181" s="11">
        <v>1.8466331104562033</v>
      </c>
      <c r="F181" s="11">
        <f>SUM(D181:E181)</f>
        <v>1.2086395014185538</v>
      </c>
      <c r="G181" s="200">
        <f>IF(B181&gt;0,(1+(E181/B181))^(1/($C$6-$B$6))-1,0)</f>
        <v>2.1496284581299596E-2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2.9578313633159263</v>
      </c>
      <c r="C182" s="11">
        <v>3.5252726402455088</v>
      </c>
      <c r="D182" s="11">
        <f t="shared" ref="D182:D197" si="128">C182-B182</f>
        <v>0.56744127692958246</v>
      </c>
      <c r="E182" s="11">
        <v>1.5606347487343184</v>
      </c>
      <c r="F182" s="11">
        <f t="shared" ref="F182:F189" si="129">SUM(D182:E182)</f>
        <v>2.1280760256639009</v>
      </c>
      <c r="G182" s="200">
        <f t="shared" ref="G182:G184" si="130">IF(B182&gt;0,(1+(E182/B182))^(1/($C$6-$B$6))-1,0)</f>
        <v>2.8650499522649531E-2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3.5733606659889134</v>
      </c>
      <c r="C183" s="11">
        <v>2.5872642180835141</v>
      </c>
      <c r="D183" s="11">
        <f t="shared" si="128"/>
        <v>-0.9860964479053993</v>
      </c>
      <c r="E183" s="11">
        <v>0.81592194771473125</v>
      </c>
      <c r="F183" s="11">
        <f t="shared" si="129"/>
        <v>-0.17017450019066804</v>
      </c>
      <c r="G183" s="200">
        <f t="shared" si="130"/>
        <v>1.3805040500935117E-2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3.5498891036450559</v>
      </c>
      <c r="C184" s="11">
        <v>5.0705821822494777</v>
      </c>
      <c r="D184" s="11">
        <f t="shared" si="128"/>
        <v>1.5206930786044217</v>
      </c>
      <c r="E184" s="11">
        <v>2.5126401109803806</v>
      </c>
      <c r="F184" s="11">
        <f t="shared" si="129"/>
        <v>4.0333331895848019</v>
      </c>
      <c r="G184" s="200">
        <f t="shared" si="130"/>
        <v>3.6324909666247684E-2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1.0015684904911279</v>
      </c>
      <c r="C185" s="11">
        <v>1.1657324409780017</v>
      </c>
      <c r="D185" s="11">
        <f t="shared" si="128"/>
        <v>0.16416395048687371</v>
      </c>
      <c r="E185" s="11">
        <v>0.42509984672240198</v>
      </c>
      <c r="F185" s="11">
        <f t="shared" si="129"/>
        <v>0.58926379720927569</v>
      </c>
      <c r="G185" s="200">
        <f>IF(B185&gt;0,(1+(E185/B185))^(1/($C$6-$B$6))-1,0)</f>
        <v>2.3865300357250874E-2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3.9035411017341208</v>
      </c>
      <c r="C186" s="11">
        <v>4.3382795135545145</v>
      </c>
      <c r="D186" s="11">
        <f t="shared" si="128"/>
        <v>0.43473841182039363</v>
      </c>
      <c r="E186" s="11">
        <v>1.7250885245702938</v>
      </c>
      <c r="F186" s="11">
        <f t="shared" si="129"/>
        <v>2.1598269363906875</v>
      </c>
      <c r="G186" s="200">
        <f t="shared" ref="G186:G205" si="131">IF(B186&gt;0,(1+(E186/B186))^(1/($C$6-$B$6))-1,0)</f>
        <v>2.4698878880537789E-2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1.9722656520989423</v>
      </c>
      <c r="C187" s="11">
        <v>1.1933237546507403</v>
      </c>
      <c r="D187" s="11">
        <f t="shared" si="128"/>
        <v>-0.77894189744820208</v>
      </c>
      <c r="E187" s="11">
        <v>0.46765733609349369</v>
      </c>
      <c r="F187" s="11">
        <f t="shared" si="129"/>
        <v>-0.31128456135470839</v>
      </c>
      <c r="G187" s="200">
        <f t="shared" si="131"/>
        <v>1.4286660451503952E-2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2.1118559422946497</v>
      </c>
      <c r="C188" s="11">
        <v>2.7291736968062188</v>
      </c>
      <c r="D188" s="11">
        <f t="shared" si="128"/>
        <v>0.61731775451156912</v>
      </c>
      <c r="E188" s="11">
        <v>1.4366436483996716</v>
      </c>
      <c r="F188" s="11">
        <f t="shared" si="129"/>
        <v>2.0539614029112405</v>
      </c>
      <c r="G188" s="200">
        <f t="shared" si="131"/>
        <v>3.5202625118176067E-2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1.4334852542199943</v>
      </c>
      <c r="C189" s="11">
        <v>1.3744601583473124</v>
      </c>
      <c r="D189" s="11">
        <f t="shared" si="128"/>
        <v>-5.9025095872681899E-2</v>
      </c>
      <c r="E189" s="11">
        <v>0.35079785356707976</v>
      </c>
      <c r="F189" s="11">
        <f t="shared" si="129"/>
        <v>0.29177275769439787</v>
      </c>
      <c r="G189" s="200">
        <f t="shared" si="131"/>
        <v>1.4700876701092103E-2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0.98148454468329216</v>
      </c>
      <c r="C190" s="11">
        <v>1.0592766841367927</v>
      </c>
      <c r="D190" s="11">
        <f t="shared" si="128"/>
        <v>7.7792139453500497E-2</v>
      </c>
      <c r="E190" s="11">
        <v>0.39130274221271177</v>
      </c>
      <c r="F190" s="11">
        <f t="shared" ref="F190:F191" si="132">SUM(D190:E190)</f>
        <v>0.46909488166621227</v>
      </c>
      <c r="G190" s="200">
        <f t="shared" si="131"/>
        <v>2.2620871210401461E-2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4.5790258128107526</v>
      </c>
      <c r="C191" s="11">
        <v>4.2343406669817636</v>
      </c>
      <c r="D191" s="11">
        <f t="shared" si="128"/>
        <v>-0.34468514582898901</v>
      </c>
      <c r="E191" s="11">
        <v>1.8245980800350341</v>
      </c>
      <c r="F191" s="11">
        <f t="shared" si="132"/>
        <v>1.4799129342060451</v>
      </c>
      <c r="G191" s="200">
        <f t="shared" si="131"/>
        <v>2.2610344506352131E-2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9.5184437725607403</v>
      </c>
      <c r="C192" s="11">
        <v>7.9052656246222917</v>
      </c>
      <c r="D192" s="11">
        <f t="shared" si="128"/>
        <v>-1.6131781479384486</v>
      </c>
      <c r="E192" s="11">
        <v>4.0740949131981425</v>
      </c>
      <c r="F192" s="11">
        <f t="shared" ref="F192:F195" si="133">SUM(D192:E192)</f>
        <v>2.4609167652596939</v>
      </c>
      <c r="G192" s="200">
        <f t="shared" si="131"/>
        <v>2.4036984183203547E-2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1.7711466466709644</v>
      </c>
      <c r="C193" s="11">
        <v>1.5563613308563693</v>
      </c>
      <c r="D193" s="11">
        <f t="shared" si="128"/>
        <v>-0.21478531581459515</v>
      </c>
      <c r="E193" s="11">
        <v>1.1033004464879221</v>
      </c>
      <c r="F193" s="11">
        <f t="shared" si="133"/>
        <v>0.88851513067332699</v>
      </c>
      <c r="G193" s="200">
        <f t="shared" si="131"/>
        <v>3.2808935291322783E-2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0.79140821885557333</v>
      </c>
      <c r="C194" s="11">
        <v>0.79922132139116975</v>
      </c>
      <c r="D194" s="11">
        <f t="shared" si="128"/>
        <v>7.8131025355964168E-3</v>
      </c>
      <c r="E194" s="11">
        <v>0.41028931368848193</v>
      </c>
      <c r="F194" s="11">
        <f t="shared" si="133"/>
        <v>0.41810241622407834</v>
      </c>
      <c r="G194" s="200">
        <f t="shared" si="131"/>
        <v>2.8236400494978886E-2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6.4270623751113041</v>
      </c>
      <c r="C195" s="11">
        <v>5.2550148154799974</v>
      </c>
      <c r="D195" s="11">
        <f t="shared" si="128"/>
        <v>-1.1720475596313067</v>
      </c>
      <c r="E195" s="11">
        <v>1.9649033792519568</v>
      </c>
      <c r="F195" s="11">
        <f t="shared" si="133"/>
        <v>0.7928558196206501</v>
      </c>
      <c r="G195" s="200">
        <f t="shared" si="131"/>
        <v>1.7942888198602125E-2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4.6543028396887181</v>
      </c>
      <c r="C196" s="11">
        <v>3.4424077861767146</v>
      </c>
      <c r="D196" s="11">
        <f t="shared" si="128"/>
        <v>-1.2118950535120034</v>
      </c>
      <c r="E196" s="11">
        <v>1.5023629101988647</v>
      </c>
      <c r="F196" s="11">
        <f t="shared" ref="F196" si="134">SUM(D196:E196)</f>
        <v>0.29046785668686126</v>
      </c>
      <c r="G196" s="200">
        <f t="shared" si="131"/>
        <v>1.8824537155110788E-2</v>
      </c>
    </row>
    <row r="197" spans="1:14" x14ac:dyDescent="0.2">
      <c r="A197" t="str">
        <f t="shared" si="127"/>
        <v>54 Textiles, printing and other skilled trades</v>
      </c>
      <c r="B197" s="11">
        <v>2.0675426409253395</v>
      </c>
      <c r="C197" s="11">
        <v>2.3643239057189982</v>
      </c>
      <c r="D197" s="11">
        <f t="shared" si="128"/>
        <v>0.29678126479365874</v>
      </c>
      <c r="E197" s="11">
        <v>0.99424458262567494</v>
      </c>
      <c r="F197" s="11">
        <f t="shared" ref="F197" si="135">SUM(D197:E197)</f>
        <v>1.2910258474193337</v>
      </c>
      <c r="G197" s="200">
        <f t="shared" si="131"/>
        <v>2.6521465790657839E-2</v>
      </c>
    </row>
    <row r="198" spans="1:14" x14ac:dyDescent="0.2">
      <c r="A198" t="str">
        <f t="shared" si="127"/>
        <v>61 Caring personal service occupations</v>
      </c>
      <c r="B198" s="11">
        <v>12.374421910505983</v>
      </c>
      <c r="C198" s="11">
        <v>16.890352247991437</v>
      </c>
      <c r="D198" s="11">
        <f>C198-B198</f>
        <v>4.5159303374854538</v>
      </c>
      <c r="E198" s="11">
        <v>8.7869721882708092</v>
      </c>
      <c r="F198" s="11">
        <f>SUM(D198:E198)</f>
        <v>13.302902525756263</v>
      </c>
      <c r="G198" s="200">
        <f t="shared" si="131"/>
        <v>3.6417228555958969E-2</v>
      </c>
    </row>
    <row r="199" spans="1:14" x14ac:dyDescent="0.2">
      <c r="A199" t="str">
        <f t="shared" si="127"/>
        <v>62 Leisure, travel and related personal service occupations</v>
      </c>
      <c r="B199" s="11">
        <v>2.5693998641451947</v>
      </c>
      <c r="C199" s="11">
        <v>2.7634519905049482</v>
      </c>
      <c r="D199" s="11">
        <f t="shared" ref="D199:D205" si="136">C199-B199</f>
        <v>0.19405212635975344</v>
      </c>
      <c r="E199" s="11">
        <v>1.2505944399986511</v>
      </c>
      <c r="F199" s="11">
        <f t="shared" ref="F199:F200" si="137">SUM(D199:E199)</f>
        <v>1.4446465663584045</v>
      </c>
      <c r="G199" s="200">
        <f t="shared" si="131"/>
        <v>2.6791034404305414E-2</v>
      </c>
    </row>
    <row r="200" spans="1:14" x14ac:dyDescent="0.2">
      <c r="A200" t="str">
        <f t="shared" si="127"/>
        <v>63 Community and civil enforcement occupations</v>
      </c>
      <c r="B200" s="11">
        <v>0.11783906593357044</v>
      </c>
      <c r="C200" s="11">
        <v>6.9280143992640777E-2</v>
      </c>
      <c r="D200" s="11">
        <f t="shared" si="136"/>
        <v>-4.8558921940929659E-2</v>
      </c>
      <c r="E200" s="11">
        <v>2.7133004183153935E-2</v>
      </c>
      <c r="F200" s="11">
        <f t="shared" si="137"/>
        <v>-2.1425917757775723E-2</v>
      </c>
      <c r="G200" s="200">
        <f t="shared" si="131"/>
        <v>1.3910615168035712E-2</v>
      </c>
    </row>
    <row r="201" spans="1:14" x14ac:dyDescent="0.2">
      <c r="A201" t="str">
        <f t="shared" si="127"/>
        <v>71 Sales occupations</v>
      </c>
      <c r="B201" s="11">
        <v>10.520314155452244</v>
      </c>
      <c r="C201" s="11">
        <v>12.064841057745445</v>
      </c>
      <c r="D201" s="11">
        <f t="shared" si="136"/>
        <v>1.5445269022932013</v>
      </c>
      <c r="E201" s="11">
        <v>5.6470669614074076</v>
      </c>
      <c r="F201" s="11">
        <f t="shared" ref="F201:F202" si="138">SUM(D201:E201)</f>
        <v>7.1915938637006089</v>
      </c>
      <c r="G201" s="200">
        <f t="shared" si="131"/>
        <v>2.9060080177252701E-2</v>
      </c>
    </row>
    <row r="202" spans="1:14" x14ac:dyDescent="0.2">
      <c r="A202" t="str">
        <f t="shared" si="127"/>
        <v>72 Customer service occupations</v>
      </c>
      <c r="B202" s="11">
        <v>2.1905905262069338</v>
      </c>
      <c r="C202" s="11">
        <v>3.2658271257571867</v>
      </c>
      <c r="D202" s="11">
        <f t="shared" si="136"/>
        <v>1.0752365995502529</v>
      </c>
      <c r="E202" s="11">
        <v>1.2563850401210845</v>
      </c>
      <c r="F202" s="11">
        <f t="shared" si="138"/>
        <v>2.3316216396713374</v>
      </c>
      <c r="G202" s="200">
        <f t="shared" si="131"/>
        <v>3.0683048495664833E-2</v>
      </c>
    </row>
    <row r="203" spans="1:14" x14ac:dyDescent="0.2">
      <c r="A203" t="str">
        <f t="shared" si="127"/>
        <v>81 Process, plant and machine operatives</v>
      </c>
      <c r="B203" s="11">
        <v>3.1090181579068417</v>
      </c>
      <c r="C203" s="11">
        <v>4.0351315443125104</v>
      </c>
      <c r="D203" s="11">
        <f t="shared" si="136"/>
        <v>0.92611338640566876</v>
      </c>
      <c r="E203" s="11">
        <v>1.3850879829726308</v>
      </c>
      <c r="F203" s="11">
        <f t="shared" ref="F203:F204" si="139">SUM(D203:E203)</f>
        <v>2.3112013693782996</v>
      </c>
      <c r="G203" s="200">
        <f t="shared" si="131"/>
        <v>2.4868168297003557E-2</v>
      </c>
    </row>
    <row r="204" spans="1:14" x14ac:dyDescent="0.2">
      <c r="A204" t="str">
        <f t="shared" si="127"/>
        <v>82 Transport and mobile machine drivers and operatives</v>
      </c>
      <c r="B204" s="11">
        <v>3.4847637311879276</v>
      </c>
      <c r="C204" s="11">
        <v>3.3928472844454691</v>
      </c>
      <c r="D204" s="11">
        <f t="shared" si="136"/>
        <v>-9.1916446742458469E-2</v>
      </c>
      <c r="E204" s="11">
        <v>1.6946553528985475</v>
      </c>
      <c r="F204" s="11">
        <f t="shared" si="139"/>
        <v>1.602738906156089</v>
      </c>
      <c r="G204" s="200">
        <f t="shared" si="131"/>
        <v>2.6771599641802091E-2</v>
      </c>
    </row>
    <row r="205" spans="1:14" x14ac:dyDescent="0.2">
      <c r="A205" t="str">
        <f t="shared" si="127"/>
        <v>91 Elementary trades and related occupations</v>
      </c>
      <c r="B205" s="11">
        <v>0.93473647450621289</v>
      </c>
      <c r="C205" s="11">
        <v>0.74598878158841919</v>
      </c>
      <c r="D205" s="11">
        <f t="shared" si="136"/>
        <v>-0.1887476929177937</v>
      </c>
      <c r="E205" s="11">
        <v>0.27864085875457489</v>
      </c>
      <c r="F205" s="11">
        <f t="shared" ref="F205" si="140">SUM(D205:E205)</f>
        <v>8.9893165836781197E-2</v>
      </c>
      <c r="G205" s="200">
        <f t="shared" si="131"/>
        <v>1.7545362236132789E-2</v>
      </c>
    </row>
    <row r="206" spans="1:14" x14ac:dyDescent="0.2">
      <c r="A206" t="str">
        <f t="shared" si="127"/>
        <v>92 Elementary administration and service occupations</v>
      </c>
      <c r="B206" s="11">
        <v>9.1914398509434445</v>
      </c>
      <c r="C206" s="11">
        <v>9.2621874201163514</v>
      </c>
      <c r="D206" s="11">
        <f t="shared" ref="D206" si="141">C206-B206</f>
        <v>7.0747569172906921E-2</v>
      </c>
      <c r="E206" s="11">
        <v>4.5168432625023334</v>
      </c>
      <c r="F206" s="11">
        <f t="shared" ref="F206" si="142">SUM(D206:E206)</f>
        <v>4.5875908316752403</v>
      </c>
      <c r="G206" s="200">
        <f t="shared" ref="G206:G207" si="143">IF(B206&gt;0,(1+(E206/B206))^(1/($C$6-$B$6))-1,0)</f>
        <v>2.7006757190993769E-2</v>
      </c>
    </row>
    <row r="207" spans="1:14" x14ac:dyDescent="0.2">
      <c r="A207" t="str">
        <f t="shared" si="127"/>
        <v>All occupations</v>
      </c>
      <c r="B207" s="11">
        <f>SUM(B181:B206)</f>
        <v>100.70075248603946</v>
      </c>
      <c r="C207" s="11">
        <f t="shared" ref="C207:F207" si="144">SUM(C181:C206)</f>
        <v>105.36622905185183</v>
      </c>
      <c r="D207" s="11">
        <f t="shared" si="144"/>
        <v>4.6654765658123756</v>
      </c>
      <c r="E207" s="11">
        <f t="shared" si="144"/>
        <v>48.249592586046553</v>
      </c>
      <c r="F207" s="11">
        <f t="shared" si="144"/>
        <v>52.915069151858944</v>
      </c>
      <c r="G207" s="200">
        <f t="shared" si="143"/>
        <v>2.6440831607368986E-2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3.3540369629019753</v>
      </c>
      <c r="C210" s="11">
        <v>2.7251888124558805</v>
      </c>
      <c r="D210" s="11">
        <f>C210-B210</f>
        <v>-0.62884815044609477</v>
      </c>
      <c r="E210" s="11">
        <v>1.2602991692527663</v>
      </c>
      <c r="F210" s="11">
        <f>SUM(D210:E210)</f>
        <v>0.63145101880667154</v>
      </c>
      <c r="G210" s="200">
        <f>IF(B210&gt;0,(1+(E210/B210))^(1/($C$6-$B$6))-1,0)</f>
        <v>2.1494640174289259E-2</v>
      </c>
    </row>
    <row r="211" spans="1:7" x14ac:dyDescent="0.2">
      <c r="A211" t="str">
        <f t="shared" si="146"/>
        <v>12 Other managers and proprietors</v>
      </c>
      <c r="B211" s="11">
        <v>3.0986009310062883</v>
      </c>
      <c r="C211" s="11">
        <v>3.9391398389558798</v>
      </c>
      <c r="D211" s="11">
        <f t="shared" ref="D211:D226" si="147">C211-B211</f>
        <v>0.84053890794959152</v>
      </c>
      <c r="E211" s="11">
        <v>1.8638211275581058</v>
      </c>
      <c r="F211" s="11">
        <f t="shared" ref="F211:F218" si="148">SUM(D211:E211)</f>
        <v>2.7043600355076975</v>
      </c>
      <c r="G211" s="200">
        <f t="shared" ref="G211:G213" si="149">IF(B211&gt;0,(1+(E211/B211))^(1/($C$6-$B$6))-1,0)</f>
        <v>3.1894276112937714E-2</v>
      </c>
    </row>
    <row r="212" spans="1:7" x14ac:dyDescent="0.2">
      <c r="A212" t="str">
        <f t="shared" si="146"/>
        <v>21 Science, research, engineering and technology professionals</v>
      </c>
      <c r="B212" s="11">
        <v>2.1875961125678542</v>
      </c>
      <c r="C212" s="11">
        <v>1.9942623327486453</v>
      </c>
      <c r="D212" s="11">
        <f t="shared" si="147"/>
        <v>-0.19333377981920896</v>
      </c>
      <c r="E212" s="11">
        <v>0.64748690666407516</v>
      </c>
      <c r="F212" s="11">
        <f t="shared" si="148"/>
        <v>0.4541531268448662</v>
      </c>
      <c r="G212" s="200">
        <f t="shared" si="149"/>
        <v>1.7434771519367009E-2</v>
      </c>
    </row>
    <row r="213" spans="1:7" x14ac:dyDescent="0.2">
      <c r="A213" t="str">
        <f t="shared" si="146"/>
        <v>22 Health professionals</v>
      </c>
      <c r="B213" s="11">
        <v>2.485817971537156</v>
      </c>
      <c r="C213" s="11">
        <v>2.2663023924381815</v>
      </c>
      <c r="D213" s="11">
        <f t="shared" si="147"/>
        <v>-0.21951557909897446</v>
      </c>
      <c r="E213" s="11">
        <v>1.0709941363627995</v>
      </c>
      <c r="F213" s="11">
        <f t="shared" si="148"/>
        <v>0.85147855726382504</v>
      </c>
      <c r="G213" s="200">
        <f t="shared" si="149"/>
        <v>2.4171705070095584E-2</v>
      </c>
    </row>
    <row r="214" spans="1:7" x14ac:dyDescent="0.2">
      <c r="A214" t="str">
        <f t="shared" si="146"/>
        <v>23 Teaching and other educational professionals</v>
      </c>
      <c r="B214" s="11">
        <v>0.74955002758412703</v>
      </c>
      <c r="C214" s="11">
        <v>0.62096159362625847</v>
      </c>
      <c r="D214" s="11">
        <f t="shared" si="147"/>
        <v>-0.12858843395786856</v>
      </c>
      <c r="E214" s="11">
        <v>0.300194073690144</v>
      </c>
      <c r="F214" s="11">
        <f t="shared" si="148"/>
        <v>0.17160563973227544</v>
      </c>
      <c r="G214" s="200">
        <f>IF(B214&gt;0,(1+(E214/B214))^(1/($C$6-$B$6))-1,0)</f>
        <v>2.270925920430833E-2</v>
      </c>
    </row>
    <row r="215" spans="1:7" x14ac:dyDescent="0.2">
      <c r="A215" t="str">
        <f t="shared" si="146"/>
        <v>24 Business, media and public service professionals</v>
      </c>
      <c r="B215" s="11">
        <v>2.366702076838755</v>
      </c>
      <c r="C215" s="11">
        <v>2.3378720377919149</v>
      </c>
      <c r="D215" s="11">
        <f t="shared" si="147"/>
        <v>-2.8830039046840117E-2</v>
      </c>
      <c r="E215" s="11">
        <v>0.94436637595800299</v>
      </c>
      <c r="F215" s="11">
        <f t="shared" si="148"/>
        <v>0.91553633691116287</v>
      </c>
      <c r="G215" s="200">
        <f t="shared" ref="G215:G234" si="150">IF(B215&gt;0,(1+(E215/B215))^(1/($C$6-$B$6))-1,0)</f>
        <v>2.26373201571477E-2</v>
      </c>
    </row>
    <row r="216" spans="1:7" x14ac:dyDescent="0.2">
      <c r="A216" t="str">
        <f t="shared" si="146"/>
        <v>31 Science, engineering and technology associate professionals</v>
      </c>
      <c r="B216" s="11">
        <v>1.4342997231955152</v>
      </c>
      <c r="C216" s="11">
        <v>1.1389023264997333</v>
      </c>
      <c r="D216" s="11">
        <f t="shared" si="147"/>
        <v>-0.29539739669578191</v>
      </c>
      <c r="E216" s="11">
        <v>0.40963233981467678</v>
      </c>
      <c r="F216" s="11">
        <f t="shared" si="148"/>
        <v>0.11423494311889487</v>
      </c>
      <c r="G216" s="200">
        <f t="shared" si="150"/>
        <v>1.6889274657507114E-2</v>
      </c>
    </row>
    <row r="217" spans="1:7" x14ac:dyDescent="0.2">
      <c r="A217" t="str">
        <f t="shared" si="146"/>
        <v>32 Health and social care associate professionals</v>
      </c>
      <c r="B217" s="11">
        <v>1.5108704516366267</v>
      </c>
      <c r="C217" s="11">
        <v>1.1299671737136208</v>
      </c>
      <c r="D217" s="11">
        <f t="shared" si="147"/>
        <v>-0.38090327792300593</v>
      </c>
      <c r="E217" s="11">
        <v>0.64247387508909459</v>
      </c>
      <c r="F217" s="11">
        <f t="shared" si="148"/>
        <v>0.26157059716608866</v>
      </c>
      <c r="G217" s="200">
        <f t="shared" si="150"/>
        <v>2.390363196050882E-2</v>
      </c>
    </row>
    <row r="218" spans="1:7" x14ac:dyDescent="0.2">
      <c r="A218" t="str">
        <f t="shared" si="146"/>
        <v>33 Protective service occupations</v>
      </c>
      <c r="B218" s="11">
        <v>1.5015985117021831</v>
      </c>
      <c r="C218" s="11">
        <v>1.6672963482825596</v>
      </c>
      <c r="D218" s="11">
        <f t="shared" si="147"/>
        <v>0.16569783658037651</v>
      </c>
      <c r="E218" s="11">
        <v>0.47399778102542289</v>
      </c>
      <c r="F218" s="11">
        <f t="shared" si="148"/>
        <v>0.6396956176057994</v>
      </c>
      <c r="G218" s="200">
        <f t="shared" si="150"/>
        <v>1.8457611437206811E-2</v>
      </c>
    </row>
    <row r="219" spans="1:7" x14ac:dyDescent="0.2">
      <c r="A219" t="str">
        <f t="shared" si="146"/>
        <v>34 Culture, media and sports occupations</v>
      </c>
      <c r="B219" s="11">
        <v>0.40395156050419462</v>
      </c>
      <c r="C219" s="11">
        <v>0.2067488876248712</v>
      </c>
      <c r="D219" s="11">
        <f t="shared" si="147"/>
        <v>-0.19720267287932342</v>
      </c>
      <c r="E219" s="11">
        <v>0.10874638518909789</v>
      </c>
      <c r="F219" s="11">
        <f t="shared" ref="F219:F220" si="151">SUM(D219:E219)</f>
        <v>-8.8456287690225524E-2</v>
      </c>
      <c r="G219" s="200">
        <f t="shared" si="150"/>
        <v>1.6019755537675318E-2</v>
      </c>
    </row>
    <row r="220" spans="1:7" x14ac:dyDescent="0.2">
      <c r="A220" t="str">
        <f t="shared" si="146"/>
        <v>35 Business and public service associate professionals</v>
      </c>
      <c r="B220" s="11">
        <v>3.1059820579527053</v>
      </c>
      <c r="C220" s="11">
        <v>2.3666345937581754</v>
      </c>
      <c r="D220" s="11">
        <f t="shared" si="147"/>
        <v>-0.7393474641945299</v>
      </c>
      <c r="E220" s="11">
        <v>1.0068483192402702</v>
      </c>
      <c r="F220" s="11">
        <f t="shared" si="151"/>
        <v>0.26750085504574028</v>
      </c>
      <c r="G220" s="200">
        <f t="shared" si="150"/>
        <v>1.8895061039579275E-2</v>
      </c>
    </row>
    <row r="221" spans="1:7" x14ac:dyDescent="0.2">
      <c r="A221" t="str">
        <f t="shared" si="146"/>
        <v>41 Administrative occupations</v>
      </c>
      <c r="B221" s="11">
        <v>9.7169780400346681</v>
      </c>
      <c r="C221" s="11">
        <v>5.8942990985196104</v>
      </c>
      <c r="D221" s="11">
        <f t="shared" si="147"/>
        <v>-3.8226789415150577</v>
      </c>
      <c r="E221" s="11">
        <v>3.0502388099402626</v>
      </c>
      <c r="F221" s="11">
        <f t="shared" ref="F221:F224" si="152">SUM(D221:E221)</f>
        <v>-0.77244013157479507</v>
      </c>
      <c r="G221" s="200">
        <f t="shared" si="150"/>
        <v>1.8367038935924729E-2</v>
      </c>
    </row>
    <row r="222" spans="1:7" x14ac:dyDescent="0.2">
      <c r="A222" t="str">
        <f t="shared" si="146"/>
        <v>42 Secretarial and related occupations</v>
      </c>
      <c r="B222" s="11">
        <v>1.8173159474853895</v>
      </c>
      <c r="C222" s="11">
        <v>0.37842007602495054</v>
      </c>
      <c r="D222" s="11">
        <f t="shared" si="147"/>
        <v>-1.438895871460439</v>
      </c>
      <c r="E222" s="11">
        <v>0.46730264945744238</v>
      </c>
      <c r="F222" s="11">
        <f t="shared" si="152"/>
        <v>-0.97159322200299658</v>
      </c>
      <c r="G222" s="200">
        <f t="shared" si="150"/>
        <v>1.5372860955136014E-2</v>
      </c>
    </row>
    <row r="223" spans="1:7" x14ac:dyDescent="0.2">
      <c r="A223" t="str">
        <f t="shared" si="146"/>
        <v>51 Skilled agricultural and related trades</v>
      </c>
      <c r="B223" s="11">
        <v>1.1791578137957681</v>
      </c>
      <c r="C223" s="11">
        <v>1.3639819583046631</v>
      </c>
      <c r="D223" s="11">
        <f t="shared" si="147"/>
        <v>0.18482414450889495</v>
      </c>
      <c r="E223" s="11">
        <v>0.67255316689102473</v>
      </c>
      <c r="F223" s="11">
        <f t="shared" si="152"/>
        <v>0.85737731139991968</v>
      </c>
      <c r="G223" s="200">
        <f t="shared" si="150"/>
        <v>3.0544503401426004E-2</v>
      </c>
    </row>
    <row r="224" spans="1:7" x14ac:dyDescent="0.2">
      <c r="A224" t="str">
        <f t="shared" si="146"/>
        <v>52 Skilled metal, electrical and electronic trades</v>
      </c>
      <c r="B224" s="11">
        <v>3.1431453185652152</v>
      </c>
      <c r="C224" s="11">
        <v>2.8369994617206364</v>
      </c>
      <c r="D224" s="11">
        <f t="shared" si="147"/>
        <v>-0.30614585684457873</v>
      </c>
      <c r="E224" s="11">
        <v>1.0763130245671773</v>
      </c>
      <c r="F224" s="11">
        <f t="shared" si="152"/>
        <v>0.77016716772259852</v>
      </c>
      <c r="G224" s="200">
        <f t="shared" si="150"/>
        <v>1.9826163518618101E-2</v>
      </c>
    </row>
    <row r="225" spans="1:7" x14ac:dyDescent="0.2">
      <c r="A225" t="str">
        <f t="shared" si="146"/>
        <v>53 Skilled construction and building trades</v>
      </c>
      <c r="B225" s="11">
        <v>3.8272778783080157</v>
      </c>
      <c r="C225" s="11">
        <v>4.4414931475176802</v>
      </c>
      <c r="D225" s="11">
        <f t="shared" si="147"/>
        <v>0.61421526920966452</v>
      </c>
      <c r="E225" s="11">
        <v>1.8463565586821344</v>
      </c>
      <c r="F225" s="11">
        <f t="shared" ref="F225" si="153">SUM(D225:E225)</f>
        <v>2.460571827891799</v>
      </c>
      <c r="G225" s="200">
        <f t="shared" si="150"/>
        <v>2.6592507602316795E-2</v>
      </c>
    </row>
    <row r="226" spans="1:7" x14ac:dyDescent="0.2">
      <c r="A226" t="str">
        <f t="shared" si="146"/>
        <v>54 Textiles, printing and other skilled trades</v>
      </c>
      <c r="B226" s="11">
        <v>2.3239096591183213</v>
      </c>
      <c r="C226" s="11">
        <v>1.8271393468444324</v>
      </c>
      <c r="D226" s="11">
        <f t="shared" si="147"/>
        <v>-0.4967703122738889</v>
      </c>
      <c r="E226" s="11">
        <v>0.76636503747085494</v>
      </c>
      <c r="F226" s="11">
        <f t="shared" ref="F226" si="154">SUM(D226:E226)</f>
        <v>0.26959472519696603</v>
      </c>
      <c r="G226" s="200">
        <f t="shared" si="150"/>
        <v>1.9182261506528908E-2</v>
      </c>
    </row>
    <row r="227" spans="1:7" x14ac:dyDescent="0.2">
      <c r="A227" t="str">
        <f t="shared" si="146"/>
        <v>61 Caring personal service occupations</v>
      </c>
      <c r="B227" s="11">
        <v>8.8235886622583664</v>
      </c>
      <c r="C227" s="11">
        <v>6.1066177167490157</v>
      </c>
      <c r="D227" s="11">
        <f>C227-B227</f>
        <v>-2.7169709455093507</v>
      </c>
      <c r="E227" s="11">
        <v>3.6683271108169571</v>
      </c>
      <c r="F227" s="11">
        <f>SUM(D227:E227)</f>
        <v>0.95135616530760636</v>
      </c>
      <c r="G227" s="200">
        <f t="shared" si="150"/>
        <v>2.3447539468437029E-2</v>
      </c>
    </row>
    <row r="228" spans="1:7" x14ac:dyDescent="0.2">
      <c r="A228" t="str">
        <f t="shared" si="146"/>
        <v>62 Leisure, travel and related personal service occupations</v>
      </c>
      <c r="B228" s="11">
        <v>2.6739029832347621</v>
      </c>
      <c r="C228" s="11">
        <v>1.9203937066992829</v>
      </c>
      <c r="D228" s="11">
        <f t="shared" ref="D228:D234" si="155">C228-B228</f>
        <v>-0.75350927653547917</v>
      </c>
      <c r="E228" s="11">
        <v>1.0292859531879219</v>
      </c>
      <c r="F228" s="11">
        <f t="shared" ref="F228:F229" si="156">SUM(D228:E228)</f>
        <v>0.27577667665244276</v>
      </c>
      <c r="G228" s="200">
        <f t="shared" si="150"/>
        <v>2.1947726031932735E-2</v>
      </c>
    </row>
    <row r="229" spans="1:7" x14ac:dyDescent="0.2">
      <c r="A229" t="str">
        <f t="shared" si="146"/>
        <v>63 Community and civil enforcement occupations</v>
      </c>
      <c r="B229" s="11">
        <v>0.16447446708710961</v>
      </c>
      <c r="C229" s="11">
        <v>0.13791875948138027</v>
      </c>
      <c r="D229" s="11">
        <f t="shared" si="155"/>
        <v>-2.655570760572934E-2</v>
      </c>
      <c r="E229" s="11">
        <v>5.5114588870387206E-2</v>
      </c>
      <c r="F229" s="11">
        <f t="shared" si="156"/>
        <v>2.8558881264657866E-2</v>
      </c>
      <c r="G229" s="200">
        <f t="shared" si="150"/>
        <v>1.9453638528161177E-2</v>
      </c>
    </row>
    <row r="230" spans="1:7" x14ac:dyDescent="0.2">
      <c r="A230" t="str">
        <f t="shared" si="146"/>
        <v>71 Sales occupations</v>
      </c>
      <c r="B230" s="11">
        <v>9.8436636639693891</v>
      </c>
      <c r="C230" s="11">
        <v>6.6347867536323761</v>
      </c>
      <c r="D230" s="11">
        <f t="shared" si="155"/>
        <v>-3.2088769103370129</v>
      </c>
      <c r="E230" s="11">
        <v>3.8720870377630372</v>
      </c>
      <c r="F230" s="11">
        <f t="shared" ref="F230:F231" si="157">SUM(D230:E230)</f>
        <v>0.66321012742602425</v>
      </c>
      <c r="G230" s="200">
        <f t="shared" si="150"/>
        <v>2.236079673834368E-2</v>
      </c>
    </row>
    <row r="231" spans="1:7" x14ac:dyDescent="0.2">
      <c r="A231" t="str">
        <f t="shared" si="146"/>
        <v>72 Customer service occupations</v>
      </c>
      <c r="B231" s="11">
        <v>2.270935611363313</v>
      </c>
      <c r="C231" s="11">
        <v>2.7865597508055262</v>
      </c>
      <c r="D231" s="11">
        <f t="shared" si="155"/>
        <v>0.51562413944221319</v>
      </c>
      <c r="E231" s="11">
        <v>1.2051497840961714</v>
      </c>
      <c r="F231" s="11">
        <f t="shared" si="157"/>
        <v>1.7207739235383845</v>
      </c>
      <c r="G231" s="200">
        <f t="shared" si="150"/>
        <v>2.8787568506726258E-2</v>
      </c>
    </row>
    <row r="232" spans="1:7" x14ac:dyDescent="0.2">
      <c r="A232" t="str">
        <f t="shared" si="146"/>
        <v>81 Process, plant and machine operatives</v>
      </c>
      <c r="B232" s="11">
        <v>3.2211261108885036</v>
      </c>
      <c r="C232" s="11">
        <v>4.3528476130072304</v>
      </c>
      <c r="D232" s="11">
        <f t="shared" si="155"/>
        <v>1.1317215021187268</v>
      </c>
      <c r="E232" s="11">
        <v>1.5542369032265961</v>
      </c>
      <c r="F232" s="11">
        <f t="shared" ref="F232:F233" si="158">SUM(D232:E232)</f>
        <v>2.6859584053453229</v>
      </c>
      <c r="G232" s="200">
        <f t="shared" si="150"/>
        <v>2.6596811076339044E-2</v>
      </c>
    </row>
    <row r="233" spans="1:7" x14ac:dyDescent="0.2">
      <c r="A233" t="str">
        <f t="shared" si="146"/>
        <v>82 Transport and mobile machine drivers and operatives</v>
      </c>
      <c r="B233" s="11">
        <v>4.4364962962095422</v>
      </c>
      <c r="C233" s="11">
        <v>5.3256193277807311</v>
      </c>
      <c r="D233" s="11">
        <f t="shared" si="155"/>
        <v>0.88912303157118888</v>
      </c>
      <c r="E233" s="11">
        <v>2.5884665910114557</v>
      </c>
      <c r="F233" s="11">
        <f t="shared" si="158"/>
        <v>3.4775896225826446</v>
      </c>
      <c r="G233" s="200">
        <f t="shared" si="150"/>
        <v>3.1114578941024096E-2</v>
      </c>
    </row>
    <row r="234" spans="1:7" x14ac:dyDescent="0.2">
      <c r="A234" t="str">
        <f t="shared" si="146"/>
        <v>91 Elementary trades and related occupations</v>
      </c>
      <c r="B234" s="11">
        <v>1.6492979513868353</v>
      </c>
      <c r="C234" s="11">
        <v>1.5135516675755154</v>
      </c>
      <c r="D234" s="11">
        <f t="shared" si="155"/>
        <v>-0.13574628381131992</v>
      </c>
      <c r="E234" s="11">
        <v>0.52887260932610913</v>
      </c>
      <c r="F234" s="11">
        <f t="shared" ref="F234" si="159">SUM(D234:E234)</f>
        <v>0.39312632551478921</v>
      </c>
      <c r="G234" s="200">
        <f t="shared" si="150"/>
        <v>1.8715351896133159E-2</v>
      </c>
    </row>
    <row r="235" spans="1:7" x14ac:dyDescent="0.2">
      <c r="A235" t="str">
        <f t="shared" si="146"/>
        <v>92 Elementary administration and service occupations</v>
      </c>
      <c r="B235" s="11">
        <v>15.070926539375614</v>
      </c>
      <c r="C235" s="11">
        <v>15.574267574382757</v>
      </c>
      <c r="D235" s="11">
        <f t="shared" ref="D235" si="160">C235-B235</f>
        <v>0.50334103500714278</v>
      </c>
      <c r="E235" s="11">
        <v>7.1508947754986183</v>
      </c>
      <c r="F235" s="11">
        <f t="shared" ref="F235" si="161">SUM(D235:E235)</f>
        <v>7.6542358105057611</v>
      </c>
      <c r="G235" s="200">
        <f t="shared" ref="G235:G236" si="162">IF(B235&gt;0,(1+(E235/B235))^(1/($C$6-$B$6))-1,0)</f>
        <v>2.6225132781094063E-2</v>
      </c>
    </row>
    <row r="236" spans="1:7" x14ac:dyDescent="0.2">
      <c r="A236" t="str">
        <f t="shared" si="146"/>
        <v>All occupations</v>
      </c>
      <c r="B236" s="11">
        <f>SUM(B210:B235)</f>
        <v>92.361203330508218</v>
      </c>
      <c r="C236" s="11">
        <f t="shared" ref="C236:F236" si="163">SUM(C210:C235)</f>
        <v>81.488172296941514</v>
      </c>
      <c r="D236" s="11">
        <f t="shared" si="163"/>
        <v>-10.873031033566688</v>
      </c>
      <c r="E236" s="11">
        <f t="shared" si="163"/>
        <v>38.260425090650607</v>
      </c>
      <c r="F236" s="11">
        <f t="shared" si="163"/>
        <v>27.38739405708392</v>
      </c>
      <c r="G236" s="200">
        <f t="shared" si="162"/>
        <v>2.3375543578735059E-2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1.6209982056745729</v>
      </c>
      <c r="C239" s="11">
        <v>1.1043184473723326</v>
      </c>
      <c r="D239" s="11">
        <f>C239-B239</f>
        <v>-0.51667975830224022</v>
      </c>
      <c r="E239" s="11">
        <v>0.5945348549899141</v>
      </c>
      <c r="F239" s="11">
        <f>SUM(D239:E239)</f>
        <v>7.7855096687673875E-2</v>
      </c>
      <c r="G239" s="200">
        <f>IF(B239&gt;0,(1+(E239/B239))^(1/($C$6-$B$6))-1,0)</f>
        <v>2.1048519782066233E-2</v>
      </c>
    </row>
    <row r="240" spans="1:7" x14ac:dyDescent="0.2">
      <c r="A240" t="str">
        <f t="shared" si="165"/>
        <v>12 Other managers and proprietors</v>
      </c>
      <c r="B240" s="11">
        <v>1.6917250544723024</v>
      </c>
      <c r="C240" s="11">
        <v>1.5329241515254297</v>
      </c>
      <c r="D240" s="11">
        <f t="shared" ref="D240:D255" si="166">C240-B240</f>
        <v>-0.15880090294687266</v>
      </c>
      <c r="E240" s="11">
        <v>0.83636808160372089</v>
      </c>
      <c r="F240" s="11">
        <f t="shared" ref="F240:F247" si="167">SUM(D240:E240)</f>
        <v>0.67756717865684823</v>
      </c>
      <c r="G240" s="200">
        <f t="shared" ref="G240:G242" si="168">IF(B240&gt;0,(1+(E240/B240))^(1/($C$6-$B$6))-1,0)</f>
        <v>2.7142941137156207E-2</v>
      </c>
    </row>
    <row r="241" spans="1:7" x14ac:dyDescent="0.2">
      <c r="A241" t="str">
        <f t="shared" si="165"/>
        <v>21 Science, research, engineering and technology professionals</v>
      </c>
      <c r="B241" s="11">
        <v>1.1433763466723159</v>
      </c>
      <c r="C241" s="11">
        <v>1.1128422508717031</v>
      </c>
      <c r="D241" s="11">
        <f t="shared" si="166"/>
        <v>-3.0534095800612837E-2</v>
      </c>
      <c r="E241" s="11">
        <v>0.35717451414609164</v>
      </c>
      <c r="F241" s="11">
        <f t="shared" si="167"/>
        <v>0.3266404183454788</v>
      </c>
      <c r="G241" s="200">
        <f t="shared" si="168"/>
        <v>1.828833275928754E-2</v>
      </c>
    </row>
    <row r="242" spans="1:7" x14ac:dyDescent="0.2">
      <c r="A242" t="str">
        <f t="shared" si="165"/>
        <v>22 Health professionals</v>
      </c>
      <c r="B242" s="11">
        <v>0.99232024525532903</v>
      </c>
      <c r="C242" s="11">
        <v>0.43583208197752249</v>
      </c>
      <c r="D242" s="11">
        <f t="shared" si="166"/>
        <v>-0.55648816327780648</v>
      </c>
      <c r="E242" s="11">
        <v>0.29639034433977463</v>
      </c>
      <c r="F242" s="11">
        <f t="shared" si="167"/>
        <v>-0.26009781893803186</v>
      </c>
      <c r="G242" s="200">
        <f t="shared" si="168"/>
        <v>1.7576111605401623E-2</v>
      </c>
    </row>
    <row r="243" spans="1:7" x14ac:dyDescent="0.2">
      <c r="A243" t="str">
        <f t="shared" si="165"/>
        <v>23 Teaching and other educational professionals</v>
      </c>
      <c r="B243" s="11">
        <v>0.46256638099501163</v>
      </c>
      <c r="C243" s="11">
        <v>0.30945310267837967</v>
      </c>
      <c r="D243" s="11">
        <f t="shared" si="166"/>
        <v>-0.15311327831663196</v>
      </c>
      <c r="E243" s="11">
        <v>0.16157007478025373</v>
      </c>
      <c r="F243" s="11">
        <f t="shared" si="167"/>
        <v>8.4567964636217685E-3</v>
      </c>
      <c r="G243" s="200">
        <f>IF(B243&gt;0,(1+(E243/B243))^(1/($C$6-$B$6))-1,0)</f>
        <v>2.0172703408372294E-2</v>
      </c>
    </row>
    <row r="244" spans="1:7" x14ac:dyDescent="0.2">
      <c r="A244" t="str">
        <f t="shared" si="165"/>
        <v>24 Business, media and public service professionals</v>
      </c>
      <c r="B244" s="11">
        <v>1.0913631087120899</v>
      </c>
      <c r="C244" s="11">
        <v>0.713546589398108</v>
      </c>
      <c r="D244" s="11">
        <f t="shared" si="166"/>
        <v>-0.37781651931398186</v>
      </c>
      <c r="E244" s="11">
        <v>0.37053523714332642</v>
      </c>
      <c r="F244" s="11">
        <f t="shared" si="167"/>
        <v>-7.2812821706554343E-3</v>
      </c>
      <c r="G244" s="200">
        <f t="shared" ref="G244:G263" si="169">IF(B244&gt;0,(1+(E244/B244))^(1/($C$6-$B$6))-1,0)</f>
        <v>1.9678339002335621E-2</v>
      </c>
    </row>
    <row r="245" spans="1:7" x14ac:dyDescent="0.2">
      <c r="A245" t="str">
        <f t="shared" si="165"/>
        <v>31 Science, engineering and technology associate professionals</v>
      </c>
      <c r="B245" s="11">
        <v>0.86664284803564651</v>
      </c>
      <c r="C245" s="11">
        <v>0.67081414734358591</v>
      </c>
      <c r="D245" s="11">
        <f t="shared" si="166"/>
        <v>-0.1958287006920606</v>
      </c>
      <c r="E245" s="11">
        <v>0.26313172361845261</v>
      </c>
      <c r="F245" s="11">
        <f t="shared" si="167"/>
        <v>6.7303022926392009E-2</v>
      </c>
      <c r="G245" s="200">
        <f>IF(B245&gt;0,(1+(E245/B245))^(1/($C$6-$B$6))-1,0)</f>
        <v>1.7833582402013493E-2</v>
      </c>
    </row>
    <row r="246" spans="1:7" x14ac:dyDescent="0.2">
      <c r="A246" t="str">
        <f t="shared" si="165"/>
        <v>32 Health and social care associate professionals</v>
      </c>
      <c r="B246" s="11">
        <v>0.39125050761466318</v>
      </c>
      <c r="C246" s="11">
        <v>0.15212214120222342</v>
      </c>
      <c r="D246" s="11">
        <f t="shared" si="166"/>
        <v>-0.23912836641243976</v>
      </c>
      <c r="E246" s="11">
        <v>0.10917950638557002</v>
      </c>
      <c r="F246" s="11">
        <f t="shared" si="167"/>
        <v>-0.12994886002686973</v>
      </c>
      <c r="G246" s="200">
        <f t="shared" si="169"/>
        <v>1.6543331353429558E-2</v>
      </c>
    </row>
    <row r="247" spans="1:7" x14ac:dyDescent="0.2">
      <c r="A247" t="str">
        <f t="shared" si="165"/>
        <v>33 Protective service occupations</v>
      </c>
      <c r="B247" s="11">
        <v>0.61816956161487457</v>
      </c>
      <c r="C247" s="11">
        <v>0.4281836930940181</v>
      </c>
      <c r="D247" s="11">
        <f t="shared" si="166"/>
        <v>-0.18998586852085647</v>
      </c>
      <c r="E247" s="11">
        <v>0.21944588192582565</v>
      </c>
      <c r="F247" s="11">
        <f t="shared" si="167"/>
        <v>2.9460013404969176E-2</v>
      </c>
      <c r="G247" s="200">
        <f t="shared" si="169"/>
        <v>2.045957245830099E-2</v>
      </c>
    </row>
    <row r="248" spans="1:7" x14ac:dyDescent="0.2">
      <c r="A248" t="str">
        <f t="shared" si="165"/>
        <v>34 Culture, media and sports occupations</v>
      </c>
      <c r="B248" s="11">
        <v>0.29080482136503183</v>
      </c>
      <c r="C248" s="11">
        <v>0.1238438258763952</v>
      </c>
      <c r="D248" s="11">
        <f t="shared" si="166"/>
        <v>-0.16696099548863663</v>
      </c>
      <c r="E248" s="11">
        <v>6.8565393757972493E-2</v>
      </c>
      <c r="F248" s="11">
        <f t="shared" ref="F248:F249" si="170">SUM(D248:E248)</f>
        <v>-9.839560173066414E-2</v>
      </c>
      <c r="G248" s="200">
        <f t="shared" si="169"/>
        <v>1.4213448797620432E-2</v>
      </c>
    </row>
    <row r="249" spans="1:7" x14ac:dyDescent="0.2">
      <c r="A249" t="str">
        <f t="shared" si="165"/>
        <v>35 Business and public service associate professionals</v>
      </c>
      <c r="B249" s="11">
        <v>1.4007817977077812</v>
      </c>
      <c r="C249" s="11">
        <v>0.72216006673790278</v>
      </c>
      <c r="D249" s="11">
        <f t="shared" si="166"/>
        <v>-0.67862173096987843</v>
      </c>
      <c r="E249" s="11">
        <v>0.36874345164651867</v>
      </c>
      <c r="F249" s="11">
        <f t="shared" si="170"/>
        <v>-0.30987827932335976</v>
      </c>
      <c r="G249" s="200">
        <f t="shared" si="169"/>
        <v>1.5700699665966322E-2</v>
      </c>
    </row>
    <row r="250" spans="1:7" x14ac:dyDescent="0.2">
      <c r="A250" t="str">
        <f t="shared" si="165"/>
        <v>41 Administrative occupations</v>
      </c>
      <c r="B250" s="11">
        <v>3.6074896479409881</v>
      </c>
      <c r="C250" s="11">
        <v>0.96386726320856331</v>
      </c>
      <c r="D250" s="11">
        <f t="shared" si="166"/>
        <v>-2.6436223847324247</v>
      </c>
      <c r="E250" s="11">
        <v>0.74601542200025472</v>
      </c>
      <c r="F250" s="11">
        <f t="shared" ref="F250:F253" si="171">SUM(D250:E250)</f>
        <v>-1.8976069627321701</v>
      </c>
      <c r="G250" s="200">
        <f t="shared" si="169"/>
        <v>1.2610121559998744E-2</v>
      </c>
    </row>
    <row r="251" spans="1:7" x14ac:dyDescent="0.2">
      <c r="A251" t="str">
        <f t="shared" si="165"/>
        <v>42 Secretarial and related occupations</v>
      </c>
      <c r="B251" s="11">
        <v>1.5416371469309404</v>
      </c>
      <c r="C251" s="11">
        <v>0.21857025524074691</v>
      </c>
      <c r="D251" s="11">
        <f t="shared" si="166"/>
        <v>-1.3230668916901935</v>
      </c>
      <c r="E251" s="11">
        <v>0.34082418071274434</v>
      </c>
      <c r="F251" s="11">
        <f t="shared" si="171"/>
        <v>-0.9822427109774492</v>
      </c>
      <c r="G251" s="200">
        <f t="shared" si="169"/>
        <v>1.340472869252185E-2</v>
      </c>
    </row>
    <row r="252" spans="1:7" x14ac:dyDescent="0.2">
      <c r="A252" t="str">
        <f t="shared" si="165"/>
        <v>51 Skilled agricultural and related trades</v>
      </c>
      <c r="B252" s="11">
        <v>0.64380887761913319</v>
      </c>
      <c r="C252" s="11">
        <v>0.70807824012870535</v>
      </c>
      <c r="D252" s="11">
        <f t="shared" si="166"/>
        <v>6.4269362509572159E-2</v>
      </c>
      <c r="E252" s="11">
        <v>0.32055548888691049</v>
      </c>
      <c r="F252" s="11">
        <f t="shared" si="171"/>
        <v>0.38482485139648265</v>
      </c>
      <c r="G252" s="200">
        <f t="shared" si="169"/>
        <v>2.7303922237132516E-2</v>
      </c>
    </row>
    <row r="253" spans="1:7" x14ac:dyDescent="0.2">
      <c r="A253" t="str">
        <f t="shared" si="165"/>
        <v>52 Skilled metal, electrical and electronic trades</v>
      </c>
      <c r="B253" s="11">
        <v>1.0928617057752861</v>
      </c>
      <c r="C253" s="11">
        <v>0.58831849035529282</v>
      </c>
      <c r="D253" s="11">
        <f t="shared" si="166"/>
        <v>-0.50454321541999325</v>
      </c>
      <c r="E253" s="11">
        <v>0.34422718853413176</v>
      </c>
      <c r="F253" s="11">
        <f t="shared" si="171"/>
        <v>-0.1603160268858615</v>
      </c>
      <c r="G253" s="200">
        <f t="shared" si="169"/>
        <v>1.8422287473703891E-2</v>
      </c>
    </row>
    <row r="254" spans="1:7" x14ac:dyDescent="0.2">
      <c r="A254" t="str">
        <f t="shared" si="165"/>
        <v>53 Skilled construction and building trades</v>
      </c>
      <c r="B254" s="11">
        <v>1.202376126340531</v>
      </c>
      <c r="C254" s="11">
        <v>0.93866108913508095</v>
      </c>
      <c r="D254" s="11">
        <f t="shared" si="166"/>
        <v>-0.26371503720545009</v>
      </c>
      <c r="E254" s="11">
        <v>0.47053454927769117</v>
      </c>
      <c r="F254" s="11">
        <f t="shared" ref="F254" si="172">SUM(D254:E254)</f>
        <v>0.20681951207224109</v>
      </c>
      <c r="G254" s="200">
        <f t="shared" si="169"/>
        <v>2.2261866390919538E-2</v>
      </c>
    </row>
    <row r="255" spans="1:7" x14ac:dyDescent="0.2">
      <c r="A255" t="str">
        <f t="shared" si="165"/>
        <v>54 Textiles, printing and other skilled trades</v>
      </c>
      <c r="B255" s="11">
        <v>1.3706917520239195</v>
      </c>
      <c r="C255" s="11">
        <v>0.88815676524740739</v>
      </c>
      <c r="D255" s="11">
        <f t="shared" si="166"/>
        <v>-0.48253498677651208</v>
      </c>
      <c r="E255" s="11">
        <v>0.4429780144026928</v>
      </c>
      <c r="F255" s="11">
        <f t="shared" ref="F255" si="173">SUM(D255:E255)</f>
        <v>-3.9556972373819277E-2</v>
      </c>
      <c r="G255" s="200">
        <f t="shared" si="169"/>
        <v>1.8844473982007504E-2</v>
      </c>
    </row>
    <row r="256" spans="1:7" x14ac:dyDescent="0.2">
      <c r="A256" t="str">
        <f t="shared" si="165"/>
        <v>61 Caring personal service occupations</v>
      </c>
      <c r="B256" s="11">
        <v>1.0722692382365482</v>
      </c>
      <c r="C256" s="11">
        <v>0.66321168449886136</v>
      </c>
      <c r="D256" s="11">
        <f>C256-B256</f>
        <v>-0.40905755373768682</v>
      </c>
      <c r="E256" s="11">
        <v>0.25920450520367849</v>
      </c>
      <c r="F256" s="11">
        <f>SUM(D256:E256)</f>
        <v>-0.14985304853400833</v>
      </c>
      <c r="G256" s="200">
        <f t="shared" si="169"/>
        <v>1.4538620457415385E-2</v>
      </c>
    </row>
    <row r="257" spans="1:7" x14ac:dyDescent="0.2">
      <c r="A257" t="str">
        <f t="shared" si="165"/>
        <v>62 Leisure, travel and related personal service occupations</v>
      </c>
      <c r="B257" s="11">
        <v>1.5405472248708543</v>
      </c>
      <c r="C257" s="11">
        <v>0.97704042104196598</v>
      </c>
      <c r="D257" s="11">
        <f t="shared" ref="D257:D263" si="174">C257-B257</f>
        <v>-0.56350680382888829</v>
      </c>
      <c r="E257" s="11">
        <v>0.54765206126998534</v>
      </c>
      <c r="F257" s="11">
        <f t="shared" ref="F257:F258" si="175">SUM(D257:E257)</f>
        <v>-1.5854742558902957E-2</v>
      </c>
      <c r="G257" s="200">
        <f t="shared" si="169"/>
        <v>2.0484615457415645E-2</v>
      </c>
    </row>
    <row r="258" spans="1:7" x14ac:dyDescent="0.2">
      <c r="A258" t="str">
        <f t="shared" si="165"/>
        <v>63 Community and civil enforcement occupations</v>
      </c>
      <c r="B258" s="11">
        <v>9.9689001496501575E-2</v>
      </c>
      <c r="C258" s="11">
        <v>6.8225071060000614E-2</v>
      </c>
      <c r="D258" s="11">
        <f t="shared" si="174"/>
        <v>-3.1463930436500961E-2</v>
      </c>
      <c r="E258" s="11">
        <v>3.3097659036097772E-2</v>
      </c>
      <c r="F258" s="11">
        <f t="shared" si="175"/>
        <v>1.6337285995968107E-3</v>
      </c>
      <c r="G258" s="200">
        <f t="shared" si="169"/>
        <v>1.9296376151490158E-2</v>
      </c>
    </row>
    <row r="259" spans="1:7" x14ac:dyDescent="0.2">
      <c r="A259" t="str">
        <f t="shared" si="165"/>
        <v>71 Sales occupations</v>
      </c>
      <c r="B259" s="11">
        <v>5.3907523763250715</v>
      </c>
      <c r="C259" s="11">
        <v>2.0943689942071235</v>
      </c>
      <c r="D259" s="11">
        <f t="shared" si="174"/>
        <v>-3.296383382117948</v>
      </c>
      <c r="E259" s="11">
        <v>1.4980709035084725</v>
      </c>
      <c r="F259" s="11">
        <f t="shared" ref="F259:F260" si="176">SUM(D259:E259)</f>
        <v>-1.7983124786094755</v>
      </c>
      <c r="G259" s="200">
        <f t="shared" si="169"/>
        <v>1.6482042659492491E-2</v>
      </c>
    </row>
    <row r="260" spans="1:7" x14ac:dyDescent="0.2">
      <c r="A260" t="str">
        <f t="shared" si="165"/>
        <v>72 Customer service occupations</v>
      </c>
      <c r="B260" s="11">
        <v>0.80917966998908475</v>
      </c>
      <c r="C260" s="11">
        <v>0.89935151092465482</v>
      </c>
      <c r="D260" s="11">
        <f t="shared" si="174"/>
        <v>9.0171840935570069E-2</v>
      </c>
      <c r="E260" s="11">
        <v>0.30743132415677044</v>
      </c>
      <c r="F260" s="11">
        <f t="shared" si="176"/>
        <v>0.3976031650923405</v>
      </c>
      <c r="G260" s="200">
        <f t="shared" si="169"/>
        <v>2.1700946660326403E-2</v>
      </c>
    </row>
    <row r="261" spans="1:7" x14ac:dyDescent="0.2">
      <c r="A261" t="str">
        <f t="shared" si="165"/>
        <v>81 Process, plant and machine operatives</v>
      </c>
      <c r="B261" s="11">
        <v>1.7499993149506807</v>
      </c>
      <c r="C261" s="11">
        <v>0.88082067957444832</v>
      </c>
      <c r="D261" s="11">
        <f t="shared" si="174"/>
        <v>-0.86917863537623241</v>
      </c>
      <c r="E261" s="11">
        <v>0.53163792237034024</v>
      </c>
      <c r="F261" s="11">
        <f t="shared" ref="F261:F262" si="177">SUM(D261:E261)</f>
        <v>-0.33754071300589217</v>
      </c>
      <c r="G261" s="200">
        <f t="shared" si="169"/>
        <v>1.7842500669478234E-2</v>
      </c>
    </row>
    <row r="262" spans="1:7" x14ac:dyDescent="0.2">
      <c r="A262" t="str">
        <f t="shared" si="165"/>
        <v>82 Transport and mobile machine drivers and operatives</v>
      </c>
      <c r="B262" s="11">
        <v>2.5506566972521938</v>
      </c>
      <c r="C262" s="11">
        <v>1.7454219418457044</v>
      </c>
      <c r="D262" s="11">
        <f t="shared" si="174"/>
        <v>-0.80523475540648937</v>
      </c>
      <c r="E262" s="11">
        <v>1.0747146829202141</v>
      </c>
      <c r="F262" s="11">
        <f t="shared" si="177"/>
        <v>0.26947992751372474</v>
      </c>
      <c r="G262" s="200">
        <f t="shared" si="169"/>
        <v>2.3717277080062216E-2</v>
      </c>
    </row>
    <row r="263" spans="1:7" x14ac:dyDescent="0.2">
      <c r="A263" t="str">
        <f t="shared" si="165"/>
        <v>91 Elementary trades and related occupations</v>
      </c>
      <c r="B263" s="11">
        <v>1.3037938448324757</v>
      </c>
      <c r="C263" s="11">
        <v>0.7876590484544479</v>
      </c>
      <c r="D263" s="11">
        <f t="shared" si="174"/>
        <v>-0.51613479637802784</v>
      </c>
      <c r="E263" s="11">
        <v>0.36509810253146674</v>
      </c>
      <c r="F263" s="11">
        <f t="shared" ref="F263" si="178">SUM(D263:E263)</f>
        <v>-0.1510366938465611</v>
      </c>
      <c r="G263" s="200">
        <f t="shared" si="169"/>
        <v>1.6594961378742612E-2</v>
      </c>
    </row>
    <row r="264" spans="1:7" x14ac:dyDescent="0.2">
      <c r="A264" t="str">
        <f t="shared" si="165"/>
        <v>92 Elementary administration and service occupations</v>
      </c>
      <c r="B264" s="11">
        <v>9.6743846719059405</v>
      </c>
      <c r="C264" s="11">
        <v>6.9778902080538217</v>
      </c>
      <c r="D264" s="11">
        <f t="shared" ref="D264" si="179">C264-B264</f>
        <v>-2.6964944638521189</v>
      </c>
      <c r="E264" s="11">
        <v>3.5189680848041642</v>
      </c>
      <c r="F264" s="11">
        <f>SUM(D264:E264)</f>
        <v>0.82247362095204535</v>
      </c>
      <c r="G264" s="200">
        <f t="shared" ref="G264:G265" si="180">IF(B264&gt;0,(1+(E264/B264))^(1/($C$6-$B$6))-1,0)</f>
        <v>2.0897455834201217E-2</v>
      </c>
    </row>
    <row r="265" spans="1:7" x14ac:dyDescent="0.2">
      <c r="A265" t="str">
        <f t="shared" si="165"/>
        <v>All occupations</v>
      </c>
      <c r="B265" s="11">
        <f>SUM(B239:B264)</f>
        <v>44.22013617460977</v>
      </c>
      <c r="C265" s="11">
        <f t="shared" ref="C265:F265" si="181">SUM(C239:C264)</f>
        <v>26.70568216105443</v>
      </c>
      <c r="D265" s="11">
        <f t="shared" si="181"/>
        <v>-17.514454013555344</v>
      </c>
      <c r="E265" s="11">
        <f t="shared" si="181"/>
        <v>14.446649153953038</v>
      </c>
      <c r="F265" s="11">
        <f t="shared" si="181"/>
        <v>-3.067804859602306</v>
      </c>
      <c r="G265" s="200">
        <f t="shared" si="180"/>
        <v>1.9024942741931339E-2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0.42983678211560072</v>
      </c>
      <c r="C268" s="11">
        <v>0.43720238010549328</v>
      </c>
      <c r="D268" s="11">
        <f>C268-B268</f>
        <v>7.3655979898925583E-3</v>
      </c>
      <c r="E268" s="11">
        <v>0.15519329903335607</v>
      </c>
      <c r="F268" s="11">
        <f>SUM(D268:E268)</f>
        <v>0.16255889702324863</v>
      </c>
      <c r="G268" s="200">
        <f>IF(B268&gt;0,(1+(E268/B268))^(1/($C$6-$B$6))-1,0)</f>
        <v>2.076312953297843E-2</v>
      </c>
    </row>
    <row r="269" spans="1:7" x14ac:dyDescent="0.2">
      <c r="A269" t="str">
        <f t="shared" si="183"/>
        <v>12 Other managers and proprietors</v>
      </c>
      <c r="B269" s="11">
        <v>0.50627447316952656</v>
      </c>
      <c r="C269" s="11">
        <v>0.53949467335663936</v>
      </c>
      <c r="D269" s="11">
        <f t="shared" ref="D269:D284" si="184">C269-B269</f>
        <v>3.3220200187112803E-2</v>
      </c>
      <c r="E269" s="11">
        <v>0.20218607341294662</v>
      </c>
      <c r="F269" s="11">
        <f t="shared" ref="F269:F276" si="185">SUM(D269:E269)</f>
        <v>0.23540627360005942</v>
      </c>
      <c r="G269" s="200">
        <f t="shared" ref="G269:G271" si="186">IF(B269&gt;0,(1+(E269/B269))^(1/($C$6-$B$6))-1,0)</f>
        <v>2.2653814545762652E-2</v>
      </c>
    </row>
    <row r="270" spans="1:7" x14ac:dyDescent="0.2">
      <c r="A270" t="str">
        <f t="shared" si="183"/>
        <v>21 Science, research, engineering and technology professionals</v>
      </c>
      <c r="B270" s="11">
        <v>0.28242302593145885</v>
      </c>
      <c r="C270" s="11">
        <v>0.32851581085776543</v>
      </c>
      <c r="D270" s="11">
        <f t="shared" si="184"/>
        <v>4.6092784926306585E-2</v>
      </c>
      <c r="E270" s="11">
        <v>0.10577769805814791</v>
      </c>
      <c r="F270" s="11">
        <f t="shared" si="185"/>
        <v>0.15187048298445449</v>
      </c>
      <c r="G270" s="200">
        <f t="shared" si="186"/>
        <v>2.1434249367333846E-2</v>
      </c>
    </row>
    <row r="271" spans="1:7" x14ac:dyDescent="0.2">
      <c r="A271" t="str">
        <f t="shared" si="183"/>
        <v>22 Health professionals</v>
      </c>
      <c r="B271" s="11">
        <v>0.12514691031553787</v>
      </c>
      <c r="C271" s="11">
        <v>0.17100317460751388</v>
      </c>
      <c r="D271" s="11">
        <f t="shared" si="184"/>
        <v>4.5856264291976007E-2</v>
      </c>
      <c r="E271" s="11">
        <v>5.9148131117706282E-2</v>
      </c>
      <c r="F271" s="11">
        <f t="shared" si="185"/>
        <v>0.10500439540968229</v>
      </c>
      <c r="G271" s="200">
        <f t="shared" si="186"/>
        <v>2.6139095937014023E-2</v>
      </c>
    </row>
    <row r="272" spans="1:7" x14ac:dyDescent="0.2">
      <c r="A272" t="str">
        <f t="shared" si="183"/>
        <v>23 Teaching and other educational professionals</v>
      </c>
      <c r="B272" s="11">
        <v>0.10984321168369401</v>
      </c>
      <c r="C272" s="11">
        <v>0.13291011242088588</v>
      </c>
      <c r="D272" s="11">
        <f t="shared" si="184"/>
        <v>2.3066900737191864E-2</v>
      </c>
      <c r="E272" s="11">
        <v>4.9811269665716099E-2</v>
      </c>
      <c r="F272" s="11">
        <f t="shared" si="185"/>
        <v>7.2878170402907963E-2</v>
      </c>
      <c r="G272" s="200">
        <f>IF(B272&gt;0,(1+(E272/B272))^(1/($C$6-$B$6))-1,0)</f>
        <v>2.5243896948637712E-2</v>
      </c>
    </row>
    <row r="273" spans="1:7" x14ac:dyDescent="0.2">
      <c r="A273" t="str">
        <f t="shared" si="183"/>
        <v>24 Business, media and public service professionals</v>
      </c>
      <c r="B273" s="11">
        <v>0.34212857302587668</v>
      </c>
      <c r="C273" s="11">
        <v>0.45397086931033342</v>
      </c>
      <c r="D273" s="11">
        <f t="shared" si="184"/>
        <v>0.11184229628445674</v>
      </c>
      <c r="E273" s="11">
        <v>0.15770955609514895</v>
      </c>
      <c r="F273" s="11">
        <f t="shared" si="185"/>
        <v>0.26955185237960566</v>
      </c>
      <c r="G273" s="200">
        <f t="shared" ref="G273" si="187">IF(B273&gt;0,(1+(E273/B273))^(1/($C$6-$B$6))-1,0)</f>
        <v>2.5595253913739846E-2</v>
      </c>
    </row>
    <row r="274" spans="1:7" x14ac:dyDescent="0.2">
      <c r="A274" t="str">
        <f t="shared" si="183"/>
        <v>31 Science, engineering and technology associate professionals</v>
      </c>
      <c r="B274" s="11">
        <v>0.18610729288401057</v>
      </c>
      <c r="C274" s="11">
        <v>0.23999757113562448</v>
      </c>
      <c r="D274" s="11">
        <f t="shared" si="184"/>
        <v>5.389027825161391E-2</v>
      </c>
      <c r="E274" s="11">
        <v>8.0558068431544547E-2</v>
      </c>
      <c r="F274" s="11">
        <f t="shared" si="185"/>
        <v>0.13444834668315847</v>
      </c>
      <c r="G274" s="200">
        <f>IF(B274&gt;0,(1+(E274/B274))^(1/($C$6-$B$6))-1,0)</f>
        <v>2.4267865218747575E-2</v>
      </c>
    </row>
    <row r="275" spans="1:7" x14ac:dyDescent="0.2">
      <c r="A275" t="str">
        <f t="shared" si="183"/>
        <v>32 Health and social care associate professionals</v>
      </c>
      <c r="B275" s="11">
        <v>6.1614235824342826E-2</v>
      </c>
      <c r="C275" s="11">
        <v>6.9620060157983707E-2</v>
      </c>
      <c r="D275" s="11">
        <f t="shared" si="184"/>
        <v>8.0058243336408805E-3</v>
      </c>
      <c r="E275" s="11">
        <v>2.6331352049444208E-2</v>
      </c>
      <c r="F275" s="11">
        <f t="shared" si="185"/>
        <v>3.4337176383085088E-2</v>
      </c>
      <c r="G275" s="200">
        <f t="shared" ref="G275:G292" si="188">IF(B275&gt;0,(1+(E275/B275))^(1/($C$6-$B$6))-1,0)</f>
        <v>2.4005287914136364E-2</v>
      </c>
    </row>
    <row r="276" spans="1:7" x14ac:dyDescent="0.2">
      <c r="A276" t="str">
        <f t="shared" si="183"/>
        <v>33 Protective service occupations</v>
      </c>
      <c r="B276" s="11">
        <v>9.1089622958678507E-2</v>
      </c>
      <c r="C276" s="11">
        <v>7.5115169420088709E-2</v>
      </c>
      <c r="D276" s="11">
        <f t="shared" si="184"/>
        <v>-1.5974453538589797E-2</v>
      </c>
      <c r="E276" s="11">
        <v>1.9318694042100445E-2</v>
      </c>
      <c r="F276" s="11">
        <f t="shared" si="185"/>
        <v>3.3442405035106482E-3</v>
      </c>
      <c r="G276" s="200">
        <f t="shared" si="188"/>
        <v>1.2905336036590942E-2</v>
      </c>
    </row>
    <row r="277" spans="1:7" x14ac:dyDescent="0.2">
      <c r="A277" t="str">
        <f t="shared" si="183"/>
        <v>34 Culture, media and sports occupations</v>
      </c>
      <c r="B277" s="11">
        <v>0.12217821530427719</v>
      </c>
      <c r="C277" s="11">
        <v>0.21986454380198103</v>
      </c>
      <c r="D277" s="11">
        <f t="shared" si="184"/>
        <v>9.7686328497703839E-2</v>
      </c>
      <c r="E277" s="11">
        <v>5.6562811967876679E-2</v>
      </c>
      <c r="F277" s="11">
        <f t="shared" ref="F277:F278" si="189">SUM(D277:E277)</f>
        <v>0.15424914046558053</v>
      </c>
      <c r="G277" s="200">
        <f t="shared" si="188"/>
        <v>2.5688213287730965E-2</v>
      </c>
    </row>
    <row r="278" spans="1:7" x14ac:dyDescent="0.2">
      <c r="A278" t="str">
        <f t="shared" si="183"/>
        <v>35 Business and public service associate professionals</v>
      </c>
      <c r="B278" s="11">
        <v>0.38565905356276386</v>
      </c>
      <c r="C278" s="11">
        <v>0.44008082902546053</v>
      </c>
      <c r="D278" s="11">
        <f t="shared" si="184"/>
        <v>5.4421775462696664E-2</v>
      </c>
      <c r="E278" s="11">
        <v>0.14487577625437109</v>
      </c>
      <c r="F278" s="11">
        <f t="shared" si="189"/>
        <v>0.19929755171706776</v>
      </c>
      <c r="G278" s="200">
        <f t="shared" si="188"/>
        <v>2.1489777100246688E-2</v>
      </c>
    </row>
    <row r="279" spans="1:7" x14ac:dyDescent="0.2">
      <c r="A279" t="str">
        <f t="shared" si="183"/>
        <v>41 Administrative occupations</v>
      </c>
      <c r="B279" s="11">
        <v>1.0822358065659996</v>
      </c>
      <c r="C279" s="11">
        <v>0.99941538397329999</v>
      </c>
      <c r="D279" s="11">
        <f t="shared" si="184"/>
        <v>-8.2820422592699616E-2</v>
      </c>
      <c r="E279" s="11">
        <v>0.36645951452584313</v>
      </c>
      <c r="F279" s="11">
        <f t="shared" ref="F279:F282" si="190">SUM(D279:E279)</f>
        <v>0.28363909193314352</v>
      </c>
      <c r="G279" s="200">
        <f t="shared" si="188"/>
        <v>1.963251743356853E-2</v>
      </c>
    </row>
    <row r="280" spans="1:7" x14ac:dyDescent="0.2">
      <c r="A280" t="str">
        <f t="shared" si="183"/>
        <v>42 Secretarial and related occupations</v>
      </c>
      <c r="B280" s="11">
        <v>0.41266686702931438</v>
      </c>
      <c r="C280" s="11">
        <v>0.50872171216472284</v>
      </c>
      <c r="D280" s="11">
        <f t="shared" si="184"/>
        <v>9.6054845135408462E-2</v>
      </c>
      <c r="E280" s="11">
        <v>0.24880549352607204</v>
      </c>
      <c r="F280" s="11">
        <f t="shared" si="190"/>
        <v>0.34486033866148047</v>
      </c>
      <c r="G280" s="200">
        <f t="shared" si="188"/>
        <v>3.1955111982725715E-2</v>
      </c>
    </row>
    <row r="281" spans="1:7" x14ac:dyDescent="0.2">
      <c r="A281" t="str">
        <f t="shared" si="183"/>
        <v>51 Skilled agricultural and related trades</v>
      </c>
      <c r="B281" s="11">
        <v>0.50542646709107442</v>
      </c>
      <c r="C281" s="11">
        <v>0.18863567603441292</v>
      </c>
      <c r="D281" s="11">
        <f t="shared" si="184"/>
        <v>-0.31679079105666152</v>
      </c>
      <c r="E281" s="11">
        <v>0.1406026386184471</v>
      </c>
      <c r="F281" s="11">
        <f t="shared" si="190"/>
        <v>-0.17618815243821442</v>
      </c>
      <c r="G281" s="200">
        <f t="shared" si="188"/>
        <v>1.6497403494168061E-2</v>
      </c>
    </row>
    <row r="282" spans="1:7" x14ac:dyDescent="0.2">
      <c r="A282" t="str">
        <f t="shared" si="183"/>
        <v>52 Skilled metal, electrical and electronic trades</v>
      </c>
      <c r="B282" s="11">
        <v>0.44864044368430939</v>
      </c>
      <c r="C282" s="11">
        <v>0.30702051510044043</v>
      </c>
      <c r="D282" s="11">
        <f t="shared" si="184"/>
        <v>-0.14161992858386896</v>
      </c>
      <c r="E282" s="11">
        <v>0.14256482796332076</v>
      </c>
      <c r="F282" s="11">
        <f t="shared" si="190"/>
        <v>9.4489937945180236E-4</v>
      </c>
      <c r="G282" s="200">
        <f t="shared" si="188"/>
        <v>1.8566351516915658E-2</v>
      </c>
    </row>
    <row r="283" spans="1:7" x14ac:dyDescent="0.2">
      <c r="A283" t="str">
        <f t="shared" si="183"/>
        <v>53 Skilled construction and building trades</v>
      </c>
      <c r="B283" s="11">
        <v>0.64311367609037606</v>
      </c>
      <c r="C283" s="11">
        <v>9.4821145983408281E-2</v>
      </c>
      <c r="D283" s="11">
        <f t="shared" si="184"/>
        <v>-0.54829253010696777</v>
      </c>
      <c r="E283" s="11">
        <v>0.10464914623672363</v>
      </c>
      <c r="F283" s="11">
        <f t="shared" ref="F283" si="191">SUM(D283:E283)</f>
        <v>-0.44364338387024416</v>
      </c>
      <c r="G283" s="200">
        <f t="shared" si="188"/>
        <v>1.0101636945716308E-2</v>
      </c>
    </row>
    <row r="284" spans="1:7" x14ac:dyDescent="0.2">
      <c r="A284" t="str">
        <f t="shared" si="183"/>
        <v>54 Textiles, printing and other skilled trades</v>
      </c>
      <c r="B284" s="11">
        <v>0.65108465131767768</v>
      </c>
      <c r="C284" s="11">
        <v>0.45779831808531385</v>
      </c>
      <c r="D284" s="11">
        <f t="shared" si="184"/>
        <v>-0.19328633323236383</v>
      </c>
      <c r="E284" s="11">
        <v>0.18732584228384383</v>
      </c>
      <c r="F284" s="11">
        <f t="shared" ref="F284" si="192">SUM(D284:E284)</f>
        <v>-5.9604909485199975E-3</v>
      </c>
      <c r="G284" s="200">
        <f t="shared" si="188"/>
        <v>1.700077340941708E-2</v>
      </c>
    </row>
    <row r="285" spans="1:7" x14ac:dyDescent="0.2">
      <c r="A285" t="str">
        <f t="shared" si="183"/>
        <v>61 Caring personal service occupations</v>
      </c>
      <c r="B285" s="11">
        <v>0.31629360655749972</v>
      </c>
      <c r="C285" s="11">
        <v>0.31104558600781262</v>
      </c>
      <c r="D285" s="11">
        <f>C285-B285</f>
        <v>-5.2480205496870935E-3</v>
      </c>
      <c r="E285" s="11">
        <v>0.10291484551784409</v>
      </c>
      <c r="F285" s="11">
        <f>SUM(D285:E285)</f>
        <v>9.7666824968156998E-2</v>
      </c>
      <c r="G285" s="200">
        <f t="shared" si="188"/>
        <v>1.8957275224610326E-2</v>
      </c>
    </row>
    <row r="286" spans="1:7" x14ac:dyDescent="0.2">
      <c r="A286" t="str">
        <f t="shared" si="183"/>
        <v>62 Leisure, travel and related personal service occupations</v>
      </c>
      <c r="B286" s="11">
        <v>0.50999584697815892</v>
      </c>
      <c r="C286" s="11">
        <v>0.31599192368027484</v>
      </c>
      <c r="D286" s="11">
        <f t="shared" ref="D286:D292" si="193">C286-B286</f>
        <v>-0.19400392329788407</v>
      </c>
      <c r="E286" s="11">
        <v>0.13185219272098228</v>
      </c>
      <c r="F286" s="11">
        <f t="shared" ref="F286:F287" si="194">SUM(D286:E286)</f>
        <v>-6.2151730576901792E-2</v>
      </c>
      <c r="G286" s="200">
        <f t="shared" si="188"/>
        <v>1.5448039162845539E-2</v>
      </c>
    </row>
    <row r="287" spans="1:7" x14ac:dyDescent="0.2">
      <c r="A287" t="str">
        <f t="shared" si="183"/>
        <v>63 Community and civil enforcement occupations</v>
      </c>
      <c r="B287" s="11">
        <v>3.0341457920962493E-2</v>
      </c>
      <c r="C287" s="11">
        <v>1.0246105953513685E-2</v>
      </c>
      <c r="D287" s="11">
        <f t="shared" si="193"/>
        <v>-2.0095351967448806E-2</v>
      </c>
      <c r="E287" s="11">
        <v>4.1743507853280095E-3</v>
      </c>
      <c r="F287" s="11">
        <f t="shared" si="194"/>
        <v>-1.5921001182120795E-2</v>
      </c>
      <c r="G287" s="200">
        <f t="shared" si="188"/>
        <v>8.6305245315934087E-3</v>
      </c>
    </row>
    <row r="288" spans="1:7" x14ac:dyDescent="0.2">
      <c r="A288" t="str">
        <f t="shared" si="183"/>
        <v>71 Sales occupations</v>
      </c>
      <c r="B288" s="11">
        <v>2.0374966325163326</v>
      </c>
      <c r="C288" s="11">
        <v>0.87185537000054059</v>
      </c>
      <c r="D288" s="11">
        <f t="shared" si="193"/>
        <v>-1.1656412625157921</v>
      </c>
      <c r="E288" s="11">
        <v>0.44997631744814948</v>
      </c>
      <c r="F288" s="11">
        <f t="shared" ref="F288:F289" si="195">SUM(D288:E288)</f>
        <v>-0.71566494506764267</v>
      </c>
      <c r="G288" s="200">
        <f t="shared" si="188"/>
        <v>1.3391905758679323E-2</v>
      </c>
    </row>
    <row r="289" spans="1:7" x14ac:dyDescent="0.2">
      <c r="A289" t="str">
        <f t="shared" si="183"/>
        <v>72 Customer service occupations</v>
      </c>
      <c r="B289" s="11">
        <v>0.3179626448482481</v>
      </c>
      <c r="C289" s="11">
        <v>0.59488518597942164</v>
      </c>
      <c r="D289" s="11">
        <f t="shared" si="193"/>
        <v>0.27692254113117354</v>
      </c>
      <c r="E289" s="11">
        <v>0.20182949371912592</v>
      </c>
      <c r="F289" s="11">
        <f t="shared" si="195"/>
        <v>0.47875203485029949</v>
      </c>
      <c r="G289" s="200">
        <f t="shared" si="188"/>
        <v>3.3309067434268869E-2</v>
      </c>
    </row>
    <row r="290" spans="1:7" x14ac:dyDescent="0.2">
      <c r="A290" t="str">
        <f t="shared" si="183"/>
        <v>81 Process, plant and machine operatives</v>
      </c>
      <c r="B290" s="11">
        <v>0.94782666464870957</v>
      </c>
      <c r="C290" s="11">
        <v>0.26330728385692104</v>
      </c>
      <c r="D290" s="11">
        <f t="shared" si="193"/>
        <v>-0.68451938079178853</v>
      </c>
      <c r="E290" s="11">
        <v>0.15247118547071817</v>
      </c>
      <c r="F290" s="11">
        <f t="shared" ref="F290:F291" si="196">SUM(D290:E290)</f>
        <v>-0.53204819532107039</v>
      </c>
      <c r="G290" s="200">
        <f t="shared" si="188"/>
        <v>9.9939124004235769E-3</v>
      </c>
    </row>
    <row r="291" spans="1:7" x14ac:dyDescent="0.2">
      <c r="A291" t="str">
        <f t="shared" si="183"/>
        <v>82 Transport and mobile machine drivers and operatives</v>
      </c>
      <c r="B291" s="11">
        <v>1.4114596084694748</v>
      </c>
      <c r="C291" s="11">
        <v>0.46253331821807037</v>
      </c>
      <c r="D291" s="11">
        <f t="shared" si="193"/>
        <v>-0.9489262902514044</v>
      </c>
      <c r="E291" s="11">
        <v>0.36308580412995545</v>
      </c>
      <c r="F291" s="11">
        <f t="shared" si="196"/>
        <v>-0.58584048612144901</v>
      </c>
      <c r="G291" s="200">
        <f t="shared" si="188"/>
        <v>1.5378377579157165E-2</v>
      </c>
    </row>
    <row r="292" spans="1:7" x14ac:dyDescent="0.2">
      <c r="A292" t="str">
        <f t="shared" si="183"/>
        <v>91 Elementary trades and related occupations</v>
      </c>
      <c r="B292" s="11">
        <v>0.71326258233397144</v>
      </c>
      <c r="C292" s="11">
        <v>0.3670991805717288</v>
      </c>
      <c r="D292" s="11">
        <f t="shared" si="193"/>
        <v>-0.34616340176224264</v>
      </c>
      <c r="E292" s="11">
        <v>0.14565883417146444</v>
      </c>
      <c r="F292" s="11">
        <f t="shared" ref="F292" si="197">SUM(D292:E292)</f>
        <v>-0.2005045675907782</v>
      </c>
      <c r="G292" s="200">
        <f t="shared" si="188"/>
        <v>1.2465575889282654E-2</v>
      </c>
    </row>
    <row r="293" spans="1:7" x14ac:dyDescent="0.2">
      <c r="A293" t="str">
        <f t="shared" si="183"/>
        <v>92 Elementary administration and service occupations</v>
      </c>
      <c r="B293" s="11">
        <v>3.4791314543034622</v>
      </c>
      <c r="C293" s="11">
        <v>1.7561752702309956</v>
      </c>
      <c r="D293" s="11">
        <f t="shared" ref="D293" si="198">C293-B293</f>
        <v>-1.7229561840724665</v>
      </c>
      <c r="E293" s="11">
        <v>0.72112116491450462</v>
      </c>
      <c r="F293" s="11">
        <f t="shared" ref="F293" si="199">SUM(D293:E293)</f>
        <v>-1.0018350191579619</v>
      </c>
      <c r="G293" s="200">
        <f t="shared" ref="G293:G294" si="200">IF(B293&gt;0,(1+(E293/B293))^(1/($C$6-$B$6))-1,0)</f>
        <v>1.2636642071184978E-2</v>
      </c>
    </row>
    <row r="294" spans="1:7" x14ac:dyDescent="0.2">
      <c r="A294" s="24" t="str">
        <f t="shared" si="183"/>
        <v>All occupations</v>
      </c>
      <c r="B294" s="34">
        <f>SUM(B268:B293)</f>
        <v>16.149239807131337</v>
      </c>
      <c r="C294" s="34">
        <f t="shared" ref="C294:F294" si="201">SUM(C268:C293)</f>
        <v>10.61732717004065</v>
      </c>
      <c r="D294" s="34">
        <f t="shared" si="201"/>
        <v>-5.5319126370906915</v>
      </c>
      <c r="E294" s="34">
        <f t="shared" si="201"/>
        <v>4.5209643821606811</v>
      </c>
      <c r="F294" s="34">
        <f t="shared" si="201"/>
        <v>-1.0109482549300099</v>
      </c>
      <c r="G294" s="234">
        <f t="shared" si="200"/>
        <v>1.6590808888003572E-2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of Tyne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1.0682131576501348</v>
      </c>
      <c r="Q7" s="11">
        <f>'Occ T1'!J16</f>
        <v>24.761148576382638</v>
      </c>
    </row>
    <row r="8" spans="1:17" x14ac:dyDescent="0.2">
      <c r="O8" t="str">
        <f>name!E11</f>
        <v>Process, plant and machine operatives</v>
      </c>
      <c r="P8" s="11">
        <f>'Occ T1'!H15</f>
        <v>1.3785977328376156</v>
      </c>
      <c r="Q8" s="11">
        <f>'Occ T1'!J15</f>
        <v>12.617913215579721</v>
      </c>
    </row>
    <row r="9" spans="1:17" x14ac:dyDescent="0.2">
      <c r="O9" t="str">
        <f>name!E10</f>
        <v>Sales and customer service occupations</v>
      </c>
      <c r="P9" s="11">
        <f>'Occ T1'!H14</f>
        <v>1.937584931734456</v>
      </c>
      <c r="Q9" s="11">
        <f>'Occ T1'!J14</f>
        <v>23.812958539938407</v>
      </c>
    </row>
    <row r="10" spans="1:17" x14ac:dyDescent="0.2">
      <c r="O10" t="str">
        <f>name!E9</f>
        <v>Caring, leisure and other service occupations</v>
      </c>
      <c r="P10" s="11">
        <f>'Occ T1'!H13</f>
        <v>4.9700694617010726</v>
      </c>
      <c r="Q10" s="11">
        <f>'Occ T1'!J13</f>
        <v>29.774630578614126</v>
      </c>
    </row>
    <row r="11" spans="1:17" x14ac:dyDescent="0.2">
      <c r="O11" t="str">
        <f>name!E8</f>
        <v>Skilled trades occupations</v>
      </c>
      <c r="P11" s="11">
        <f>'Occ T1'!H12</f>
        <v>-2.1994435239084993</v>
      </c>
      <c r="Q11" s="11">
        <f>'Occ T1'!J12</f>
        <v>12.739995571709951</v>
      </c>
    </row>
    <row r="12" spans="1:17" x14ac:dyDescent="0.2">
      <c r="O12" t="str">
        <f>name!E7</f>
        <v>Administrative and secretarial occupations</v>
      </c>
      <c r="P12" s="11">
        <f>'Occ T1'!H11</f>
        <v>-4.721196767106882</v>
      </c>
      <c r="Q12" s="11">
        <f>'Occ T1'!J11</f>
        <v>18.150986380113494</v>
      </c>
    </row>
    <row r="13" spans="1:17" x14ac:dyDescent="0.2">
      <c r="O13" t="str">
        <f>name!E6</f>
        <v>Associate professional occupations</v>
      </c>
      <c r="P13" s="11">
        <f>'Occ T1'!H10</f>
        <v>3.800760483957319</v>
      </c>
      <c r="Q13" s="11">
        <f>'Occ T1'!J10</f>
        <v>27.896104654347848</v>
      </c>
    </row>
    <row r="14" spans="1:17" x14ac:dyDescent="0.2">
      <c r="O14" t="str">
        <f>name!E5</f>
        <v>Professional occupations</v>
      </c>
      <c r="P14" s="11">
        <f>'Occ T1'!H9</f>
        <v>21.137973051153509</v>
      </c>
      <c r="Q14" s="11">
        <f>'Occ T1'!J9</f>
        <v>72.04857201089817</v>
      </c>
    </row>
    <row r="15" spans="1:17" x14ac:dyDescent="0.2">
      <c r="O15" t="str">
        <f>name!E4</f>
        <v>Managers, directors and senior officials</v>
      </c>
      <c r="P15" s="11">
        <f>'Occ T1'!H8</f>
        <v>7.483441471980953</v>
      </c>
      <c r="Q15" s="11">
        <f>'Occ T1'!J8</f>
        <v>28.619128467934733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of Tyne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0.82883414273979028</v>
      </c>
      <c r="Q37" s="11">
        <f>'Occ T2'!J8</f>
        <v>11.575971882712237</v>
      </c>
    </row>
    <row r="38" spans="1:17" x14ac:dyDescent="0.2">
      <c r="O38" s="10" t="str">
        <f>name!D5</f>
        <v>12 Other managers and proprietors</v>
      </c>
      <c r="P38" s="11">
        <f>'Occ T2'!H9</f>
        <v>6.6546073292411663</v>
      </c>
      <c r="Q38" s="11">
        <f>'Occ T2'!J9</f>
        <v>17.043156585222498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3.9720584005401527</v>
      </c>
      <c r="Q39" s="11">
        <f>'Occ T2'!J10</f>
        <v>12.471442257503966</v>
      </c>
    </row>
    <row r="40" spans="1:17" x14ac:dyDescent="0.2">
      <c r="O40" s="10" t="str">
        <f>name!D7</f>
        <v>22 Health professionals</v>
      </c>
      <c r="P40" s="11">
        <f>'Occ T2'!H11</f>
        <v>7.5800805753968277</v>
      </c>
      <c r="Q40" s="11">
        <f>'Occ T2'!J11</f>
        <v>26.497460943618481</v>
      </c>
    </row>
    <row r="41" spans="1:17" x14ac:dyDescent="0.2">
      <c r="O41" s="10" t="str">
        <f>name!D8</f>
        <v>23 Teaching and other educational professionals</v>
      </c>
      <c r="P41" s="11">
        <f>'Occ T2'!H12</f>
        <v>3.3723229947123201</v>
      </c>
      <c r="Q41" s="11">
        <f>'Occ T2'!J12</f>
        <v>13.918046692298356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6.2135110805041975</v>
      </c>
      <c r="Q42" s="11">
        <f>'Occ T2'!J13</f>
        <v>19.161622117477354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-0.47932244013132497</v>
      </c>
      <c r="Q43" s="11">
        <f>'Occ T2'!J14</f>
        <v>2.8000753317043019</v>
      </c>
    </row>
    <row r="44" spans="1:17" x14ac:dyDescent="0.2">
      <c r="O44" s="10" t="str">
        <f>name!D11</f>
        <v>32 Health and social care associate professionals</v>
      </c>
      <c r="P44" s="11">
        <f>'Occ T2'!H15</f>
        <v>1.4200930972788903</v>
      </c>
      <c r="Q44" s="11">
        <f>'Occ T2'!J15</f>
        <v>8.0609084687778783</v>
      </c>
    </row>
    <row r="45" spans="1:17" x14ac:dyDescent="0.2">
      <c r="O45" s="10" t="str">
        <f>name!D12</f>
        <v>33 Protective service occupations</v>
      </c>
      <c r="P45" s="11">
        <f>'Occ T2'!H16</f>
        <v>2.0161579304616675</v>
      </c>
      <c r="Q45" s="11">
        <f>'Occ T2'!J16</f>
        <v>4.5327176186581895</v>
      </c>
    </row>
    <row r="46" spans="1:17" x14ac:dyDescent="0.2">
      <c r="O46" s="10" t="str">
        <f>name!D13</f>
        <v>34 Culture, media and sports occupations</v>
      </c>
      <c r="P46" s="11">
        <f>'Occ T2'!H17</f>
        <v>0.42437315758098482</v>
      </c>
      <c r="Q46" s="11">
        <f>'Occ T2'!J17</f>
        <v>3.2487778343103768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0.41945873876710493</v>
      </c>
      <c r="Q47" s="11">
        <f>'Occ T2'!J18</f>
        <v>9.2536254008971053</v>
      </c>
    </row>
    <row r="48" spans="1:17" x14ac:dyDescent="0.2">
      <c r="O48" s="10" t="str">
        <f>name!D15</f>
        <v>41 Administrative occupations</v>
      </c>
      <c r="P48" s="11">
        <f>'Occ T2'!H19</f>
        <v>-4.1603418365735791</v>
      </c>
      <c r="Q48" s="11">
        <f>'Occ T2'!J19</f>
        <v>14.254008601134849</v>
      </c>
    </row>
    <row r="49" spans="15:17" x14ac:dyDescent="0.2">
      <c r="O49" s="10" t="str">
        <f>name!D16</f>
        <v>42 Secretarial and related occupations</v>
      </c>
      <c r="P49" s="11">
        <f>'Occ T2'!H20</f>
        <v>-0.5608549305333046</v>
      </c>
      <c r="Q49" s="11">
        <f>'Occ T2'!J20</f>
        <v>3.8969777789786448</v>
      </c>
    </row>
    <row r="50" spans="15:17" x14ac:dyDescent="0.2">
      <c r="O50" s="10" t="str">
        <f>name!D17</f>
        <v>51 Skilled agricultural and related trades</v>
      </c>
      <c r="P50" s="11">
        <f>'Occ T2'!H21</f>
        <v>0.52443090605314246</v>
      </c>
      <c r="Q50" s="11">
        <f>'Occ T2'!J21</f>
        <v>3.0653295003444105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-1.4915282292759553</v>
      </c>
      <c r="Q51" s="11">
        <f>'Occ T2'!J22</f>
        <v>2.9928995846759827</v>
      </c>
    </row>
    <row r="52" spans="15:17" x14ac:dyDescent="0.2">
      <c r="O52" s="10" t="str">
        <f>name!D19</f>
        <v>53 Skilled construction and building trades</v>
      </c>
      <c r="P52" s="11">
        <f>'Occ T2'!H23</f>
        <v>-1.1356921474497312</v>
      </c>
      <c r="Q52" s="11">
        <f>'Occ T2'!J23</f>
        <v>3.298296906191859</v>
      </c>
    </row>
    <row r="53" spans="15:17" x14ac:dyDescent="0.2">
      <c r="O53" s="10" t="str">
        <f>name!D20</f>
        <v>54 Textiles, printing and other skilled trades</v>
      </c>
      <c r="P53" s="11">
        <f>'Occ T2'!H24</f>
        <v>-9.6654053235954329E-2</v>
      </c>
      <c r="Q53" s="11">
        <f>'Occ T2'!J24</f>
        <v>3.3834695804977004</v>
      </c>
    </row>
    <row r="54" spans="15:17" x14ac:dyDescent="0.2">
      <c r="O54" s="10" t="str">
        <f>name!D21</f>
        <v>61 Caring personal service occupations</v>
      </c>
      <c r="P54" s="11">
        <f>'Occ T2'!H25</f>
        <v>4.4708358254711769</v>
      </c>
      <c r="Q54" s="11">
        <f>'Occ T2'!J25</f>
        <v>23.944541146230009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0.56480180018185955</v>
      </c>
      <c r="Q55" s="11">
        <f>'Occ T2'!J26</f>
        <v>5.6618989853588317</v>
      </c>
    </row>
    <row r="56" spans="15:17" x14ac:dyDescent="0.2">
      <c r="O56" s="10" t="str">
        <f>name!D23</f>
        <v>63 Community and civil enforcement occupations</v>
      </c>
      <c r="P56" s="11">
        <f>'Occ T2'!H27</f>
        <v>-6.556816395195969E-2</v>
      </c>
      <c r="Q56" s="11">
        <f>'Occ T2'!J27</f>
        <v>0.16819044702528996</v>
      </c>
    </row>
    <row r="57" spans="15:17" x14ac:dyDescent="0.2">
      <c r="O57" s="10" t="str">
        <f>name!D24</f>
        <v>71 Sales occupations</v>
      </c>
      <c r="P57" s="11">
        <f>'Occ T2'!H28</f>
        <v>-2.3433556885502824</v>
      </c>
      <c r="Q57" s="11">
        <f>'Occ T2'!J28</f>
        <v>14.577254147076673</v>
      </c>
    </row>
    <row r="58" spans="15:17" x14ac:dyDescent="0.2">
      <c r="O58" s="10" t="str">
        <f>name!D25</f>
        <v>72 Customer service occupations</v>
      </c>
      <c r="P58" s="11">
        <f>'Occ T2'!H29</f>
        <v>4.2809406202847349</v>
      </c>
      <c r="Q58" s="11">
        <f>'Occ T2'!J29</f>
        <v>9.2357043928617291</v>
      </c>
    </row>
    <row r="59" spans="15:17" x14ac:dyDescent="0.2">
      <c r="O59" s="10" t="str">
        <f>name!D26</f>
        <v>81 Process, plant and machine operatives</v>
      </c>
      <c r="P59" s="11">
        <f>'Occ T2'!H30</f>
        <v>1.5456608933433653</v>
      </c>
      <c r="Q59" s="11">
        <f>'Occ T2'!J30</f>
        <v>5.9119706954075193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-0.16706316050575154</v>
      </c>
      <c r="Q60" s="11">
        <f>'Occ T2'!J31</f>
        <v>6.7059425201721998</v>
      </c>
    </row>
    <row r="61" spans="15:17" x14ac:dyDescent="0.2">
      <c r="O61" s="10" t="str">
        <f>name!D28</f>
        <v>91 Elementary trades and related occupations</v>
      </c>
      <c r="P61" s="11">
        <f>'Occ T2'!H32</f>
        <v>-1.0546089817757958</v>
      </c>
      <c r="Q61" s="11">
        <f>'Occ T2'!J32</f>
        <v>0.54672795160393584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2.1228221394259279</v>
      </c>
      <c r="Q62" s="11">
        <f>'Occ T2'!J33</f>
        <v>24.2144206247787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34.85599999999954</v>
      </c>
      <c r="Q64" s="11">
        <f>'Occ T2'!J35</f>
        <v>250.42143799551911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of Tyne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419.5180000000002</v>
      </c>
      <c r="C8" s="305">
        <f>SUM(C9:C17)</f>
        <v>430.82899999999989</v>
      </c>
      <c r="D8" s="305">
        <f>SUM(D9:D17)</f>
        <v>454.37400000000002</v>
      </c>
      <c r="E8" s="304"/>
      <c r="F8" s="305">
        <f>SUM(F9:F17)</f>
        <v>5.798280137075821</v>
      </c>
      <c r="G8" s="305">
        <f>SUM(G9:G17)</f>
        <v>7.2147890583206529</v>
      </c>
      <c r="H8" s="305">
        <f>SUM(H9:H17)</f>
        <v>9.1378475766510086</v>
      </c>
      <c r="I8" s="304"/>
      <c r="J8" s="305">
        <f>SUM(J9:J17)</f>
        <v>37.68789945274095</v>
      </c>
      <c r="K8" s="305">
        <f>SUM(K9:K17)</f>
        <v>45.52711491601076</v>
      </c>
      <c r="L8" s="305">
        <f>SUM(L9:L17)</f>
        <v>56.413676451114341</v>
      </c>
      <c r="M8" s="304"/>
      <c r="N8" s="305">
        <f>SUM(N9:N17)</f>
        <v>78.940033330693296</v>
      </c>
      <c r="O8" s="305">
        <f>SUM(O9:O17)</f>
        <v>89.561832197974837</v>
      </c>
      <c r="P8" s="305">
        <f>SUM(P9:P17)</f>
        <v>113.03108128553625</v>
      </c>
      <c r="Q8" s="306"/>
      <c r="R8" s="305">
        <f>SUM(R9:R17)</f>
        <v>24.165173550222065</v>
      </c>
      <c r="S8" s="305">
        <f>SUM(S9:S17)</f>
        <v>23.68562396110671</v>
      </c>
      <c r="T8" s="305">
        <f>SUM(T9:T17)</f>
        <v>26.422379894633504</v>
      </c>
      <c r="U8" s="306"/>
      <c r="V8" s="305">
        <f>SUM(V9:V17)</f>
        <v>19.495281730979272</v>
      </c>
      <c r="W8" s="305">
        <f>SUM(W9:W17)</f>
        <v>21.017060648748352</v>
      </c>
      <c r="X8" s="305">
        <f>SUM(X9:X17)</f>
        <v>25.191604112176474</v>
      </c>
      <c r="Y8" s="306"/>
      <c r="Z8" s="305">
        <f>SUM(Z9:Z17)</f>
        <v>100.70075248603948</v>
      </c>
      <c r="AA8" s="305">
        <f>SUM(AA9:AA17)</f>
        <v>98.656147491486308</v>
      </c>
      <c r="AB8" s="305">
        <f>SUM(AB9:AB17)</f>
        <v>105.36622905185186</v>
      </c>
      <c r="AC8" s="306"/>
      <c r="AD8" s="305">
        <f>SUM(AD9:AD17)</f>
        <v>92.361203330508204</v>
      </c>
      <c r="AE8" s="305">
        <f>SUM(AE9:AE17)</f>
        <v>89.172467703627021</v>
      </c>
      <c r="AF8" s="305">
        <f>SUM(AF9:AF17)</f>
        <v>81.488172296941514</v>
      </c>
      <c r="AG8" s="306"/>
      <c r="AH8" s="305">
        <f>SUM(AH9:AH17)</f>
        <v>44.220136174609777</v>
      </c>
      <c r="AI8" s="305">
        <f>SUM(AI9:AI17)</f>
        <v>41.945919908721606</v>
      </c>
      <c r="AJ8" s="305">
        <f>SUM(AJ9:AJ17)</f>
        <v>26.705682161054426</v>
      </c>
      <c r="AK8" s="306"/>
      <c r="AL8" s="305">
        <f>SUM(AL9:AL17)</f>
        <v>16.149239807131334</v>
      </c>
      <c r="AM8" s="305">
        <f>SUM(AM9:AM17)</f>
        <v>14.048044114003623</v>
      </c>
      <c r="AN8" s="305">
        <f>SUM(AN9:AN17)</f>
        <v>10.617327170040648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35.60081706150477</v>
      </c>
      <c r="C9" s="304">
        <f t="shared" ref="B9:D17" si="0">SUM(C21,C33,C51,C63,C75,C93)</f>
        <v>36.981432493389065</v>
      </c>
      <c r="D9" s="304">
        <f t="shared" si="0"/>
        <v>43.084258533485801</v>
      </c>
      <c r="E9" s="304"/>
      <c r="F9" s="304">
        <f t="shared" ref="F9:H17" si="1">SUM(F21,F33,F51,F63,F75,F93)</f>
        <v>0.36145994279625204</v>
      </c>
      <c r="G9" s="304">
        <f t="shared" si="1"/>
        <v>0.46032979793423906</v>
      </c>
      <c r="H9" s="304">
        <f t="shared" si="1"/>
        <v>0.67180137715564248</v>
      </c>
      <c r="I9" s="304"/>
      <c r="J9" s="304">
        <f t="shared" ref="J9:L17" si="2">SUM(J21,J33,J51,J63,J75,J93)</f>
        <v>3.4087506344718386</v>
      </c>
      <c r="K9" s="304">
        <f t="shared" si="2"/>
        <v>4.1168554260661647</v>
      </c>
      <c r="L9" s="304">
        <f t="shared" si="2"/>
        <v>5.683254448445088</v>
      </c>
      <c r="M9" s="304"/>
      <c r="N9" s="304">
        <f t="shared" ref="N9:P17" si="3">SUM(N21,N33,N51,N63,N75,N93)</f>
        <v>8.6373235381813682</v>
      </c>
      <c r="O9" s="304">
        <f t="shared" si="3"/>
        <v>9.7748086382512263</v>
      </c>
      <c r="P9" s="304">
        <f t="shared" si="3"/>
        <v>12.615243549112646</v>
      </c>
      <c r="Q9" s="306"/>
      <c r="R9" s="304">
        <f t="shared" ref="R9:T9" si="4">SUM(R21,R33,R51,R63,R75,R93)</f>
        <v>2.4304386638396296</v>
      </c>
      <c r="S9" s="304">
        <f t="shared" si="4"/>
        <v>2.607893146580373</v>
      </c>
      <c r="T9" s="304">
        <f t="shared" si="4"/>
        <v>3.3225534535502996</v>
      </c>
      <c r="U9" s="306"/>
      <c r="V9" s="304">
        <f t="shared" ref="V9:X9" si="5">SUM(V21,V33,V51,V63,V75,V93)</f>
        <v>2.1895261854037757</v>
      </c>
      <c r="W9" s="304">
        <f t="shared" si="5"/>
        <v>2.3067903652290171</v>
      </c>
      <c r="X9" s="304">
        <f t="shared" si="5"/>
        <v>2.7118440460868962</v>
      </c>
      <c r="Y9" s="306"/>
      <c r="Z9" s="304">
        <f t="shared" ref="Z9:AB9" si="6">SUM(Z21,Z33,Z51,Z63,Z75,Z93)</f>
        <v>7.8718456874716374</v>
      </c>
      <c r="AA9" s="304">
        <f t="shared" si="6"/>
        <v>6.8917190006645761</v>
      </c>
      <c r="AB9" s="304">
        <f t="shared" si="6"/>
        <v>7.801293355363569</v>
      </c>
      <c r="AC9" s="306"/>
      <c r="AD9" s="304">
        <f>SUM(AD21,AD33,AD51,AD63,AD75,AD93)</f>
        <v>6.4526378939082658</v>
      </c>
      <c r="AE9" s="304">
        <f t="shared" ref="AE9:AF9" si="7">SUM(AE21,AE33,AE51,AE63,AE75,AE93)</f>
        <v>6.4171229773383587</v>
      </c>
      <c r="AF9" s="304">
        <f t="shared" si="7"/>
        <v>6.664328651411763</v>
      </c>
      <c r="AG9" s="306"/>
      <c r="AH9" s="304">
        <f t="shared" ref="AH9:AJ9" si="8">SUM(AH21,AH33,AH51,AH63,AH75,AH93)</f>
        <v>3.3127232601468748</v>
      </c>
      <c r="AI9" s="304">
        <f t="shared" si="8"/>
        <v>3.4461008527008223</v>
      </c>
      <c r="AJ9" s="304">
        <f t="shared" si="8"/>
        <v>2.6372425988977621</v>
      </c>
      <c r="AK9" s="306"/>
      <c r="AL9" s="304">
        <f t="shared" ref="AL9:AN9" si="9">SUM(AL21,AL33,AL51,AL63,AL75,AL93)</f>
        <v>0.93611125528512706</v>
      </c>
      <c r="AM9" s="304">
        <f t="shared" si="9"/>
        <v>0.95981228862428147</v>
      </c>
      <c r="AN9" s="304">
        <f t="shared" si="9"/>
        <v>0.97669705346213298</v>
      </c>
    </row>
    <row r="10" spans="1:40" x14ac:dyDescent="0.2">
      <c r="A10" s="13" t="str">
        <f>name!E5</f>
        <v>Professional occupations</v>
      </c>
      <c r="B10" s="304">
        <f t="shared" si="0"/>
        <v>92.765318439409626</v>
      </c>
      <c r="C10" s="304">
        <f t="shared" si="0"/>
        <v>101.41761254364457</v>
      </c>
      <c r="D10" s="304">
        <f t="shared" si="0"/>
        <v>113.90329149056309</v>
      </c>
      <c r="E10" s="304"/>
      <c r="F10" s="304">
        <f t="shared" si="1"/>
        <v>4.5467763020453393</v>
      </c>
      <c r="G10" s="304">
        <f t="shared" si="1"/>
        <v>5.682332270088283</v>
      </c>
      <c r="H10" s="304">
        <f t="shared" si="1"/>
        <v>7.0396020559906702</v>
      </c>
      <c r="I10" s="304"/>
      <c r="J10" s="304">
        <f t="shared" si="2"/>
        <v>22.31519816878221</v>
      </c>
      <c r="K10" s="304">
        <f t="shared" si="2"/>
        <v>27.138378767349714</v>
      </c>
      <c r="L10" s="304">
        <f t="shared" si="2"/>
        <v>32.197502024207978</v>
      </c>
      <c r="M10" s="304"/>
      <c r="N10" s="304">
        <f t="shared" si="3"/>
        <v>32.03027328641231</v>
      </c>
      <c r="O10" s="304">
        <f t="shared" si="3"/>
        <v>36.217865515817017</v>
      </c>
      <c r="P10" s="304">
        <f t="shared" si="3"/>
        <v>43.5087276316575</v>
      </c>
      <c r="Q10" s="306"/>
      <c r="R10" s="304">
        <f t="shared" ref="R10:T10" si="10">SUM(R22,R34,R52,R64,R76,R94)</f>
        <v>5.738875345554538</v>
      </c>
      <c r="S10" s="304">
        <f t="shared" si="10"/>
        <v>4.087971601274357</v>
      </c>
      <c r="T10" s="304">
        <f t="shared" si="10"/>
        <v>2.6311840021283714</v>
      </c>
      <c r="U10" s="306"/>
      <c r="V10" s="304">
        <f t="shared" ref="V10:X10" si="11">SUM(V22,V34,V52,V64,V76,V94)</f>
        <v>3.7670019836368196</v>
      </c>
      <c r="W10" s="304">
        <f t="shared" si="11"/>
        <v>4.0156441678848198</v>
      </c>
      <c r="X10" s="304">
        <f t="shared" si="11"/>
        <v>4.4869450729858622</v>
      </c>
      <c r="Y10" s="306"/>
      <c r="Z10" s="304">
        <f t="shared" ref="Z10:AB10" si="12">SUM(Z22,Z34,Z52,Z64,Z76,Z94)</f>
        <v>12.02835936185922</v>
      </c>
      <c r="AA10" s="304">
        <f t="shared" si="12"/>
        <v>11.85650408928932</v>
      </c>
      <c r="AB10" s="304">
        <f t="shared" si="12"/>
        <v>13.161858354865506</v>
      </c>
      <c r="AC10" s="306"/>
      <c r="AD10" s="304">
        <f t="shared" ref="AD10:AF10" si="13">SUM(AD22,AD34,AD52,AD64,AD76,AD94)</f>
        <v>7.7896661885278924</v>
      </c>
      <c r="AE10" s="304">
        <f t="shared" si="13"/>
        <v>7.6554163420281789</v>
      </c>
      <c r="AF10" s="304">
        <f t="shared" si="13"/>
        <v>7.2193983566050006</v>
      </c>
      <c r="AG10" s="306"/>
      <c r="AH10" s="304">
        <f t="shared" ref="AH10:AJ10" si="14">SUM(AH22,AH34,AH52,AH64,AH76,AH94)</f>
        <v>3.6896260816347457</v>
      </c>
      <c r="AI10" s="304">
        <f t="shared" si="14"/>
        <v>3.7596221132681409</v>
      </c>
      <c r="AJ10" s="304">
        <f t="shared" si="14"/>
        <v>2.5716740249257128</v>
      </c>
      <c r="AK10" s="306"/>
      <c r="AL10" s="304">
        <f t="shared" ref="AL10:AN10" si="15">SUM(AL22,AL34,AL52,AL64,AL76,AL94)</f>
        <v>0.85954172095656745</v>
      </c>
      <c r="AM10" s="304">
        <f t="shared" si="15"/>
        <v>1.0038776766447262</v>
      </c>
      <c r="AN10" s="304">
        <f t="shared" si="15"/>
        <v>1.0863999671964986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50.224222687068021</v>
      </c>
      <c r="C11" s="304">
        <f t="shared" si="0"/>
        <v>49.325424138091151</v>
      </c>
      <c r="D11" s="304">
        <f>SUM(D23,D35,D53,D65,D77,D95)</f>
        <v>54.024983171025355</v>
      </c>
      <c r="E11" s="304"/>
      <c r="F11" s="304">
        <f t="shared" si="1"/>
        <v>0.45687196313535589</v>
      </c>
      <c r="G11" s="304">
        <f t="shared" si="1"/>
        <v>0.52940152763402615</v>
      </c>
      <c r="H11" s="304">
        <f t="shared" si="1"/>
        <v>0.70848813097205476</v>
      </c>
      <c r="I11" s="304"/>
      <c r="J11" s="304">
        <f t="shared" si="2"/>
        <v>5.4678444122537613</v>
      </c>
      <c r="K11" s="304">
        <f t="shared" si="2"/>
        <v>6.0948631916433449</v>
      </c>
      <c r="L11" s="304">
        <f t="shared" si="2"/>
        <v>7.5482943588373148</v>
      </c>
      <c r="M11" s="304"/>
      <c r="N11" s="304">
        <f t="shared" si="3"/>
        <v>13.821072061035835</v>
      </c>
      <c r="O11" s="304">
        <f t="shared" si="3"/>
        <v>14.82565681317795</v>
      </c>
      <c r="P11" s="304">
        <f t="shared" si="3"/>
        <v>18.467335879247536</v>
      </c>
      <c r="Q11" s="306"/>
      <c r="R11" s="304">
        <f t="shared" ref="R11:T11" si="16">SUM(R23,R35,R53,R65,R77,R95)</f>
        <v>4.1477295845333941</v>
      </c>
      <c r="S11" s="304">
        <f t="shared" si="16"/>
        <v>3.8413826191252323</v>
      </c>
      <c r="T11" s="304">
        <f t="shared" si="16"/>
        <v>3.8723783871528115</v>
      </c>
      <c r="U11" s="306"/>
      <c r="V11" s="304">
        <f t="shared" ref="V11:X11" si="17">SUM(V23,V35,V53,V65,V77,V95)</f>
        <v>2.881587198138746</v>
      </c>
      <c r="W11" s="304">
        <f t="shared" si="17"/>
        <v>2.7942514199131918</v>
      </c>
      <c r="X11" s="304">
        <f t="shared" si="17"/>
        <v>3.1865600762185915</v>
      </c>
      <c r="Y11" s="306"/>
      <c r="Z11" s="304">
        <f t="shared" ref="Z11:AB11" si="18">SUM(Z23,Z35,Z53,Z65,Z77,Z95)</f>
        <v>11.078117206107631</v>
      </c>
      <c r="AA11" s="304">
        <f t="shared" si="18"/>
        <v>9.9278358825470772</v>
      </c>
      <c r="AB11" s="304">
        <f t="shared" si="18"/>
        <v>10.590574960922826</v>
      </c>
      <c r="AC11" s="306"/>
      <c r="AD11" s="304">
        <f t="shared" ref="AD11:AF11" si="19">SUM(AD23,AD35,AD53,AD65,AD77,AD95)</f>
        <v>7.9567023049912242</v>
      </c>
      <c r="AE11" s="304">
        <f t="shared" si="19"/>
        <v>7.2146720544413325</v>
      </c>
      <c r="AF11" s="304">
        <f t="shared" si="19"/>
        <v>6.5095493298789595</v>
      </c>
      <c r="AG11" s="306"/>
      <c r="AH11" s="304">
        <f t="shared" ref="AH11:AJ11" si="20">SUM(AH23,AH35,AH53,AH65,AH77,AH95)</f>
        <v>3.567649536337997</v>
      </c>
      <c r="AI11" s="304">
        <f t="shared" si="20"/>
        <v>3.247836076973698</v>
      </c>
      <c r="AJ11" s="304">
        <f t="shared" si="20"/>
        <v>2.0971238742541254</v>
      </c>
      <c r="AK11" s="306"/>
      <c r="AL11" s="304">
        <f t="shared" ref="AL11:AN11" si="21">SUM(AL23,AL35,AL53,AL65,AL77,AL95)</f>
        <v>0.84664842053407274</v>
      </c>
      <c r="AM11" s="304">
        <f t="shared" si="21"/>
        <v>0.84952455263529347</v>
      </c>
      <c r="AN11" s="304">
        <f t="shared" si="21"/>
        <v>1.0446781735411386</v>
      </c>
    </row>
    <row r="12" spans="1:40" x14ac:dyDescent="0.2">
      <c r="A12" s="13" t="str">
        <f>name!E7</f>
        <v>Administrative and secretarial occupations</v>
      </c>
      <c r="B12" s="304">
        <f t="shared" si="0"/>
        <v>47.494795328313131</v>
      </c>
      <c r="C12" s="304">
        <f t="shared" si="0"/>
        <v>45.412318577691067</v>
      </c>
      <c r="D12" s="304">
        <f t="shared" si="0"/>
        <v>42.773598561206335</v>
      </c>
      <c r="E12" s="304"/>
      <c r="F12" s="304">
        <f t="shared" si="1"/>
        <v>0.20591892759742236</v>
      </c>
      <c r="G12" s="304">
        <f t="shared" si="1"/>
        <v>0.23904120129048617</v>
      </c>
      <c r="H12" s="304">
        <f t="shared" si="1"/>
        <v>0.29877576959868141</v>
      </c>
      <c r="I12" s="304"/>
      <c r="J12" s="304">
        <f t="shared" si="2"/>
        <v>2.5476819527575718</v>
      </c>
      <c r="K12" s="304">
        <f t="shared" si="2"/>
        <v>3.0084233098686068</v>
      </c>
      <c r="L12" s="304">
        <f t="shared" si="2"/>
        <v>3.6503930708121515</v>
      </c>
      <c r="M12" s="304"/>
      <c r="N12" s="304">
        <f t="shared" si="3"/>
        <v>8.8245813049947248</v>
      </c>
      <c r="O12" s="304">
        <f t="shared" si="3"/>
        <v>9.8014452671380177</v>
      </c>
      <c r="P12" s="304">
        <f t="shared" si="3"/>
        <v>12.443940116462668</v>
      </c>
      <c r="Q12" s="306"/>
      <c r="R12" s="304">
        <f t="shared" ref="R12:T12" si="22">SUM(R24,R36,R54,R66,R78,R96)</f>
        <v>3.3939103540249489</v>
      </c>
      <c r="S12" s="304">
        <f t="shared" si="22"/>
        <v>3.6099813278052384</v>
      </c>
      <c r="T12" s="304">
        <f t="shared" si="22"/>
        <v>4.1361242816656558</v>
      </c>
      <c r="U12" s="306"/>
      <c r="V12" s="304">
        <f t="shared" ref="V12:X12" si="23">SUM(V24,V36,V54,V66,V78,V96)</f>
        <v>3.0547889137194622</v>
      </c>
      <c r="W12" s="304">
        <f t="shared" si="23"/>
        <v>3.2052898484340835</v>
      </c>
      <c r="X12" s="304">
        <f t="shared" si="23"/>
        <v>3.8194445780566215</v>
      </c>
      <c r="Y12" s="306"/>
      <c r="Z12" s="304">
        <f t="shared" ref="Z12:AA12" si="24">SUM(Z24,Z36,Z54,Z66,Z78,Z96)</f>
        <v>11.289590419231695</v>
      </c>
      <c r="AA12" s="304">
        <f t="shared" si="24"/>
        <v>10.860453053744052</v>
      </c>
      <c r="AB12" s="304">
        <f>SUM(AB24,AB36,AB54,AB66,AB78,AB96)</f>
        <v>9.4616269554786605</v>
      </c>
      <c r="AC12" s="306"/>
      <c r="AD12" s="304">
        <f t="shared" ref="AD12:AE12" si="25">SUM(AD24,AD36,AD54,AD66,AD78,AD96)</f>
        <v>11.534293987520062</v>
      </c>
      <c r="AE12" s="304">
        <f t="shared" si="25"/>
        <v>9.3892741642889845</v>
      </c>
      <c r="AF12" s="304">
        <f>SUM(AF24,AF36,AF54,AF66,AF78,AF96)</f>
        <v>6.2727191745445614</v>
      </c>
      <c r="AG12" s="306"/>
      <c r="AH12" s="304">
        <f t="shared" ref="AH12:AI12" si="26">SUM(AH24,AH36,AH54,AH66,AH78,AH96)</f>
        <v>5.1491267948719299</v>
      </c>
      <c r="AI12" s="304">
        <f t="shared" si="26"/>
        <v>3.659650374092251</v>
      </c>
      <c r="AJ12" s="304">
        <f>SUM(AJ24,AJ36,AJ54,AJ66,AJ78,AJ96)</f>
        <v>1.1824375184493106</v>
      </c>
      <c r="AK12" s="306"/>
      <c r="AL12" s="304">
        <f t="shared" ref="AL12:AM12" si="27">SUM(AL24,AL36,AL54,AL66,AL78,AL96)</f>
        <v>1.4949026735953144</v>
      </c>
      <c r="AM12" s="304">
        <f t="shared" si="27"/>
        <v>1.6387600310293449</v>
      </c>
      <c r="AN12" s="304">
        <f>SUM(AN24,AN36,AN54,AN66,AN78,AN96)</f>
        <v>1.5081370961380234</v>
      </c>
    </row>
    <row r="13" spans="1:40" x14ac:dyDescent="0.2">
      <c r="A13" s="13" t="str">
        <f>name!E8</f>
        <v>Skilled trades occupations</v>
      </c>
      <c r="B13" s="304">
        <f t="shared" si="0"/>
        <v>35.875879721224493</v>
      </c>
      <c r="C13" s="304">
        <f t="shared" si="0"/>
        <v>35.26539968670216</v>
      </c>
      <c r="D13" s="304">
        <f t="shared" si="0"/>
        <v>33.676436197316029</v>
      </c>
      <c r="E13" s="304"/>
      <c r="F13" s="304">
        <f t="shared" si="1"/>
        <v>4.402129446694663E-2</v>
      </c>
      <c r="G13" s="304">
        <f t="shared" si="1"/>
        <v>5.4406076468064002E-2</v>
      </c>
      <c r="H13" s="304">
        <f t="shared" si="1"/>
        <v>6.9244774199577072E-2</v>
      </c>
      <c r="I13" s="304"/>
      <c r="J13" s="304">
        <f t="shared" si="2"/>
        <v>0.50740232003305097</v>
      </c>
      <c r="K13" s="304">
        <f t="shared" si="2"/>
        <v>0.68499343335354368</v>
      </c>
      <c r="L13" s="304">
        <f t="shared" si="2"/>
        <v>0.94094822290957636</v>
      </c>
      <c r="M13" s="304"/>
      <c r="N13" s="304">
        <f t="shared" si="3"/>
        <v>1.8507734649617527</v>
      </c>
      <c r="O13" s="304">
        <f t="shared" si="3"/>
        <v>2.2663706620308277</v>
      </c>
      <c r="P13" s="304">
        <f t="shared" si="3"/>
        <v>2.7845801129626597</v>
      </c>
      <c r="Q13" s="306"/>
      <c r="R13" s="304">
        <f t="shared" ref="R13:T13" si="28">SUM(R25,R37,R55,R67,R79,R97)</f>
        <v>0.93890995216555972</v>
      </c>
      <c r="S13" s="304">
        <f t="shared" si="28"/>
        <v>1.0821122377760952</v>
      </c>
      <c r="T13" s="304">
        <f t="shared" si="28"/>
        <v>1.3774546036842987</v>
      </c>
      <c r="U13" s="306"/>
      <c r="V13" s="304">
        <f t="shared" ref="V13:X13" si="29">SUM(V25,V37,V55,V67,V79,V97)</f>
        <v>1.5629622452866152</v>
      </c>
      <c r="W13" s="304">
        <f t="shared" si="29"/>
        <v>1.7842464272036456</v>
      </c>
      <c r="X13" s="304">
        <f t="shared" si="29"/>
        <v>2.0021365003355625</v>
      </c>
      <c r="Y13" s="306"/>
      <c r="Z13" s="304">
        <f t="shared" ref="Z13:AB13" si="30">SUM(Z25,Z37,Z55,Z67,Z79,Z97)</f>
        <v>13.940316074580936</v>
      </c>
      <c r="AA13" s="304">
        <f t="shared" si="30"/>
        <v>12.473356392132194</v>
      </c>
      <c r="AB13" s="304">
        <f t="shared" si="30"/>
        <v>11.860967828766878</v>
      </c>
      <c r="AC13" s="306"/>
      <c r="AD13" s="304">
        <f t="shared" ref="AD13:AF13" si="31">SUM(AD25,AD37,AD55,AD67,AD79,AD97)</f>
        <v>10.473490669787322</v>
      </c>
      <c r="AE13" s="304">
        <f t="shared" si="31"/>
        <v>10.639487880660726</v>
      </c>
      <c r="AF13" s="304">
        <f t="shared" si="31"/>
        <v>10.469613914387415</v>
      </c>
      <c r="AG13" s="306"/>
      <c r="AH13" s="304">
        <f t="shared" ref="AH13:AJ13" si="32">SUM(AH25,AH37,AH55,AH67,AH79,AH97)</f>
        <v>4.3097384617588679</v>
      </c>
      <c r="AI13" s="304">
        <f t="shared" si="32"/>
        <v>4.4617468589704625</v>
      </c>
      <c r="AJ13" s="304">
        <f t="shared" si="32"/>
        <v>3.1232145848664872</v>
      </c>
      <c r="AK13" s="306"/>
      <c r="AL13" s="304">
        <f t="shared" ref="AL13:AN13" si="33">SUM(AL25,AL37,AL55,AL67,AL79,AL97)</f>
        <v>2.2482652381834374</v>
      </c>
      <c r="AM13" s="304">
        <f t="shared" si="33"/>
        <v>1.8186797181066061</v>
      </c>
      <c r="AN13" s="304">
        <f t="shared" si="33"/>
        <v>1.048275655203575</v>
      </c>
    </row>
    <row r="14" spans="1:40" x14ac:dyDescent="0.2">
      <c r="A14" s="13" t="str">
        <f>name!E9</f>
        <v>Caring, leisure and other service occupations</v>
      </c>
      <c r="B14" s="304">
        <f t="shared" si="0"/>
        <v>41.797768343458401</v>
      </c>
      <c r="C14" s="304">
        <f t="shared" si="0"/>
        <v>44.22771216751935</v>
      </c>
      <c r="D14" s="304">
        <f t="shared" si="0"/>
        <v>46.767837805159481</v>
      </c>
      <c r="E14" s="304"/>
      <c r="F14" s="304">
        <f t="shared" si="1"/>
        <v>2.6420176442179838E-2</v>
      </c>
      <c r="G14" s="304">
        <f t="shared" si="1"/>
        <v>3.4773284868923934E-2</v>
      </c>
      <c r="H14" s="304">
        <f t="shared" si="1"/>
        <v>4.8363068665450107E-2</v>
      </c>
      <c r="I14" s="304"/>
      <c r="J14" s="304">
        <f t="shared" si="2"/>
        <v>1.1392228341384103</v>
      </c>
      <c r="K14" s="304">
        <f t="shared" si="2"/>
        <v>1.4185712543385358</v>
      </c>
      <c r="L14" s="304">
        <f t="shared" si="2"/>
        <v>1.7913059597015009</v>
      </c>
      <c r="M14" s="304"/>
      <c r="N14" s="304">
        <f t="shared" si="3"/>
        <v>4.4065550003029479</v>
      </c>
      <c r="O14" s="304">
        <f t="shared" si="3"/>
        <v>5.2969166660176672</v>
      </c>
      <c r="P14" s="304">
        <f t="shared" si="3"/>
        <v>6.9755459534787096</v>
      </c>
      <c r="Q14" s="306"/>
      <c r="R14" s="304">
        <f>SUM(R26,R38,R56,R68,R80,R98)</f>
        <v>3.5364539856250201</v>
      </c>
      <c r="S14" s="304">
        <f t="shared" ref="S14:T14" si="34">SUM(S26,S38,S56,S68,S80,S98)</f>
        <v>3.7579141679278485</v>
      </c>
      <c r="T14" s="304">
        <f t="shared" si="34"/>
        <v>4.4052953304157372</v>
      </c>
      <c r="U14" s="306"/>
      <c r="V14" s="304">
        <f t="shared" ref="V14:X14" si="35">SUM(V26,V38,V56,V68,V80,V98)</f>
        <v>2.3963530177243282</v>
      </c>
      <c r="W14" s="304">
        <f t="shared" si="35"/>
        <v>2.6402483584517018</v>
      </c>
      <c r="X14" s="304">
        <f t="shared" si="35"/>
        <v>3.313552135236943</v>
      </c>
      <c r="Y14" s="306"/>
      <c r="Z14" s="304">
        <f t="shared" ref="Z14:AB14" si="36">SUM(Z26,Z38,Z56,Z68,Z80,Z98)</f>
        <v>15.061660840584748</v>
      </c>
      <c r="AA14" s="304">
        <f t="shared" si="36"/>
        <v>17.229539482920931</v>
      </c>
      <c r="AB14" s="304">
        <f t="shared" si="36"/>
        <v>19.723084382489027</v>
      </c>
      <c r="AC14" s="306"/>
      <c r="AD14" s="304">
        <f t="shared" ref="AD14:AF14" si="37">SUM(AD26,AD38,AD56,AD68,AD80,AD98)</f>
        <v>11.661966112580238</v>
      </c>
      <c r="AE14" s="304">
        <f t="shared" si="37"/>
        <v>10.665028199609907</v>
      </c>
      <c r="AF14" s="304">
        <f t="shared" si="37"/>
        <v>8.1649301829296768</v>
      </c>
      <c r="AG14" s="306"/>
      <c r="AH14" s="304">
        <f t="shared" ref="AH14:AJ14" si="38">SUM(AH26,AH38,AH56,AH68,AH80,AH98)</f>
        <v>2.7125054646039048</v>
      </c>
      <c r="AI14" s="304">
        <f t="shared" si="38"/>
        <v>2.4092315115897662</v>
      </c>
      <c r="AJ14" s="304">
        <f t="shared" si="38"/>
        <v>1.708477176600828</v>
      </c>
      <c r="AK14" s="306"/>
      <c r="AL14" s="304">
        <f t="shared" ref="AL14:AN14" si="39">SUM(AL26,AL38,AL56,AL68,AL80,AL98)</f>
        <v>0.85663091145662129</v>
      </c>
      <c r="AM14" s="304">
        <f t="shared" si="39"/>
        <v>0.77548924179406575</v>
      </c>
      <c r="AN14" s="304">
        <f t="shared" si="39"/>
        <v>0.63728361564160108</v>
      </c>
    </row>
    <row r="15" spans="1:40" x14ac:dyDescent="0.2">
      <c r="A15" s="13" t="str">
        <f>name!E10</f>
        <v>Sales and customer service occupations</v>
      </c>
      <c r="B15" s="304">
        <f t="shared" si="0"/>
        <v>43.341143655392202</v>
      </c>
      <c r="C15" s="304">
        <f t="shared" si="0"/>
        <v>43.874521979575903</v>
      </c>
      <c r="D15" s="304">
        <f t="shared" si="0"/>
        <v>45.278728587126636</v>
      </c>
      <c r="E15" s="304"/>
      <c r="F15" s="304">
        <f t="shared" si="1"/>
        <v>8.4411915345367794E-2</v>
      </c>
      <c r="G15" s="304">
        <f t="shared" si="1"/>
        <v>0.10790247007098644</v>
      </c>
      <c r="H15" s="304">
        <f t="shared" si="1"/>
        <v>0.14207334673490063</v>
      </c>
      <c r="I15" s="304"/>
      <c r="J15" s="304">
        <f t="shared" si="2"/>
        <v>1.1629389583772625</v>
      </c>
      <c r="K15" s="304">
        <f t="shared" si="2"/>
        <v>1.4813477610406447</v>
      </c>
      <c r="L15" s="304">
        <f t="shared" si="2"/>
        <v>2.0454461003981077</v>
      </c>
      <c r="M15" s="304"/>
      <c r="N15" s="304">
        <f t="shared" si="3"/>
        <v>5.2572287774499102</v>
      </c>
      <c r="O15" s="304">
        <f t="shared" si="3"/>
        <v>6.2428837031696318</v>
      </c>
      <c r="P15" s="304">
        <f t="shared" si="3"/>
        <v>8.6125163644575338</v>
      </c>
      <c r="Q15" s="306"/>
      <c r="R15" s="304">
        <f t="shared" ref="R15:T15" si="40">SUM(R27,R39,R57,R69,R81,R99)</f>
        <v>1.892097948700046</v>
      </c>
      <c r="S15" s="304">
        <f t="shared" si="40"/>
        <v>2.1432100366288576</v>
      </c>
      <c r="T15" s="304">
        <f t="shared" si="40"/>
        <v>2.9873510262092373</v>
      </c>
      <c r="U15" s="306"/>
      <c r="V15" s="304">
        <f t="shared" ref="V15:X15" si="41">SUM(V27,V39,V57,V69,V81,V99)</f>
        <v>1.5635707748490031</v>
      </c>
      <c r="W15" s="304">
        <f t="shared" si="41"/>
        <v>1.7681200545738089</v>
      </c>
      <c r="X15" s="304">
        <f t="shared" si="41"/>
        <v>2.2788660002745882</v>
      </c>
      <c r="Y15" s="306"/>
      <c r="Z15" s="304">
        <f t="shared" ref="Z15:AB15" si="42">SUM(Z27,Z39,Z57,Z69,Z81,Z99)</f>
        <v>12.710904681659175</v>
      </c>
      <c r="AA15" s="304">
        <f t="shared" si="42"/>
        <v>13.168271202561128</v>
      </c>
      <c r="AB15" s="304">
        <f t="shared" si="42"/>
        <v>15.330668183502629</v>
      </c>
      <c r="AC15" s="306"/>
      <c r="AD15" s="304">
        <f t="shared" ref="AD15:AF15" si="43">SUM(AD27,AD39,AD57,AD69,AD81,AD99)</f>
        <v>12.114599275332701</v>
      </c>
      <c r="AE15" s="304">
        <f t="shared" si="43"/>
        <v>11.304673940829062</v>
      </c>
      <c r="AF15" s="304">
        <f t="shared" si="43"/>
        <v>9.4213465044379028</v>
      </c>
      <c r="AG15" s="306"/>
      <c r="AH15" s="304">
        <f t="shared" ref="AH15:AJ15" si="44">SUM(AH27,AH39,AH57,AH69,AH81,AH99)</f>
        <v>6.1999320463141556</v>
      </c>
      <c r="AI15" s="304">
        <f t="shared" si="44"/>
        <v>5.5707870210364909</v>
      </c>
      <c r="AJ15" s="304">
        <f t="shared" si="44"/>
        <v>2.993720505131777</v>
      </c>
      <c r="AK15" s="306"/>
      <c r="AL15" s="304">
        <f t="shared" ref="AL15:AN15" si="45">SUM(AL27,AL39,AL57,AL69,AL81,AL99)</f>
        <v>2.3554592773645799</v>
      </c>
      <c r="AM15" s="304">
        <f t="shared" si="45"/>
        <v>2.0873257896652939</v>
      </c>
      <c r="AN15" s="304">
        <f t="shared" si="45"/>
        <v>1.4667405559799618</v>
      </c>
    </row>
    <row r="16" spans="1:40" x14ac:dyDescent="0.2">
      <c r="A16" s="13" t="str">
        <f>name!E11</f>
        <v>Process, plant and machine operatives</v>
      </c>
      <c r="B16" s="304">
        <f t="shared" si="0"/>
        <v>23.124812931765103</v>
      </c>
      <c r="C16" s="304">
        <f t="shared" si="0"/>
        <v>25.312976299036997</v>
      </c>
      <c r="D16" s="304">
        <f t="shared" si="0"/>
        <v>24.503410664602651</v>
      </c>
      <c r="E16" s="304"/>
      <c r="F16" s="304">
        <f t="shared" si="1"/>
        <v>4.385128084124415E-2</v>
      </c>
      <c r="G16" s="304">
        <f t="shared" si="1"/>
        <v>6.8063019929950175E-2</v>
      </c>
      <c r="H16" s="304">
        <f t="shared" si="1"/>
        <v>0.10536553144231331</v>
      </c>
      <c r="I16" s="304"/>
      <c r="J16" s="304">
        <f t="shared" si="2"/>
        <v>0.25907095965721538</v>
      </c>
      <c r="K16" s="304">
        <f t="shared" si="2"/>
        <v>0.38441836583784378</v>
      </c>
      <c r="L16" s="304">
        <f t="shared" si="2"/>
        <v>0.61460476666444297</v>
      </c>
      <c r="M16" s="304"/>
      <c r="N16" s="304">
        <f t="shared" si="3"/>
        <v>0.8561294160576306</v>
      </c>
      <c r="O16" s="304">
        <f t="shared" si="3"/>
        <v>1.1406964968184363</v>
      </c>
      <c r="P16" s="304">
        <f t="shared" si="3"/>
        <v>1.6715429650479168</v>
      </c>
      <c r="Q16" s="306"/>
      <c r="R16" s="304">
        <f t="shared" ref="R16:T16" si="46">SUM(R28,R40,R58,R70,R82,R100)</f>
        <v>0.41988254969917033</v>
      </c>
      <c r="S16" s="304">
        <f t="shared" si="46"/>
        <v>0.55626352766669573</v>
      </c>
      <c r="T16" s="304">
        <f t="shared" si="46"/>
        <v>0.69949860874687253</v>
      </c>
      <c r="U16" s="306"/>
      <c r="V16" s="304">
        <f t="shared" ref="V16:X16" si="47">SUM(V28,V40,V58,V70,V82,V100)</f>
        <v>0.63453214399596725</v>
      </c>
      <c r="W16" s="304">
        <f t="shared" si="47"/>
        <v>0.82842530356929112</v>
      </c>
      <c r="X16" s="304">
        <f t="shared" si="47"/>
        <v>0.95386979966002072</v>
      </c>
      <c r="Y16" s="306"/>
      <c r="Z16" s="304">
        <f t="shared" ref="Z16:AB16" si="48">SUM(Z28,Z40,Z58,Z70,Z82,Z100)</f>
        <v>6.5937818890947684</v>
      </c>
      <c r="AA16" s="304">
        <f t="shared" si="48"/>
        <v>6.8975396215413465</v>
      </c>
      <c r="AB16" s="304">
        <f t="shared" si="48"/>
        <v>7.42797882875798</v>
      </c>
      <c r="AC16" s="306"/>
      <c r="AD16" s="304">
        <f t="shared" ref="AD16:AF16" si="49">SUM(AD28,AD40,AD58,AD70,AD82,AD100)</f>
        <v>7.657622407098045</v>
      </c>
      <c r="AE16" s="304">
        <f t="shared" si="49"/>
        <v>9.1293074144769779</v>
      </c>
      <c r="AF16" s="304">
        <f t="shared" si="49"/>
        <v>9.6784669407879633</v>
      </c>
      <c r="AG16" s="306"/>
      <c r="AH16" s="304">
        <f t="shared" ref="AH16:AJ16" si="50">SUM(AH28,AH40,AH58,AH70,AH82,AH100)</f>
        <v>4.3006560122028752</v>
      </c>
      <c r="AI16" s="304">
        <f t="shared" si="50"/>
        <v>4.5939190809064616</v>
      </c>
      <c r="AJ16" s="304">
        <f t="shared" si="50"/>
        <v>2.6262426214201526</v>
      </c>
      <c r="AK16" s="306"/>
      <c r="AL16" s="304">
        <f t="shared" ref="AL16:AN16" si="51">SUM(AL28,AL40,AL58,AL70,AL82,AL100)</f>
        <v>2.3592862731181841</v>
      </c>
      <c r="AM16" s="304">
        <f t="shared" si="51"/>
        <v>1.7143434682899923</v>
      </c>
      <c r="AN16" s="304">
        <f t="shared" si="51"/>
        <v>0.72584060207499124</v>
      </c>
    </row>
    <row r="17" spans="1:40" x14ac:dyDescent="0.2">
      <c r="A17" s="13" t="str">
        <f>name!E12</f>
        <v>Elementary occupations</v>
      </c>
      <c r="B17" s="304">
        <f t="shared" si="0"/>
        <v>49.293241831864428</v>
      </c>
      <c r="C17" s="304">
        <f t="shared" si="0"/>
        <v>49.011602114349635</v>
      </c>
      <c r="D17" s="304">
        <f t="shared" si="0"/>
        <v>50.361454989514613</v>
      </c>
      <c r="E17" s="304"/>
      <c r="F17" s="304">
        <f t="shared" si="1"/>
        <v>2.8548334405712823E-2</v>
      </c>
      <c r="G17" s="304">
        <f t="shared" si="1"/>
        <v>3.8539410035693618E-2</v>
      </c>
      <c r="H17" s="304">
        <f t="shared" si="1"/>
        <v>5.4133521891720202E-2</v>
      </c>
      <c r="I17" s="304"/>
      <c r="J17" s="304">
        <f t="shared" si="2"/>
        <v>0.87978921226962592</v>
      </c>
      <c r="K17" s="304">
        <f t="shared" si="2"/>
        <v>1.1992634065123571</v>
      </c>
      <c r="L17" s="304">
        <f t="shared" si="2"/>
        <v>1.9419274991381765</v>
      </c>
      <c r="M17" s="304"/>
      <c r="N17" s="304">
        <f t="shared" si="3"/>
        <v>3.2560964812968205</v>
      </c>
      <c r="O17" s="304">
        <f t="shared" si="3"/>
        <v>3.9951884355540672</v>
      </c>
      <c r="P17" s="304">
        <f t="shared" si="3"/>
        <v>5.9516487131090674</v>
      </c>
      <c r="Q17" s="306"/>
      <c r="R17" s="304">
        <f t="shared" ref="R17:T17" si="52">SUM(R29,R41,R59,R71,R83,R101)</f>
        <v>1.6668751660797587</v>
      </c>
      <c r="S17" s="304">
        <f t="shared" si="52"/>
        <v>1.9988952963220099</v>
      </c>
      <c r="T17" s="304">
        <f t="shared" si="52"/>
        <v>2.9905402010802233</v>
      </c>
      <c r="U17" s="306"/>
      <c r="V17" s="304">
        <f t="shared" ref="V17:X17" si="53">SUM(V29,V41,V59,V71,V83,V101)</f>
        <v>1.4449592682245493</v>
      </c>
      <c r="W17" s="304">
        <f t="shared" si="53"/>
        <v>1.6740447034887922</v>
      </c>
      <c r="X17" s="304">
        <f t="shared" si="53"/>
        <v>2.4383859033213855</v>
      </c>
      <c r="Y17" s="306"/>
      <c r="Z17" s="304">
        <f t="shared" ref="Z17:AB17" si="54">SUM(Z29,Z41,Z59,Z71,Z83,Z101)</f>
        <v>10.126176325449661</v>
      </c>
      <c r="AA17" s="304">
        <f t="shared" si="54"/>
        <v>9.3509287660856888</v>
      </c>
      <c r="AB17" s="304">
        <f t="shared" si="54"/>
        <v>10.008176201704769</v>
      </c>
      <c r="AC17" s="306"/>
      <c r="AD17" s="304">
        <f t="shared" ref="AD17:AF17" si="55">SUM(AD29,AD41,AD59,AD71,AD83,AD101)</f>
        <v>16.720224490762448</v>
      </c>
      <c r="AE17" s="304">
        <f t="shared" si="55"/>
        <v>16.757484729953493</v>
      </c>
      <c r="AF17" s="304">
        <f t="shared" si="55"/>
        <v>17.087819241958275</v>
      </c>
      <c r="AG17" s="306"/>
      <c r="AH17" s="304">
        <f t="shared" ref="AH17:AJ17" si="56">SUM(AH29,AH41,AH59,AH71,AH83,AH101)</f>
        <v>10.978178516738421</v>
      </c>
      <c r="AI17" s="304">
        <f t="shared" si="56"/>
        <v>10.797026019183511</v>
      </c>
      <c r="AJ17" s="304">
        <f t="shared" si="56"/>
        <v>7.7655492565082671</v>
      </c>
      <c r="AK17" s="306"/>
      <c r="AL17" s="304">
        <f t="shared" ref="AL17:AN17" si="57">SUM(AL29,AL41,AL59,AL71,AL83,AL101)</f>
        <v>4.1923940366374319</v>
      </c>
      <c r="AM17" s="304">
        <f t="shared" si="57"/>
        <v>3.2002313472140185</v>
      </c>
      <c r="AN17" s="304">
        <f t="shared" si="57"/>
        <v>2.1232744508027248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7.8329999999999984</v>
      </c>
      <c r="C20" s="305">
        <f>SUM(C21:C29)</f>
        <v>7.9229999999999992</v>
      </c>
      <c r="D20" s="305">
        <f>SUM(D21:D29)</f>
        <v>8.1400000000000059</v>
      </c>
      <c r="E20" s="304"/>
      <c r="F20" s="305">
        <f>SUM(F21:F29)</f>
        <v>8.2925173871080823E-2</v>
      </c>
      <c r="G20" s="305">
        <f>SUM(G21:G29)</f>
        <v>0.10431962198452667</v>
      </c>
      <c r="H20" s="305">
        <f>SUM(H21:H29)</f>
        <v>0.14091919749004791</v>
      </c>
      <c r="I20" s="304"/>
      <c r="J20" s="305">
        <f>SUM(J21:J29)</f>
        <v>0.46682138380381405</v>
      </c>
      <c r="K20" s="305">
        <f>SUM(K21:K29)</f>
        <v>0.5740797395774192</v>
      </c>
      <c r="L20" s="305">
        <f>SUM(L21:L29)</f>
        <v>0.78423881686199803</v>
      </c>
      <c r="M20" s="304"/>
      <c r="N20" s="305">
        <f>SUM(N21:N29)</f>
        <v>1.3167603486676274</v>
      </c>
      <c r="O20" s="305">
        <f>SUM(O21:O29)</f>
        <v>1.4281712256659025</v>
      </c>
      <c r="P20" s="305">
        <f>SUM(P21:P29)</f>
        <v>1.6554861312125562</v>
      </c>
      <c r="Q20" s="306"/>
      <c r="R20" s="305">
        <f>SUM(R21:R29)</f>
        <v>0.25381591332450204</v>
      </c>
      <c r="S20" s="305">
        <f>SUM(S21:S29)</f>
        <v>0.27677864017392628</v>
      </c>
      <c r="T20" s="305">
        <f>SUM(T21:T29)</f>
        <v>0.31747143625553875</v>
      </c>
      <c r="U20" s="306"/>
      <c r="V20" s="305">
        <f>SUM(V21:V29)</f>
        <v>0.61379201647225967</v>
      </c>
      <c r="W20" s="305">
        <f>SUM(W21:W29)</f>
        <v>0.64362847092447506</v>
      </c>
      <c r="X20" s="305">
        <f>SUM(X21:X29)</f>
        <v>0.72714667043899872</v>
      </c>
      <c r="Y20" s="306"/>
      <c r="Z20" s="305">
        <f>SUM(Z21:Z29)</f>
        <v>1.9331814874972861</v>
      </c>
      <c r="AA20" s="305">
        <f>SUM(AA21:AA29)</f>
        <v>1.7668374254038288</v>
      </c>
      <c r="AB20" s="305">
        <f>SUM(AB21:AB29)</f>
        <v>1.8351150212089677</v>
      </c>
      <c r="AC20" s="306"/>
      <c r="AD20" s="305">
        <f>SUM(AD21:AD29)</f>
        <v>1.6095598084807086</v>
      </c>
      <c r="AE20" s="305">
        <f>SUM(AE21:AE29)</f>
        <v>1.5775969947354154</v>
      </c>
      <c r="AF20" s="305">
        <f>SUM(AF21:AF29)</f>
        <v>1.5105566561964148</v>
      </c>
      <c r="AG20" s="306"/>
      <c r="AH20" s="305">
        <f>SUM(AH21:AH29)</f>
        <v>0.83266574121141801</v>
      </c>
      <c r="AI20" s="305">
        <f>SUM(AI21:AI29)</f>
        <v>0.81799117249925934</v>
      </c>
      <c r="AJ20" s="305">
        <f>SUM(AJ21:AJ29)</f>
        <v>0.60523790346457484</v>
      </c>
      <c r="AK20" s="306"/>
      <c r="AL20" s="305">
        <f>SUM(AL21:AL29)</f>
        <v>0.72347812667130174</v>
      </c>
      <c r="AM20" s="305">
        <f>SUM(AM21:AM29)</f>
        <v>0.73359670903524521</v>
      </c>
      <c r="AN20" s="305">
        <f>SUM(AN21:AN29)</f>
        <v>0.56382816687090953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0.83301946901247448</v>
      </c>
      <c r="C21" s="304">
        <f t="shared" ref="C21:D21" si="59">SUM(G21,K21,O21,S21,W21,AA21,AE21,AI21,AM21)</f>
        <v>0.87836557791144831</v>
      </c>
      <c r="D21" s="304">
        <f t="shared" si="59"/>
        <v>0.97279720555710536</v>
      </c>
      <c r="E21" s="304"/>
      <c r="F21" s="304">
        <v>1.5031155852667578E-2</v>
      </c>
      <c r="G21" s="304">
        <v>1.8250692880782581E-2</v>
      </c>
      <c r="H21" s="304">
        <v>2.3262990285490198E-2</v>
      </c>
      <c r="I21" s="304"/>
      <c r="J21" s="304">
        <v>0.12027153713925452</v>
      </c>
      <c r="K21" s="304">
        <v>0.14045778338165218</v>
      </c>
      <c r="L21" s="304">
        <v>0.18868848776263117</v>
      </c>
      <c r="M21" s="304"/>
      <c r="N21" s="304">
        <v>0.21180549731210066</v>
      </c>
      <c r="O21" s="304">
        <v>0.21777901468223801</v>
      </c>
      <c r="P21" s="304">
        <v>0.24186711029712757</v>
      </c>
      <c r="Q21" s="306"/>
      <c r="R21" s="304">
        <v>3.630648556438483E-2</v>
      </c>
      <c r="S21" s="304">
        <v>4.0627145564661085E-2</v>
      </c>
      <c r="T21" s="304">
        <v>4.5856971046891848E-2</v>
      </c>
      <c r="U21" s="306"/>
      <c r="V21" s="304">
        <v>7.0435233026404906E-2</v>
      </c>
      <c r="W21" s="304">
        <v>6.3978355511011692E-2</v>
      </c>
      <c r="X21" s="304">
        <v>6.1345758881289666E-2</v>
      </c>
      <c r="Y21" s="306"/>
      <c r="Z21" s="304">
        <v>0.1340242732886324</v>
      </c>
      <c r="AA21" s="304">
        <v>0.14284966404628929</v>
      </c>
      <c r="AB21" s="304">
        <v>0.18714333925605736</v>
      </c>
      <c r="AC21" s="306"/>
      <c r="AD21" s="304">
        <v>0.1103905916446612</v>
      </c>
      <c r="AE21" s="304">
        <v>0.11476316210225126</v>
      </c>
      <c r="AF21" s="304">
        <v>0.10488164881170298</v>
      </c>
      <c r="AG21" s="306"/>
      <c r="AH21" s="304">
        <v>7.4791278260591398E-2</v>
      </c>
      <c r="AI21" s="304">
        <v>7.6958069737323512E-2</v>
      </c>
      <c r="AJ21" s="304">
        <v>5.3228042860136902E-2</v>
      </c>
      <c r="AK21" s="306"/>
      <c r="AL21" s="304">
        <v>5.9963416923777046E-2</v>
      </c>
      <c r="AM21" s="304">
        <v>6.2701690005238675E-2</v>
      </c>
      <c r="AN21" s="304">
        <v>6.6522856355777635E-2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1.1713374507009737</v>
      </c>
      <c r="C22" s="304">
        <f t="shared" ref="C22:C29" si="61">SUM(G22,K22,O22,S22,W22,AA22,AE22,AI22,AM22)</f>
        <v>1.2267642614316487</v>
      </c>
      <c r="D22" s="304">
        <f t="shared" ref="D22:D29" si="62">SUM(H22,L22,P22,T22,X22,AB22,AF22,AJ22,AN22)</f>
        <v>1.3536687827974152</v>
      </c>
      <c r="E22" s="304"/>
      <c r="F22" s="304">
        <v>4.161270934241465E-2</v>
      </c>
      <c r="G22" s="304">
        <v>5.6106771393365437E-2</v>
      </c>
      <c r="H22" s="304">
        <v>8.1994680417017421E-2</v>
      </c>
      <c r="I22" s="304"/>
      <c r="J22" s="304">
        <v>0.17878655659383452</v>
      </c>
      <c r="K22" s="304">
        <v>0.23192625074937989</v>
      </c>
      <c r="L22" s="304">
        <v>0.32471660041686184</v>
      </c>
      <c r="M22" s="304"/>
      <c r="N22" s="304">
        <v>0.3434898672816955</v>
      </c>
      <c r="O22" s="304">
        <v>0.37333214665115344</v>
      </c>
      <c r="P22" s="304">
        <v>0.40258175913238425</v>
      </c>
      <c r="Q22" s="306"/>
      <c r="R22" s="304">
        <v>3.8212023321137163E-2</v>
      </c>
      <c r="S22" s="304">
        <v>4.2279991172069799E-2</v>
      </c>
      <c r="T22" s="304">
        <v>4.4705174397950548E-2</v>
      </c>
      <c r="U22" s="306"/>
      <c r="V22" s="304">
        <v>0.14887792274742398</v>
      </c>
      <c r="W22" s="304">
        <v>0.14428701313325035</v>
      </c>
      <c r="X22" s="304">
        <v>0.14317481107902469</v>
      </c>
      <c r="Y22" s="306"/>
      <c r="Z22" s="304">
        <v>0.22828688508093831</v>
      </c>
      <c r="AA22" s="304">
        <v>0.20190401088313936</v>
      </c>
      <c r="AB22" s="304">
        <v>0.1951093264852328</v>
      </c>
      <c r="AC22" s="306"/>
      <c r="AD22" s="304">
        <v>9.9223815926533218E-2</v>
      </c>
      <c r="AE22" s="304">
        <v>7.729394979604419E-2</v>
      </c>
      <c r="AF22" s="304">
        <v>7.5416910448846436E-2</v>
      </c>
      <c r="AG22" s="306"/>
      <c r="AH22" s="304">
        <v>5.4629544320211054E-2</v>
      </c>
      <c r="AI22" s="304">
        <v>5.9475566247567314E-2</v>
      </c>
      <c r="AJ22" s="304">
        <v>4.6003618995327913E-2</v>
      </c>
      <c r="AK22" s="306"/>
      <c r="AL22" s="304">
        <v>3.8218126086785584E-2</v>
      </c>
      <c r="AM22" s="304">
        <v>4.0158561405679173E-2</v>
      </c>
      <c r="AN22" s="304">
        <v>3.996590142476935E-2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0.93526036716335148</v>
      </c>
      <c r="C23" s="304">
        <f t="shared" si="61"/>
        <v>0.88013452006078441</v>
      </c>
      <c r="D23" s="304">
        <f t="shared" si="62"/>
        <v>0.94203375136833467</v>
      </c>
      <c r="E23" s="304"/>
      <c r="F23" s="304">
        <v>1.2865235912382512E-2</v>
      </c>
      <c r="G23" s="304">
        <v>1.5224552968035621E-2</v>
      </c>
      <c r="H23" s="304">
        <v>1.9478171168986785E-2</v>
      </c>
      <c r="I23" s="304"/>
      <c r="J23" s="304">
        <v>5.717846689331748E-2</v>
      </c>
      <c r="K23" s="304">
        <v>7.0734611599818406E-2</v>
      </c>
      <c r="L23" s="304">
        <v>9.3516096716046021E-2</v>
      </c>
      <c r="M23" s="304"/>
      <c r="N23" s="304">
        <v>0.19848279769783966</v>
      </c>
      <c r="O23" s="304">
        <v>0.20034013493197977</v>
      </c>
      <c r="P23" s="304">
        <v>0.2260758819538779</v>
      </c>
      <c r="Q23" s="306"/>
      <c r="R23" s="304">
        <v>2.1183666293729825E-2</v>
      </c>
      <c r="S23" s="304">
        <v>2.1681792990948624E-2</v>
      </c>
      <c r="T23" s="304">
        <v>2.644011123227365E-2</v>
      </c>
      <c r="U23" s="306"/>
      <c r="V23" s="304">
        <v>0.1081503886797764</v>
      </c>
      <c r="W23" s="304">
        <v>0.11704704317578303</v>
      </c>
      <c r="X23" s="304">
        <v>0.14758549020183245</v>
      </c>
      <c r="Y23" s="306"/>
      <c r="Z23" s="304">
        <v>0.3250121751340817</v>
      </c>
      <c r="AA23" s="304">
        <v>0.26500819281194504</v>
      </c>
      <c r="AB23" s="304">
        <v>0.26444008770508642</v>
      </c>
      <c r="AC23" s="306"/>
      <c r="AD23" s="304">
        <v>0.10459127849896857</v>
      </c>
      <c r="AE23" s="304">
        <v>7.7986688401163018E-2</v>
      </c>
      <c r="AF23" s="304">
        <v>5.7552201474521801E-2</v>
      </c>
      <c r="AG23" s="306"/>
      <c r="AH23" s="304">
        <v>7.2550151927536236E-2</v>
      </c>
      <c r="AI23" s="304">
        <v>7.1481016913899756E-2</v>
      </c>
      <c r="AJ23" s="304">
        <v>5.068651021776318E-2</v>
      </c>
      <c r="AK23" s="306"/>
      <c r="AL23" s="304">
        <v>3.5246206125719208E-2</v>
      </c>
      <c r="AM23" s="304">
        <v>4.0630486267211066E-2</v>
      </c>
      <c r="AN23" s="304">
        <v>5.6259200697946578E-2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0.35042874568555116</v>
      </c>
      <c r="C24" s="304">
        <f t="shared" si="61"/>
        <v>0.32869580454027553</v>
      </c>
      <c r="D24" s="304">
        <f t="shared" si="62"/>
        <v>0.30668782612116346</v>
      </c>
      <c r="E24" s="304"/>
      <c r="F24" s="304">
        <v>1.1465270940830335E-3</v>
      </c>
      <c r="G24" s="304">
        <v>1.118195420252269E-3</v>
      </c>
      <c r="H24" s="304">
        <v>1.1527367536815962E-3</v>
      </c>
      <c r="I24" s="304"/>
      <c r="J24" s="304">
        <v>2.0079846412963856E-2</v>
      </c>
      <c r="K24" s="304">
        <v>2.2146950787784128E-2</v>
      </c>
      <c r="L24" s="304">
        <v>2.7058372892323448E-2</v>
      </c>
      <c r="M24" s="304"/>
      <c r="N24" s="304">
        <v>5.8729741891979277E-2</v>
      </c>
      <c r="O24" s="304">
        <v>5.8248975722514564E-2</v>
      </c>
      <c r="P24" s="304">
        <v>6.4270068803557623E-2</v>
      </c>
      <c r="Q24" s="306"/>
      <c r="R24" s="304">
        <v>1.1373436933642513E-2</v>
      </c>
      <c r="S24" s="304">
        <v>1.0735685592645908E-2</v>
      </c>
      <c r="T24" s="304">
        <v>1.1304965660450431E-2</v>
      </c>
      <c r="U24" s="306"/>
      <c r="V24" s="304">
        <v>2.6705800146626022E-2</v>
      </c>
      <c r="W24" s="304">
        <v>2.7224551898563022E-2</v>
      </c>
      <c r="X24" s="304">
        <v>2.9053032657756456E-2</v>
      </c>
      <c r="Y24" s="306"/>
      <c r="Z24" s="304">
        <v>8.0212957160288673E-2</v>
      </c>
      <c r="AA24" s="304">
        <v>7.2508167803037954E-2</v>
      </c>
      <c r="AB24" s="304">
        <v>6.3365930249373786E-2</v>
      </c>
      <c r="AC24" s="306"/>
      <c r="AD24" s="304">
        <v>6.4964125949800805E-2</v>
      </c>
      <c r="AE24" s="304">
        <v>4.5442724681215046E-2</v>
      </c>
      <c r="AF24" s="304">
        <v>2.7562506212855473E-2</v>
      </c>
      <c r="AG24" s="306"/>
      <c r="AH24" s="304">
        <v>5.1446006785607602E-2</v>
      </c>
      <c r="AI24" s="304">
        <v>4.5906992198196626E-2</v>
      </c>
      <c r="AJ24" s="304">
        <v>2.8245862132873882E-2</v>
      </c>
      <c r="AK24" s="306"/>
      <c r="AL24" s="304">
        <v>3.5770303310559359E-2</v>
      </c>
      <c r="AM24" s="304">
        <v>4.5363560436065965E-2</v>
      </c>
      <c r="AN24" s="304">
        <v>5.4674350758290816E-2</v>
      </c>
    </row>
    <row r="25" spans="1:40" x14ac:dyDescent="0.2">
      <c r="A25" s="13" t="str">
        <f t="shared" si="58"/>
        <v>Skilled trades occupations</v>
      </c>
      <c r="B25" s="304">
        <f t="shared" si="60"/>
        <v>2.6099794672020145</v>
      </c>
      <c r="C25" s="304">
        <f t="shared" si="61"/>
        <v>2.5975133178167429</v>
      </c>
      <c r="D25" s="304">
        <f t="shared" si="62"/>
        <v>2.525138092417917</v>
      </c>
      <c r="E25" s="304"/>
      <c r="F25" s="304">
        <v>8.8445828087281957E-3</v>
      </c>
      <c r="G25" s="304">
        <v>9.7674171292104414E-3</v>
      </c>
      <c r="H25" s="304">
        <v>1.0589845550944849E-2</v>
      </c>
      <c r="I25" s="304"/>
      <c r="J25" s="304">
        <v>4.0861248219075379E-2</v>
      </c>
      <c r="K25" s="304">
        <v>4.744040140601273E-2</v>
      </c>
      <c r="L25" s="304">
        <v>6.8251628791735269E-2</v>
      </c>
      <c r="M25" s="304"/>
      <c r="N25" s="304">
        <v>0.36453254336247126</v>
      </c>
      <c r="O25" s="304">
        <v>0.42954070589061666</v>
      </c>
      <c r="P25" s="304">
        <v>0.55592020794416508</v>
      </c>
      <c r="Q25" s="306"/>
      <c r="R25" s="304">
        <v>0.10852032071231607</v>
      </c>
      <c r="S25" s="304">
        <v>0.11832284274629803</v>
      </c>
      <c r="T25" s="304">
        <v>0.13670352654191628</v>
      </c>
      <c r="U25" s="306"/>
      <c r="V25" s="304">
        <v>0.19734193644768583</v>
      </c>
      <c r="W25" s="304">
        <v>0.22257717512262412</v>
      </c>
      <c r="X25" s="304">
        <v>0.27513629057745465</v>
      </c>
      <c r="Y25" s="306"/>
      <c r="Z25" s="304">
        <v>0.65846772558788513</v>
      </c>
      <c r="AA25" s="304">
        <v>0.57533867098020552</v>
      </c>
      <c r="AB25" s="304">
        <v>0.548293929145523</v>
      </c>
      <c r="AC25" s="306"/>
      <c r="AD25" s="304">
        <v>0.65120154478605707</v>
      </c>
      <c r="AE25" s="304">
        <v>0.65827944186691723</v>
      </c>
      <c r="AF25" s="304">
        <v>0.63648554650368239</v>
      </c>
      <c r="AG25" s="306"/>
      <c r="AH25" s="304">
        <v>0.29578785519569872</v>
      </c>
      <c r="AI25" s="304">
        <v>0.29178981843921309</v>
      </c>
      <c r="AJ25" s="304">
        <v>0.20891438392193507</v>
      </c>
      <c r="AK25" s="306"/>
      <c r="AL25" s="304">
        <v>0.28442171008209688</v>
      </c>
      <c r="AM25" s="304">
        <v>0.24445684423564534</v>
      </c>
      <c r="AN25" s="304">
        <v>8.4842733440560175E-2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0.3089982276382624</v>
      </c>
      <c r="C26" s="304">
        <f t="shared" si="61"/>
        <v>0.31931973458135776</v>
      </c>
      <c r="D26" s="304">
        <f t="shared" si="62"/>
        <v>0.33505516849494216</v>
      </c>
      <c r="E26" s="304"/>
      <c r="F26" s="304">
        <v>1.2237863280502208E-3</v>
      </c>
      <c r="G26" s="304">
        <v>1.408434997867734E-3</v>
      </c>
      <c r="H26" s="304">
        <v>1.5405571061262741E-3</v>
      </c>
      <c r="I26" s="304"/>
      <c r="J26" s="304">
        <v>1.9322617521594157E-2</v>
      </c>
      <c r="K26" s="304">
        <v>2.1740111843961962E-2</v>
      </c>
      <c r="L26" s="304">
        <v>2.5371036699797875E-2</v>
      </c>
      <c r="M26" s="304"/>
      <c r="N26" s="304">
        <v>6.633186727243312E-2</v>
      </c>
      <c r="O26" s="304">
        <v>6.468669000646389E-2</v>
      </c>
      <c r="P26" s="304">
        <v>6.7312986938164829E-2</v>
      </c>
      <c r="Q26" s="306"/>
      <c r="R26" s="304">
        <v>8.9039855249867569E-3</v>
      </c>
      <c r="S26" s="304">
        <v>9.8429303491589584E-3</v>
      </c>
      <c r="T26" s="304">
        <v>1.1780696051826208E-2</v>
      </c>
      <c r="U26" s="306"/>
      <c r="V26" s="304">
        <v>1.893934425069729E-2</v>
      </c>
      <c r="W26" s="304">
        <v>1.8019754050537538E-2</v>
      </c>
      <c r="X26" s="304">
        <v>1.7242770070048461E-2</v>
      </c>
      <c r="Y26" s="306"/>
      <c r="Z26" s="304">
        <v>6.797544154310417E-2</v>
      </c>
      <c r="AA26" s="304">
        <v>6.6674223356822937E-2</v>
      </c>
      <c r="AB26" s="304">
        <v>6.7256484330646946E-2</v>
      </c>
      <c r="AC26" s="306"/>
      <c r="AD26" s="304">
        <v>5.2514643988105895E-2</v>
      </c>
      <c r="AE26" s="304">
        <v>4.64664073134936E-2</v>
      </c>
      <c r="AF26" s="304">
        <v>3.4309300331020823E-2</v>
      </c>
      <c r="AG26" s="306"/>
      <c r="AH26" s="304">
        <v>2.4553769887715512E-2</v>
      </c>
      <c r="AI26" s="304">
        <v>2.4468838325195103E-2</v>
      </c>
      <c r="AJ26" s="304">
        <v>2.0667613860674269E-2</v>
      </c>
      <c r="AK26" s="306"/>
      <c r="AL26" s="304">
        <v>4.9232771321575289E-2</v>
      </c>
      <c r="AM26" s="304">
        <v>6.6012344337856022E-2</v>
      </c>
      <c r="AN26" s="304">
        <v>8.9573723106636485E-2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0.25275500153246006</v>
      </c>
      <c r="C27" s="304">
        <f t="shared" si="61"/>
        <v>0.25488618122888829</v>
      </c>
      <c r="D27" s="304">
        <f t="shared" si="62"/>
        <v>0.25341167512855711</v>
      </c>
      <c r="E27" s="304"/>
      <c r="F27" s="304">
        <v>2.1524068693426221E-3</v>
      </c>
      <c r="G27" s="304">
        <v>2.3757839609653535E-3</v>
      </c>
      <c r="H27" s="304">
        <v>2.8107699518337163E-3</v>
      </c>
      <c r="I27" s="304"/>
      <c r="J27" s="304">
        <v>1.0738203257298124E-2</v>
      </c>
      <c r="K27" s="304">
        <v>1.1209651206845587E-2</v>
      </c>
      <c r="L27" s="304">
        <v>1.2450286518612267E-2</v>
      </c>
      <c r="M27" s="304"/>
      <c r="N27" s="304">
        <v>3.7029101052482576E-2</v>
      </c>
      <c r="O27" s="304">
        <v>3.6986652905231926E-2</v>
      </c>
      <c r="P27" s="304">
        <v>4.0735348263833265E-2</v>
      </c>
      <c r="Q27" s="306"/>
      <c r="R27" s="304">
        <v>1.5170916355806266E-2</v>
      </c>
      <c r="S27" s="304">
        <v>1.6135348502890518E-2</v>
      </c>
      <c r="T27" s="304">
        <v>2.0269705007120969E-2</v>
      </c>
      <c r="U27" s="306"/>
      <c r="V27" s="304">
        <v>1.2760266926561563E-2</v>
      </c>
      <c r="W27" s="304">
        <v>1.326212308244416E-2</v>
      </c>
      <c r="X27" s="304">
        <v>1.4010184263138116E-2</v>
      </c>
      <c r="Y27" s="306"/>
      <c r="Z27" s="304">
        <v>6.6760293626241321E-2</v>
      </c>
      <c r="AA27" s="304">
        <v>7.8149286686904684E-2</v>
      </c>
      <c r="AB27" s="304">
        <v>9.5839138163494028E-2</v>
      </c>
      <c r="AC27" s="306"/>
      <c r="AD27" s="304">
        <v>4.0383010007174841E-2</v>
      </c>
      <c r="AE27" s="304">
        <v>3.6795715745749878E-2</v>
      </c>
      <c r="AF27" s="304">
        <v>3.0004527261216232E-2</v>
      </c>
      <c r="AG27" s="306"/>
      <c r="AH27" s="304">
        <v>4.6787384679976417E-2</v>
      </c>
      <c r="AI27" s="304">
        <v>3.8746703114292083E-2</v>
      </c>
      <c r="AJ27" s="304">
        <v>1.9361481434084758E-2</v>
      </c>
      <c r="AK27" s="306"/>
      <c r="AL27" s="304">
        <v>2.0973418757576311E-2</v>
      </c>
      <c r="AM27" s="304">
        <v>2.122491602356405E-2</v>
      </c>
      <c r="AN27" s="304">
        <v>1.7930234265223739E-2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0.71445957188218834</v>
      </c>
      <c r="C28" s="304">
        <f t="shared" si="61"/>
        <v>0.76832120459212583</v>
      </c>
      <c r="D28" s="304">
        <f t="shared" si="62"/>
        <v>0.77529073815679928</v>
      </c>
      <c r="E28" s="304"/>
      <c r="F28" s="304">
        <v>3.5212721627095903E-5</v>
      </c>
      <c r="G28" s="304">
        <v>5.2053315038977949E-5</v>
      </c>
      <c r="H28" s="304">
        <v>7.0798806649729687E-5</v>
      </c>
      <c r="I28" s="304"/>
      <c r="J28" s="304">
        <v>6.3755677231896206E-3</v>
      </c>
      <c r="K28" s="304">
        <v>9.7228955206065601E-3</v>
      </c>
      <c r="L28" s="304">
        <v>1.4872372657129717E-2</v>
      </c>
      <c r="M28" s="304"/>
      <c r="N28" s="304">
        <v>1.7820218268294861E-2</v>
      </c>
      <c r="O28" s="304">
        <v>2.3568813316146367E-2</v>
      </c>
      <c r="P28" s="304">
        <v>2.8719778850056183E-2</v>
      </c>
      <c r="Q28" s="306"/>
      <c r="R28" s="304">
        <v>5.6697736816496086E-3</v>
      </c>
      <c r="S28" s="304">
        <v>7.0717601486629889E-3</v>
      </c>
      <c r="T28" s="304">
        <v>8.2718126707012393E-3</v>
      </c>
      <c r="U28" s="306"/>
      <c r="V28" s="304">
        <v>1.3900646103943093E-2</v>
      </c>
      <c r="W28" s="304">
        <v>1.7790130248391607E-2</v>
      </c>
      <c r="X28" s="304">
        <v>1.813324665421685E-2</v>
      </c>
      <c r="Y28" s="306"/>
      <c r="Z28" s="304">
        <v>0.23356732135180056</v>
      </c>
      <c r="AA28" s="304">
        <v>0.24582935273363724</v>
      </c>
      <c r="AB28" s="304">
        <v>0.29557199727694317</v>
      </c>
      <c r="AC28" s="306"/>
      <c r="AD28" s="304">
        <v>0.23378221420925824</v>
      </c>
      <c r="AE28" s="304">
        <v>0.26055221199202599</v>
      </c>
      <c r="AF28" s="304">
        <v>0.26802006068331602</v>
      </c>
      <c r="AG28" s="306"/>
      <c r="AH28" s="304">
        <v>7.5095650429582619E-2</v>
      </c>
      <c r="AI28" s="304">
        <v>6.9076130662155732E-2</v>
      </c>
      <c r="AJ28" s="304">
        <v>5.6612518455151216E-2</v>
      </c>
      <c r="AK28" s="306"/>
      <c r="AL28" s="304">
        <v>0.1282129673928426</v>
      </c>
      <c r="AM28" s="304">
        <v>0.13465785665546046</v>
      </c>
      <c r="AN28" s="304">
        <v>8.5018152102635136E-2</v>
      </c>
    </row>
    <row r="29" spans="1:40" x14ac:dyDescent="0.2">
      <c r="A29" s="13" t="str">
        <f t="shared" si="58"/>
        <v>Elementary occupations</v>
      </c>
      <c r="B29" s="304">
        <f t="shared" si="60"/>
        <v>0.65676169918272176</v>
      </c>
      <c r="C29" s="304">
        <f t="shared" si="61"/>
        <v>0.66899939783672624</v>
      </c>
      <c r="D29" s="304">
        <f t="shared" si="62"/>
        <v>0.67591675995777256</v>
      </c>
      <c r="E29" s="304"/>
      <c r="F29" s="304">
        <v>1.3556941784907688E-5</v>
      </c>
      <c r="G29" s="304">
        <v>1.5719919008244755E-5</v>
      </c>
      <c r="H29" s="304">
        <v>1.8647449317357117E-5</v>
      </c>
      <c r="I29" s="304"/>
      <c r="J29" s="304">
        <v>1.3207340043286372E-2</v>
      </c>
      <c r="K29" s="304">
        <v>1.8701083081357737E-2</v>
      </c>
      <c r="L29" s="304">
        <v>2.9313934406860333E-2</v>
      </c>
      <c r="M29" s="304"/>
      <c r="N29" s="304">
        <v>1.8538714528330429E-2</v>
      </c>
      <c r="O29" s="304">
        <v>2.3688091559557794E-2</v>
      </c>
      <c r="P29" s="304">
        <v>2.8002989029389587E-2</v>
      </c>
      <c r="Q29" s="306"/>
      <c r="R29" s="304">
        <v>8.4753049368489868E-3</v>
      </c>
      <c r="S29" s="304">
        <v>1.0081143106590381E-2</v>
      </c>
      <c r="T29" s="304">
        <v>1.2138473646407598E-2</v>
      </c>
      <c r="U29" s="306"/>
      <c r="V29" s="304">
        <v>1.6680478143140626E-2</v>
      </c>
      <c r="W29" s="304">
        <v>1.9442324701869598E-2</v>
      </c>
      <c r="X29" s="304">
        <v>2.1465086054237279E-2</v>
      </c>
      <c r="Y29" s="306"/>
      <c r="Z29" s="304">
        <v>0.13887441472431392</v>
      </c>
      <c r="AA29" s="304">
        <v>0.11857585610184683</v>
      </c>
      <c r="AB29" s="304">
        <v>0.11809478859661063</v>
      </c>
      <c r="AC29" s="306"/>
      <c r="AD29" s="304">
        <v>0.25250858347014871</v>
      </c>
      <c r="AE29" s="304">
        <v>0.2600166928365551</v>
      </c>
      <c r="AF29" s="304">
        <v>0.27632395446925251</v>
      </c>
      <c r="AG29" s="306"/>
      <c r="AH29" s="304">
        <v>0.13702409972449842</v>
      </c>
      <c r="AI29" s="304">
        <v>0.14008803686141622</v>
      </c>
      <c r="AJ29" s="304">
        <v>0.12151787158662765</v>
      </c>
      <c r="AK29" s="306"/>
      <c r="AL29" s="304">
        <v>7.1439206670369446E-2</v>
      </c>
      <c r="AM29" s="304">
        <v>7.839044966852439E-2</v>
      </c>
      <c r="AN29" s="304">
        <v>6.9041014719069621E-2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24.637</v>
      </c>
      <c r="C32" s="305">
        <f>SUM(C33:C41)</f>
        <v>24.541999999999973</v>
      </c>
      <c r="D32" s="305">
        <f>SUM(D33:D41)</f>
        <v>22.949999999999996</v>
      </c>
      <c r="E32" s="304"/>
      <c r="F32" s="305">
        <f>SUM(F33:F41)</f>
        <v>0.20618881958459731</v>
      </c>
      <c r="G32" s="305">
        <f>SUM(G33:G41)</f>
        <v>0.26175921778499217</v>
      </c>
      <c r="H32" s="305">
        <f>SUM(H33:H41)</f>
        <v>0.33398666672637045</v>
      </c>
      <c r="I32" s="304"/>
      <c r="J32" s="305">
        <f>SUM(J33:J41)</f>
        <v>1.085506335967082</v>
      </c>
      <c r="K32" s="305">
        <f>SUM(K33:K41)</f>
        <v>1.3580346294003605</v>
      </c>
      <c r="L32" s="305">
        <f>SUM(L33:L41)</f>
        <v>1.7147437506633609</v>
      </c>
      <c r="M32" s="304"/>
      <c r="N32" s="305">
        <f>SUM(N33:N41)</f>
        <v>2.7757667389829193</v>
      </c>
      <c r="O32" s="305">
        <f>SUM(O33:O41)</f>
        <v>3.0915553070450583</v>
      </c>
      <c r="P32" s="305">
        <f>SUM(P33:P41)</f>
        <v>3.3601362826060113</v>
      </c>
      <c r="Q32" s="306"/>
      <c r="R32" s="305">
        <f>SUM(R33:R41)</f>
        <v>0.71368878487579546</v>
      </c>
      <c r="S32" s="305">
        <f>SUM(S33:S41)</f>
        <v>0.80184060870485296</v>
      </c>
      <c r="T32" s="305">
        <f>SUM(T33:T41)</f>
        <v>0.9178109832363599</v>
      </c>
      <c r="U32" s="306"/>
      <c r="V32" s="305">
        <f>SUM(V33:V41)</f>
        <v>1.6186456881888012</v>
      </c>
      <c r="W32" s="305">
        <f>SUM(W33:W41)</f>
        <v>1.7420948890354975</v>
      </c>
      <c r="X32" s="305">
        <f>SUM(X33:X41)</f>
        <v>1.7059632731232897</v>
      </c>
      <c r="Y32" s="306"/>
      <c r="Z32" s="305">
        <f>SUM(Z33:Z41)</f>
        <v>7.9680524937909158</v>
      </c>
      <c r="AA32" s="305">
        <f>SUM(AA33:AA41)</f>
        <v>7.421797115586048</v>
      </c>
      <c r="AB32" s="305">
        <f>SUM(AB33:AB41)</f>
        <v>7.221273831582451</v>
      </c>
      <c r="AC32" s="306"/>
      <c r="AD32" s="305">
        <f>SUM(AD33:AD41)</f>
        <v>5.9737549717256666</v>
      </c>
      <c r="AE32" s="305">
        <f>SUM(AE33:AE41)</f>
        <v>6.0776798508448513</v>
      </c>
      <c r="AF32" s="305">
        <f>SUM(AF33:AF41)</f>
        <v>5.4513129162089546</v>
      </c>
      <c r="AG32" s="306"/>
      <c r="AH32" s="305">
        <f>SUM(AH33:AH41)</f>
        <v>3.1038321845758174</v>
      </c>
      <c r="AI32" s="305">
        <f>SUM(AI33:AI41)</f>
        <v>2.9948812546039423</v>
      </c>
      <c r="AJ32" s="305">
        <f>SUM(AJ33:AJ41)</f>
        <v>1.7055667999844877</v>
      </c>
      <c r="AK32" s="306"/>
      <c r="AL32" s="305">
        <f>SUM(AL33:AL41)</f>
        <v>1.1915639823084043</v>
      </c>
      <c r="AM32" s="305">
        <f>SUM(AM33:AM41)</f>
        <v>0.79235712699437488</v>
      </c>
      <c r="AN32" s="305">
        <f>SUM(AN33:AN41)</f>
        <v>0.53920549586871214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2.0749316189071219</v>
      </c>
      <c r="C33" s="304">
        <f t="shared" ref="C33:C41" si="64">SUM(G33,K33,O33,S33,W33,AA33,AE33,AI33,AM33)</f>
        <v>2.0163286457478722</v>
      </c>
      <c r="D33" s="304">
        <f t="shared" ref="D33:D40" si="65">SUM(H33,L33,P33,T33,X33,AB33,AF33,AJ33,AN33)</f>
        <v>2.014513976492907</v>
      </c>
      <c r="E33" s="304"/>
      <c r="F33" s="304">
        <v>1.8398770656764509E-2</v>
      </c>
      <c r="G33" s="304">
        <v>1.9103650972388225E-2</v>
      </c>
      <c r="H33" s="304">
        <v>1.730172790580975E-2</v>
      </c>
      <c r="I33" s="304"/>
      <c r="J33" s="304">
        <v>0.17470637494268035</v>
      </c>
      <c r="K33" s="304">
        <v>0.2081826123933154</v>
      </c>
      <c r="L33" s="304">
        <v>0.25231702883685819</v>
      </c>
      <c r="M33" s="304"/>
      <c r="N33" s="304">
        <v>0.47440728367107921</v>
      </c>
      <c r="O33" s="304">
        <v>0.50511788067712127</v>
      </c>
      <c r="P33" s="304">
        <v>0.52463502713835541</v>
      </c>
      <c r="Q33" s="306"/>
      <c r="R33" s="304">
        <v>0.10631658400002393</v>
      </c>
      <c r="S33" s="304">
        <v>0.11306808683813711</v>
      </c>
      <c r="T33" s="304">
        <v>0.12870871788442412</v>
      </c>
      <c r="U33" s="306"/>
      <c r="V33" s="304">
        <v>0.22818327393175317</v>
      </c>
      <c r="W33" s="304">
        <v>0.23256783086467978</v>
      </c>
      <c r="X33" s="304">
        <v>0.22828502062747208</v>
      </c>
      <c r="Y33" s="306"/>
      <c r="Z33" s="304">
        <v>0.56020103643533614</v>
      </c>
      <c r="AA33" s="304">
        <v>0.45978482448943137</v>
      </c>
      <c r="AB33" s="304">
        <v>0.43574000971951876</v>
      </c>
      <c r="AC33" s="306"/>
      <c r="AD33" s="304">
        <v>0.36257967411125092</v>
      </c>
      <c r="AE33" s="304">
        <v>0.33930162633950067</v>
      </c>
      <c r="AF33" s="304">
        <v>0.33520338804770095</v>
      </c>
      <c r="AG33" s="306"/>
      <c r="AH33" s="304">
        <v>0.12232018827982634</v>
      </c>
      <c r="AI33" s="304">
        <v>0.10607153031222222</v>
      </c>
      <c r="AJ33" s="304">
        <v>5.4065501670395776E-2</v>
      </c>
      <c r="AK33" s="306"/>
      <c r="AL33" s="304">
        <v>2.7818432878407035E-2</v>
      </c>
      <c r="AM33" s="304">
        <v>3.3130602861076552E-2</v>
      </c>
      <c r="AN33" s="304">
        <v>3.8257554662372066E-2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4.3330441791753378</v>
      </c>
      <c r="C34" s="304">
        <f t="shared" si="64"/>
        <v>4.610789181286167</v>
      </c>
      <c r="D34" s="304">
        <f t="shared" si="65"/>
        <v>4.7943674362941477</v>
      </c>
      <c r="E34" s="304"/>
      <c r="F34" s="304">
        <v>0.15078297285510397</v>
      </c>
      <c r="G34" s="304">
        <v>0.19999035694796743</v>
      </c>
      <c r="H34" s="304">
        <v>0.26410927605062268</v>
      </c>
      <c r="I34" s="304"/>
      <c r="J34" s="304">
        <v>0.50387149069928061</v>
      </c>
      <c r="K34" s="304">
        <v>0.66054835917465482</v>
      </c>
      <c r="L34" s="304">
        <v>0.86247356367292016</v>
      </c>
      <c r="M34" s="304"/>
      <c r="N34" s="304">
        <v>1.0458703995086944</v>
      </c>
      <c r="O34" s="304">
        <v>1.1714063396168222</v>
      </c>
      <c r="P34" s="304">
        <v>1.1974506786072352</v>
      </c>
      <c r="Q34" s="306"/>
      <c r="R34" s="304">
        <v>0.11325602271823582</v>
      </c>
      <c r="S34" s="304">
        <v>0.12350189450319531</v>
      </c>
      <c r="T34" s="304">
        <v>0.13201016439681321</v>
      </c>
      <c r="U34" s="306"/>
      <c r="V34" s="304">
        <v>0.47203801029271747</v>
      </c>
      <c r="W34" s="304">
        <v>0.5097702227028178</v>
      </c>
      <c r="X34" s="304">
        <v>0.49137076532182866</v>
      </c>
      <c r="Y34" s="306"/>
      <c r="Z34" s="304">
        <v>1.1919452836626327</v>
      </c>
      <c r="AA34" s="304">
        <v>1.0677967350129847</v>
      </c>
      <c r="AB34" s="304">
        <v>1.0589559559863719</v>
      </c>
      <c r="AC34" s="306"/>
      <c r="AD34" s="304">
        <v>0.54461448359590581</v>
      </c>
      <c r="AE34" s="304">
        <v>0.53717306231432627</v>
      </c>
      <c r="AF34" s="304">
        <v>0.4874831292576875</v>
      </c>
      <c r="AG34" s="306"/>
      <c r="AH34" s="304">
        <v>0.25696953140299467</v>
      </c>
      <c r="AI34" s="304">
        <v>0.27646897949355087</v>
      </c>
      <c r="AJ34" s="304">
        <v>0.24216381620758598</v>
      </c>
      <c r="AK34" s="306"/>
      <c r="AL34" s="304">
        <v>5.3695984439772589E-2</v>
      </c>
      <c r="AM34" s="304">
        <v>6.4133231519848385E-2</v>
      </c>
      <c r="AN34" s="304">
        <v>5.8350086793082963E-2</v>
      </c>
    </row>
    <row r="35" spans="1:40" x14ac:dyDescent="0.2">
      <c r="A35" s="13" t="str">
        <f t="shared" si="63"/>
        <v>Associate professional occupations</v>
      </c>
      <c r="B35" s="304">
        <f t="shared" si="66"/>
        <v>3.0701269774878597</v>
      </c>
      <c r="C35" s="304">
        <f t="shared" si="64"/>
        <v>2.7826660975971471</v>
      </c>
      <c r="D35" s="304">
        <f t="shared" si="65"/>
        <v>2.7031874423762599</v>
      </c>
      <c r="E35" s="304"/>
      <c r="F35" s="304">
        <v>2.545053606485392E-2</v>
      </c>
      <c r="G35" s="304">
        <v>2.9741395432483921E-2</v>
      </c>
      <c r="H35" s="304">
        <v>3.9074966937571828E-2</v>
      </c>
      <c r="I35" s="304"/>
      <c r="J35" s="304">
        <v>0.18758247752065174</v>
      </c>
      <c r="K35" s="304">
        <v>0.2055887645279213</v>
      </c>
      <c r="L35" s="304">
        <v>0.23686698701955206</v>
      </c>
      <c r="M35" s="304"/>
      <c r="N35" s="304">
        <v>0.55999509113330459</v>
      </c>
      <c r="O35" s="304">
        <v>0.57136816810983826</v>
      </c>
      <c r="P35" s="304">
        <v>0.59539429328016236</v>
      </c>
      <c r="Q35" s="306"/>
      <c r="R35" s="304">
        <v>0.17342969500223099</v>
      </c>
      <c r="S35" s="304">
        <v>0.18639830769091972</v>
      </c>
      <c r="T35" s="304">
        <v>0.20988386704170869</v>
      </c>
      <c r="U35" s="306"/>
      <c r="V35" s="304">
        <v>0.26874617870303552</v>
      </c>
      <c r="W35" s="304">
        <v>0.24598585478632162</v>
      </c>
      <c r="X35" s="304">
        <v>0.22155722049713866</v>
      </c>
      <c r="Y35" s="306"/>
      <c r="Z35" s="304">
        <v>0.98167385854000699</v>
      </c>
      <c r="AA35" s="304">
        <v>0.78002048673169422</v>
      </c>
      <c r="AB35" s="304">
        <v>0.72196788829261671</v>
      </c>
      <c r="AC35" s="306"/>
      <c r="AD35" s="304">
        <v>0.60007472766663805</v>
      </c>
      <c r="AE35" s="304">
        <v>0.53526942402222943</v>
      </c>
      <c r="AF35" s="304">
        <v>0.50665686374668362</v>
      </c>
      <c r="AG35" s="306"/>
      <c r="AH35" s="304">
        <v>0.23685212201284964</v>
      </c>
      <c r="AI35" s="304">
        <v>0.1943839678663439</v>
      </c>
      <c r="AJ35" s="304">
        <v>0.14442655028207549</v>
      </c>
      <c r="AK35" s="306"/>
      <c r="AL35" s="304">
        <v>3.6322290844288403E-2</v>
      </c>
      <c r="AM35" s="304">
        <v>3.390972842939545E-2</v>
      </c>
      <c r="AN35" s="304">
        <v>2.7358805278750273E-2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1.8535153102336261</v>
      </c>
      <c r="C36" s="304">
        <f t="shared" si="64"/>
        <v>1.6970880921212625</v>
      </c>
      <c r="D36" s="304">
        <f t="shared" si="65"/>
        <v>1.5179126005331973</v>
      </c>
      <c r="E36" s="304"/>
      <c r="F36" s="304">
        <v>4.0741108242822056E-3</v>
      </c>
      <c r="G36" s="304">
        <v>4.5277546308398944E-3</v>
      </c>
      <c r="H36" s="304">
        <v>4.3062608422063239E-3</v>
      </c>
      <c r="I36" s="304"/>
      <c r="J36" s="304">
        <v>6.49546208045816E-2</v>
      </c>
      <c r="K36" s="304">
        <v>7.346964679885018E-2</v>
      </c>
      <c r="L36" s="304">
        <v>7.803133324918668E-2</v>
      </c>
      <c r="M36" s="304"/>
      <c r="N36" s="304">
        <v>0.26362748044343803</v>
      </c>
      <c r="O36" s="304">
        <v>0.29609679149492807</v>
      </c>
      <c r="P36" s="304">
        <v>0.3355881847140999</v>
      </c>
      <c r="Q36" s="306"/>
      <c r="R36" s="304">
        <v>0.10528116028180892</v>
      </c>
      <c r="S36" s="304">
        <v>0.11867385478794995</v>
      </c>
      <c r="T36" s="304">
        <v>0.14568774848013744</v>
      </c>
      <c r="U36" s="306"/>
      <c r="V36" s="304">
        <v>0.12273898782906191</v>
      </c>
      <c r="W36" s="304">
        <v>0.13220076849048668</v>
      </c>
      <c r="X36" s="304">
        <v>0.15217444430121535</v>
      </c>
      <c r="Y36" s="306"/>
      <c r="Z36" s="304">
        <v>0.49818028183054219</v>
      </c>
      <c r="AA36" s="304">
        <v>0.45721467673131128</v>
      </c>
      <c r="AB36" s="304">
        <v>0.43062072035957855</v>
      </c>
      <c r="AC36" s="306"/>
      <c r="AD36" s="304">
        <v>0.5705856004227442</v>
      </c>
      <c r="AE36" s="304">
        <v>0.46608677281867517</v>
      </c>
      <c r="AF36" s="304">
        <v>0.29968505967998788</v>
      </c>
      <c r="AG36" s="306"/>
      <c r="AH36" s="304">
        <v>0.18379728333349143</v>
      </c>
      <c r="AI36" s="304">
        <v>0.10321100640624935</v>
      </c>
      <c r="AJ36" s="304">
        <v>2.9232587043588932E-2</v>
      </c>
      <c r="AK36" s="306"/>
      <c r="AL36" s="304">
        <v>4.0275784463675711E-2</v>
      </c>
      <c r="AM36" s="304">
        <v>4.5606819961971863E-2</v>
      </c>
      <c r="AN36" s="304">
        <v>4.2586261863196272E-2</v>
      </c>
    </row>
    <row r="37" spans="1:40" x14ac:dyDescent="0.2">
      <c r="A37" s="13" t="str">
        <f t="shared" si="63"/>
        <v>Skilled trades occupations</v>
      </c>
      <c r="B37" s="304">
        <f t="shared" si="66"/>
        <v>5.0657270734093593</v>
      </c>
      <c r="C37" s="304">
        <f t="shared" si="64"/>
        <v>4.7663253612677918</v>
      </c>
      <c r="D37" s="304">
        <f t="shared" si="65"/>
        <v>3.9868842832308435</v>
      </c>
      <c r="E37" s="304"/>
      <c r="F37" s="304">
        <v>5.3621888197867638E-4</v>
      </c>
      <c r="G37" s="304">
        <v>6.1510771666927519E-4</v>
      </c>
      <c r="H37" s="304">
        <v>6.7468707885433689E-4</v>
      </c>
      <c r="I37" s="304"/>
      <c r="J37" s="304">
        <v>4.8500638384250928E-2</v>
      </c>
      <c r="K37" s="304">
        <v>7.0213683251874756E-2</v>
      </c>
      <c r="L37" s="304">
        <v>8.9836782051612565E-2</v>
      </c>
      <c r="M37" s="304"/>
      <c r="N37" s="304">
        <v>0.1319129511451248</v>
      </c>
      <c r="O37" s="304">
        <v>0.16610951649928676</v>
      </c>
      <c r="P37" s="304">
        <v>0.1822493600804786</v>
      </c>
      <c r="Q37" s="306"/>
      <c r="R37" s="304">
        <v>7.5912294602769728E-2</v>
      </c>
      <c r="S37" s="304">
        <v>9.1755262852659253E-2</v>
      </c>
      <c r="T37" s="304">
        <v>0.10538283763898323</v>
      </c>
      <c r="U37" s="306"/>
      <c r="V37" s="304">
        <v>0.30263567625079912</v>
      </c>
      <c r="W37" s="304">
        <v>0.33769093328066013</v>
      </c>
      <c r="X37" s="304">
        <v>0.31453711299186982</v>
      </c>
      <c r="Y37" s="306"/>
      <c r="Z37" s="304">
        <v>2.5048152876760299</v>
      </c>
      <c r="AA37" s="304">
        <v>2.2203432906125347</v>
      </c>
      <c r="AB37" s="304">
        <v>1.9849181801691165</v>
      </c>
      <c r="AC37" s="306"/>
      <c r="AD37" s="304">
        <v>1.2396378721472696</v>
      </c>
      <c r="AE37" s="304">
        <v>1.2137414274750038</v>
      </c>
      <c r="AF37" s="304">
        <v>0.93049166573694575</v>
      </c>
      <c r="AG37" s="306"/>
      <c r="AH37" s="304">
        <v>0.54626038965686829</v>
      </c>
      <c r="AI37" s="304">
        <v>0.54387789664122743</v>
      </c>
      <c r="AJ37" s="304">
        <v>0.30416031506074431</v>
      </c>
      <c r="AK37" s="306"/>
      <c r="AL37" s="304">
        <v>0.21551574466426801</v>
      </c>
      <c r="AM37" s="304">
        <v>0.12197824293787649</v>
      </c>
      <c r="AN37" s="304">
        <v>7.4633342422239166E-2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0.30917864566129311</v>
      </c>
      <c r="C38" s="304">
        <f t="shared" si="64"/>
        <v>0.32899497327532135</v>
      </c>
      <c r="D38" s="304">
        <f t="shared" si="65"/>
        <v>0.32713377587672876</v>
      </c>
      <c r="E38" s="304"/>
      <c r="F38" s="304">
        <v>2.6888274293979976E-3</v>
      </c>
      <c r="G38" s="304">
        <v>2.7473998301695318E-3</v>
      </c>
      <c r="H38" s="304">
        <v>2.717029281059111E-3</v>
      </c>
      <c r="I38" s="304"/>
      <c r="J38" s="304">
        <v>3.3302961406641326E-3</v>
      </c>
      <c r="K38" s="304">
        <v>3.4587139952468645E-3</v>
      </c>
      <c r="L38" s="304">
        <v>3.3118804959397013E-3</v>
      </c>
      <c r="M38" s="304"/>
      <c r="N38" s="304">
        <v>2.9261116715656222E-2</v>
      </c>
      <c r="O38" s="304">
        <v>2.8707151666328923E-2</v>
      </c>
      <c r="P38" s="304">
        <v>2.946566644421179E-2</v>
      </c>
      <c r="Q38" s="306"/>
      <c r="R38" s="304">
        <v>7.6950391960355835E-3</v>
      </c>
      <c r="S38" s="304">
        <v>7.2628964570449987E-3</v>
      </c>
      <c r="T38" s="304">
        <v>7.0126272564021474E-3</v>
      </c>
      <c r="U38" s="306"/>
      <c r="V38" s="304">
        <v>2.994742462007903E-2</v>
      </c>
      <c r="W38" s="304">
        <v>3.1275781824862625E-2</v>
      </c>
      <c r="X38" s="304">
        <v>3.0301607814935978E-2</v>
      </c>
      <c r="Y38" s="306"/>
      <c r="Z38" s="304">
        <v>5.1201426761573937E-2</v>
      </c>
      <c r="AA38" s="304">
        <v>5.0795999610763753E-2</v>
      </c>
      <c r="AB38" s="304">
        <v>4.4314165990282033E-2</v>
      </c>
      <c r="AC38" s="306"/>
      <c r="AD38" s="304">
        <v>4.9600421390540265E-2</v>
      </c>
      <c r="AE38" s="304">
        <v>4.1593668071496448E-2</v>
      </c>
      <c r="AF38" s="304">
        <v>3.0788922939787647E-2</v>
      </c>
      <c r="AG38" s="306"/>
      <c r="AH38" s="304">
        <v>0.11127079609324843</v>
      </c>
      <c r="AI38" s="304">
        <v>0.13286578061294177</v>
      </c>
      <c r="AJ38" s="304">
        <v>0.14971692201220532</v>
      </c>
      <c r="AK38" s="306"/>
      <c r="AL38" s="304">
        <v>2.4183297314097532E-2</v>
      </c>
      <c r="AM38" s="304">
        <v>3.0287581206466435E-2</v>
      </c>
      <c r="AN38" s="304">
        <v>2.9504953641905019E-2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0.75681889118596513</v>
      </c>
      <c r="C39" s="304">
        <f t="shared" si="64"/>
        <v>0.77837888959623514</v>
      </c>
      <c r="D39" s="304">
        <f t="shared" si="65"/>
        <v>0.79598521249517851</v>
      </c>
      <c r="E39" s="304"/>
      <c r="F39" s="304">
        <v>1.9371441611121356E-3</v>
      </c>
      <c r="G39" s="304">
        <v>2.130337532203833E-3</v>
      </c>
      <c r="H39" s="304">
        <v>2.1455919924922473E-3</v>
      </c>
      <c r="I39" s="304"/>
      <c r="J39" s="304">
        <v>3.4418600842582789E-2</v>
      </c>
      <c r="K39" s="304">
        <v>4.1749738543983554E-2</v>
      </c>
      <c r="L39" s="304">
        <v>5.2577398996686016E-2</v>
      </c>
      <c r="M39" s="304"/>
      <c r="N39" s="304">
        <v>9.311267574430547E-2</v>
      </c>
      <c r="O39" s="304">
        <v>0.10438712261503898</v>
      </c>
      <c r="P39" s="304">
        <v>0.11410542389624742</v>
      </c>
      <c r="Q39" s="306"/>
      <c r="R39" s="304">
        <v>3.3366330889125224E-2</v>
      </c>
      <c r="S39" s="304">
        <v>3.9106458712394133E-2</v>
      </c>
      <c r="T39" s="304">
        <v>4.565587003798021E-2</v>
      </c>
      <c r="U39" s="306"/>
      <c r="V39" s="304">
        <v>3.8262369219834898E-2</v>
      </c>
      <c r="W39" s="304">
        <v>4.5914090809967847E-2</v>
      </c>
      <c r="X39" s="304">
        <v>5.6003303111061199E-2</v>
      </c>
      <c r="Y39" s="306"/>
      <c r="Z39" s="304">
        <v>0.22839778883176226</v>
      </c>
      <c r="AA39" s="304">
        <v>0.23447445870272285</v>
      </c>
      <c r="AB39" s="304">
        <v>0.24692160268743477</v>
      </c>
      <c r="AC39" s="306"/>
      <c r="AD39" s="304">
        <v>0.19813560252057164</v>
      </c>
      <c r="AE39" s="304">
        <v>0.18957729187689387</v>
      </c>
      <c r="AF39" s="304">
        <v>0.18761333929701154</v>
      </c>
      <c r="AG39" s="306"/>
      <c r="AH39" s="304">
        <v>7.6110442531367714E-2</v>
      </c>
      <c r="AI39" s="304">
        <v>5.8745323000515312E-2</v>
      </c>
      <c r="AJ39" s="304">
        <v>1.9638896978004524E-2</v>
      </c>
      <c r="AK39" s="306"/>
      <c r="AL39" s="304">
        <v>5.3077936445303078E-2</v>
      </c>
      <c r="AM39" s="304">
        <v>6.2294067802514834E-2</v>
      </c>
      <c r="AN39" s="304">
        <v>7.1323785498260628E-2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5.5472552904331014</v>
      </c>
      <c r="C40" s="304">
        <f t="shared" si="64"/>
        <v>6.219017297749966</v>
      </c>
      <c r="D40" s="304">
        <f t="shared" si="65"/>
        <v>5.6892922978005176</v>
      </c>
      <c r="E40" s="304"/>
      <c r="F40" s="304">
        <v>1.7189210560207443E-4</v>
      </c>
      <c r="G40" s="304">
        <v>2.549109090191416E-4</v>
      </c>
      <c r="H40" s="304">
        <v>3.6007277597263686E-4</v>
      </c>
      <c r="I40" s="304"/>
      <c r="J40" s="304">
        <v>5.5980819740654553E-2</v>
      </c>
      <c r="K40" s="304">
        <v>7.9637545028407405E-2</v>
      </c>
      <c r="L40" s="304">
        <v>0.11866123087226592</v>
      </c>
      <c r="M40" s="304"/>
      <c r="N40" s="304">
        <v>0.11415538361914934</v>
      </c>
      <c r="O40" s="304">
        <v>0.18228411472394915</v>
      </c>
      <c r="P40" s="304">
        <v>0.30462522390735725</v>
      </c>
      <c r="Q40" s="306"/>
      <c r="R40" s="305">
        <v>5.8772658003745648E-2</v>
      </c>
      <c r="S40" s="305">
        <v>8.2777343335049478E-2</v>
      </c>
      <c r="T40" s="305">
        <v>9.3628386751868145E-2</v>
      </c>
      <c r="U40" s="306"/>
      <c r="V40" s="305">
        <v>0.12485688958291233</v>
      </c>
      <c r="W40" s="305">
        <v>0.17511632109388142</v>
      </c>
      <c r="X40" s="305">
        <v>0.17718529760344487</v>
      </c>
      <c r="Y40" s="306"/>
      <c r="Z40" s="305">
        <v>1.6871763327196432</v>
      </c>
      <c r="AA40" s="305">
        <v>1.9403251371921664</v>
      </c>
      <c r="AB40" s="305">
        <v>2.086793445879676</v>
      </c>
      <c r="AC40" s="306"/>
      <c r="AD40" s="305">
        <v>1.9180410467520552</v>
      </c>
      <c r="AE40" s="305">
        <v>2.3665812536384201</v>
      </c>
      <c r="AF40" s="305">
        <v>2.3689338508207558</v>
      </c>
      <c r="AG40" s="306"/>
      <c r="AH40" s="305">
        <v>1.0605542084418893</v>
      </c>
      <c r="AI40" s="305">
        <v>1.1473895286706952</v>
      </c>
      <c r="AJ40" s="305">
        <v>0.47445098871855085</v>
      </c>
      <c r="AK40" s="306"/>
      <c r="AL40" s="305">
        <v>0.52754605946744959</v>
      </c>
      <c r="AM40" s="305">
        <v>0.24465114315837788</v>
      </c>
      <c r="AN40" s="305">
        <v>6.4653800470626147E-2</v>
      </c>
    </row>
    <row r="41" spans="1:40" x14ac:dyDescent="0.2">
      <c r="A41" s="39" t="str">
        <f t="shared" si="63"/>
        <v>Elementary occupations</v>
      </c>
      <c r="B41" s="307">
        <f t="shared" si="66"/>
        <v>1.6264020135063353</v>
      </c>
      <c r="C41" s="307">
        <f t="shared" si="64"/>
        <v>1.3424114613582105</v>
      </c>
      <c r="D41" s="307">
        <f>SUM(H41,L41,P41,T41,X41,AB41,AF41,AJ41,AN41)</f>
        <v>1.1207229749002172</v>
      </c>
      <c r="E41" s="307"/>
      <c r="F41" s="307">
        <v>2.148346605501803E-3</v>
      </c>
      <c r="G41" s="307">
        <v>2.6483038132509473E-3</v>
      </c>
      <c r="H41" s="307">
        <v>3.2970538617815527E-3</v>
      </c>
      <c r="I41" s="307"/>
      <c r="J41" s="307">
        <v>1.2161016891735205E-2</v>
      </c>
      <c r="K41" s="307">
        <v>1.5185565686106193E-2</v>
      </c>
      <c r="L41" s="307">
        <v>2.0667545468339536E-2</v>
      </c>
      <c r="M41" s="307"/>
      <c r="N41" s="307">
        <v>6.3424357002166934E-2</v>
      </c>
      <c r="O41" s="307">
        <v>6.607822164174397E-2</v>
      </c>
      <c r="P41" s="307">
        <v>7.6622424537863165E-2</v>
      </c>
      <c r="Q41" s="308"/>
      <c r="R41" s="307">
        <v>3.9659000181819691E-2</v>
      </c>
      <c r="S41" s="307">
        <v>3.9296503527502934E-2</v>
      </c>
      <c r="T41" s="307">
        <v>4.9840763748042742E-2</v>
      </c>
      <c r="U41" s="308"/>
      <c r="V41" s="307">
        <v>3.1236877758607652E-2</v>
      </c>
      <c r="W41" s="307">
        <v>3.1573085181819692E-2</v>
      </c>
      <c r="X41" s="307">
        <v>3.4548500854323184E-2</v>
      </c>
      <c r="Y41" s="308"/>
      <c r="Z41" s="307">
        <v>0.26446119733338908</v>
      </c>
      <c r="AA41" s="307">
        <v>0.2110415065024393</v>
      </c>
      <c r="AB41" s="307">
        <v>0.21104186249785584</v>
      </c>
      <c r="AC41" s="308"/>
      <c r="AD41" s="307">
        <v>0.49048554311869114</v>
      </c>
      <c r="AE41" s="307">
        <v>0.3883553242883046</v>
      </c>
      <c r="AF41" s="307">
        <v>0.30445669668239489</v>
      </c>
      <c r="AG41" s="308"/>
      <c r="AH41" s="307">
        <v>0.50969722282328145</v>
      </c>
      <c r="AI41" s="307">
        <v>0.43186724160019596</v>
      </c>
      <c r="AJ41" s="307">
        <v>0.28771122201133675</v>
      </c>
      <c r="AK41" s="308"/>
      <c r="AL41" s="307">
        <v>0.21312845179114237</v>
      </c>
      <c r="AM41" s="307">
        <v>0.15636570911684702</v>
      </c>
      <c r="AN41" s="307">
        <v>0.13253690523827963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of Tyne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21.391000000000002</v>
      </c>
      <c r="C50" s="305">
        <f>SUM(C51:C59)</f>
        <v>20.74400000000001</v>
      </c>
      <c r="D50" s="305">
        <f>SUM(D51:D59)</f>
        <v>20.593000000000011</v>
      </c>
      <c r="E50" s="304"/>
      <c r="F50" s="305">
        <f>SUM(F51:F59)</f>
        <v>3.3353085902103403E-2</v>
      </c>
      <c r="G50" s="305">
        <f>SUM(G51:G59)</f>
        <v>4.1280186656033634E-2</v>
      </c>
      <c r="H50" s="305">
        <f>SUM(H51:H59)</f>
        <v>5.8657965658152698E-2</v>
      </c>
      <c r="I50" s="304"/>
      <c r="J50" s="305">
        <f>SUM(J51:J59)</f>
        <v>0.59430782022987372</v>
      </c>
      <c r="K50" s="305">
        <f>SUM(K51:K59)</f>
        <v>0.73156542900893473</v>
      </c>
      <c r="L50" s="305">
        <f>SUM(L51:L59)</f>
        <v>1.0142403562838593</v>
      </c>
      <c r="M50" s="304"/>
      <c r="N50" s="305">
        <f>SUM(N51:N59)</f>
        <v>1.2962900484815716</v>
      </c>
      <c r="O50" s="305">
        <f>SUM(O51:O59)</f>
        <v>1.4005799844871263</v>
      </c>
      <c r="P50" s="305">
        <f>SUM(P51:P59)</f>
        <v>1.6305788289212648</v>
      </c>
      <c r="Q50" s="304"/>
      <c r="R50" s="305">
        <f>SUM(R51:R59)</f>
        <v>0.5139716503373809</v>
      </c>
      <c r="S50" s="305">
        <f>SUM(S51:S59)</f>
        <v>0.55174456974595765</v>
      </c>
      <c r="T50" s="305">
        <f>SUM(T51:T59)</f>
        <v>0.67994614274160436</v>
      </c>
      <c r="U50" s="304"/>
      <c r="V50" s="305">
        <f>SUM(V51:V59)</f>
        <v>0.96656181304064115</v>
      </c>
      <c r="W50" s="305">
        <f>SUM(W51:W59)</f>
        <v>1.0188923750556726</v>
      </c>
      <c r="X50" s="305">
        <f>SUM(X51:X59)</f>
        <v>1.1472623559442645</v>
      </c>
      <c r="Y50" s="304"/>
      <c r="Z50" s="305">
        <f>SUM(Z51:Z59)</f>
        <v>8.4344243982958336</v>
      </c>
      <c r="AA50" s="305">
        <f>SUM(AA51:AA59)</f>
        <v>7.3402084799372371</v>
      </c>
      <c r="AB50" s="305">
        <f>SUM(AB51:AB59)</f>
        <v>7.1714113644522071</v>
      </c>
      <c r="AC50" s="304"/>
      <c r="AD50" s="305">
        <f>SUM(AD51:AD59)</f>
        <v>6.0922495449099348</v>
      </c>
      <c r="AE50" s="305">
        <f>SUM(AE51:AE59)</f>
        <v>6.467283783487578</v>
      </c>
      <c r="AF50" s="305">
        <f>SUM(AF51:AF59)</f>
        <v>6.8698108032731788</v>
      </c>
      <c r="AG50" s="304"/>
      <c r="AH50" s="305">
        <f>SUM(AH51:AH59)</f>
        <v>2.4690355026121118</v>
      </c>
      <c r="AI50" s="305">
        <f>SUM(AI51:AI59)</f>
        <v>2.5201373686857225</v>
      </c>
      <c r="AJ50" s="305">
        <f>SUM(AJ51:AJ59)</f>
        <v>1.7702662269169358</v>
      </c>
      <c r="AK50" s="304"/>
      <c r="AL50" s="305">
        <f>SUM(AL51:AL59)</f>
        <v>0.99080613619055313</v>
      </c>
      <c r="AM50" s="305">
        <f>SUM(AM51:AM59)</f>
        <v>0.67230782293574776</v>
      </c>
      <c r="AN50" s="305">
        <f>SUM(AN51:AN59)</f>
        <v>0.25082595580854367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1.8225372725118145</v>
      </c>
      <c r="C51" s="304">
        <f t="shared" ref="C51:D51" si="68">SUM(G51,K51,O51,S51,W51,AA51,AE51,AI51,AM51)</f>
        <v>1.672732600798909</v>
      </c>
      <c r="D51" s="304">
        <f t="shared" si="68"/>
        <v>1.8914711826831603</v>
      </c>
      <c r="E51" s="304"/>
      <c r="F51" s="304">
        <v>5.3080482056726301E-3</v>
      </c>
      <c r="G51" s="304">
        <v>7.0920076591540707E-3</v>
      </c>
      <c r="H51" s="304">
        <v>1.1585844071478925E-2</v>
      </c>
      <c r="I51" s="304"/>
      <c r="J51" s="304">
        <v>0.14963601497493317</v>
      </c>
      <c r="K51" s="304">
        <v>0.17920306141831122</v>
      </c>
      <c r="L51" s="304">
        <v>0.25166980246533849</v>
      </c>
      <c r="M51" s="304"/>
      <c r="N51" s="304">
        <v>0.27655732781056086</v>
      </c>
      <c r="O51" s="304">
        <v>0.28368207831664627</v>
      </c>
      <c r="P51" s="304">
        <v>0.33735112073049994</v>
      </c>
      <c r="Q51" s="304"/>
      <c r="R51" s="304">
        <v>7.0385211845243531E-2</v>
      </c>
      <c r="S51" s="304">
        <v>6.6332691089658169E-2</v>
      </c>
      <c r="T51" s="304">
        <v>7.2604805503660233E-2</v>
      </c>
      <c r="U51" s="304"/>
      <c r="V51" s="304">
        <v>0.16905820127270829</v>
      </c>
      <c r="W51" s="304">
        <v>0.16095934402775325</v>
      </c>
      <c r="X51" s="304">
        <v>0.17919620747103973</v>
      </c>
      <c r="Y51" s="304"/>
      <c r="Z51" s="304">
        <v>0.5961245328044299</v>
      </c>
      <c r="AA51" s="304">
        <v>0.45806108271312745</v>
      </c>
      <c r="AB51" s="304">
        <v>0.52837383730513043</v>
      </c>
      <c r="AC51" s="304"/>
      <c r="AD51" s="304">
        <v>0.33883538670981911</v>
      </c>
      <c r="AE51" s="304">
        <v>0.31454647339832537</v>
      </c>
      <c r="AF51" s="304">
        <v>0.35133345696135598</v>
      </c>
      <c r="AG51" s="304"/>
      <c r="AH51" s="304">
        <v>0.15301484178052532</v>
      </c>
      <c r="AI51" s="304">
        <v>0.14385301708702053</v>
      </c>
      <c r="AJ51" s="304">
        <v>0.10734749554287709</v>
      </c>
      <c r="AK51" s="304"/>
      <c r="AL51" s="304">
        <v>6.3617707107921917E-2</v>
      </c>
      <c r="AM51" s="304">
        <v>5.9002845088912556E-2</v>
      </c>
      <c r="AN51" s="304">
        <v>5.200861263177925E-2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1.7756649811082008</v>
      </c>
      <c r="C52" s="304">
        <f t="shared" ref="C52:C59" si="70">SUM(G52,K52,O52,S52,W52,AA52,AE52,AI52,AM52)</f>
        <v>1.7823731407815417</v>
      </c>
      <c r="D52" s="304">
        <f t="shared" ref="D52:D59" si="71">SUM(H52,L52,P52,T52,X52,AB52,AF52,AJ52,AN52)</f>
        <v>2.038158748524642</v>
      </c>
      <c r="E52" s="304"/>
      <c r="F52" s="304">
        <v>1.2867879067227778E-2</v>
      </c>
      <c r="G52" s="304">
        <v>1.5234472134690173E-2</v>
      </c>
      <c r="H52" s="304">
        <v>1.9103366517021592E-2</v>
      </c>
      <c r="I52" s="304"/>
      <c r="J52" s="304">
        <v>0.21514505360704642</v>
      </c>
      <c r="K52" s="304">
        <v>0.26951932438979431</v>
      </c>
      <c r="L52" s="304">
        <v>0.37185231447431388</v>
      </c>
      <c r="M52" s="304"/>
      <c r="N52" s="304">
        <v>0.31143765543681901</v>
      </c>
      <c r="O52" s="304">
        <v>0.31956159927573585</v>
      </c>
      <c r="P52" s="304">
        <v>0.33317524889205424</v>
      </c>
      <c r="Q52" s="304"/>
      <c r="R52" s="304">
        <v>3.9217963393058136E-2</v>
      </c>
      <c r="S52" s="304">
        <v>3.5733825611305156E-2</v>
      </c>
      <c r="T52" s="304">
        <v>4.5483095180731029E-2</v>
      </c>
      <c r="U52" s="304"/>
      <c r="V52" s="304">
        <v>0.11584487922704702</v>
      </c>
      <c r="W52" s="304">
        <v>9.6226854202340659E-2</v>
      </c>
      <c r="X52" s="304">
        <v>7.3132370105594091E-2</v>
      </c>
      <c r="Y52" s="304"/>
      <c r="Z52" s="304">
        <v>0.63037127559430794</v>
      </c>
      <c r="AA52" s="304">
        <v>0.57798415911228762</v>
      </c>
      <c r="AB52" s="304">
        <v>0.70459466371124135</v>
      </c>
      <c r="AC52" s="304"/>
      <c r="AD52" s="304">
        <v>0.31073397639225964</v>
      </c>
      <c r="AE52" s="304">
        <v>0.32548916612540552</v>
      </c>
      <c r="AF52" s="304">
        <v>0.38739419042226014</v>
      </c>
      <c r="AG52" s="304"/>
      <c r="AH52" s="304">
        <v>9.9473546663384663E-2</v>
      </c>
      <c r="AI52" s="304">
        <v>0.10379855151075583</v>
      </c>
      <c r="AJ52" s="304">
        <v>7.4250217850485495E-2</v>
      </c>
      <c r="AK52" s="304"/>
      <c r="AL52" s="304">
        <v>4.0572751727050195E-2</v>
      </c>
      <c r="AM52" s="304">
        <v>3.8825188419226789E-2</v>
      </c>
      <c r="AN52" s="304">
        <v>2.9173281370939927E-2</v>
      </c>
    </row>
    <row r="53" spans="1:40" x14ac:dyDescent="0.2">
      <c r="A53" s="13" t="str">
        <f t="shared" si="67"/>
        <v>Associate professional occupations</v>
      </c>
      <c r="B53" s="304">
        <f t="shared" si="69"/>
        <v>1.2359194238522504</v>
      </c>
      <c r="C53" s="304">
        <f t="shared" si="70"/>
        <v>1.0746832253516978</v>
      </c>
      <c r="D53" s="304">
        <f t="shared" si="71"/>
        <v>1.1858299848091598</v>
      </c>
      <c r="E53" s="304"/>
      <c r="F53" s="304">
        <v>1.5749440239545068E-3</v>
      </c>
      <c r="G53" s="304">
        <v>1.9135685815317265E-3</v>
      </c>
      <c r="H53" s="304">
        <v>2.9669648255707761E-3</v>
      </c>
      <c r="I53" s="304"/>
      <c r="J53" s="304">
        <v>7.7416300467900934E-2</v>
      </c>
      <c r="K53" s="304">
        <v>8.8251255392293643E-2</v>
      </c>
      <c r="L53" s="304">
        <v>0.12710033131749415</v>
      </c>
      <c r="M53" s="304"/>
      <c r="N53" s="304">
        <v>0.17408847405280609</v>
      </c>
      <c r="O53" s="304">
        <v>0.1690352392911702</v>
      </c>
      <c r="P53" s="304">
        <v>0.19702483894585213</v>
      </c>
      <c r="Q53" s="304"/>
      <c r="R53" s="304">
        <v>7.4374661076009763E-2</v>
      </c>
      <c r="S53" s="304">
        <v>7.630594338532648E-2</v>
      </c>
      <c r="T53" s="304">
        <v>9.6873769918152761E-2</v>
      </c>
      <c r="U53" s="304"/>
      <c r="V53" s="304">
        <v>0.15189514122504677</v>
      </c>
      <c r="W53" s="304">
        <v>0.1343308353131821</v>
      </c>
      <c r="X53" s="304">
        <v>0.15325884666725073</v>
      </c>
      <c r="Y53" s="304"/>
      <c r="Z53" s="304">
        <v>0.31005189349699869</v>
      </c>
      <c r="AA53" s="304">
        <v>0.19266553254977317</v>
      </c>
      <c r="AB53" s="304">
        <v>0.17367783764018987</v>
      </c>
      <c r="AC53" s="304"/>
      <c r="AD53" s="304">
        <v>0.26990512188297977</v>
      </c>
      <c r="AE53" s="304">
        <v>0.24485803131872139</v>
      </c>
      <c r="AF53" s="304">
        <v>0.29291136507772852</v>
      </c>
      <c r="AG53" s="304"/>
      <c r="AH53" s="304">
        <v>0.15375888427050016</v>
      </c>
      <c r="AI53" s="304">
        <v>0.15024911561627988</v>
      </c>
      <c r="AJ53" s="304">
        <v>0.12576547929540288</v>
      </c>
      <c r="AK53" s="304"/>
      <c r="AL53" s="304">
        <v>2.2854003356053695E-2</v>
      </c>
      <c r="AM53" s="304">
        <v>1.7073703903419137E-2</v>
      </c>
      <c r="AN53" s="304">
        <v>1.6250551121518179E-2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1.4044734630092595</v>
      </c>
      <c r="C54" s="304">
        <f t="shared" si="70"/>
        <v>1.2533858420853838</v>
      </c>
      <c r="D54" s="304">
        <f t="shared" si="71"/>
        <v>1.1227825955153088</v>
      </c>
      <c r="E54" s="304"/>
      <c r="F54" s="304">
        <v>8.9199538773829211E-3</v>
      </c>
      <c r="G54" s="304">
        <v>9.8428981018942319E-3</v>
      </c>
      <c r="H54" s="304">
        <v>1.4233711580698166E-2</v>
      </c>
      <c r="I54" s="304"/>
      <c r="J54" s="304">
        <v>5.8164713097046759E-2</v>
      </c>
      <c r="K54" s="304">
        <v>6.9288907979298958E-2</v>
      </c>
      <c r="L54" s="304">
        <v>9.3771917841489819E-2</v>
      </c>
      <c r="M54" s="304"/>
      <c r="N54" s="304">
        <v>0.20556027827610801</v>
      </c>
      <c r="O54" s="304">
        <v>0.23022532513683486</v>
      </c>
      <c r="P54" s="304">
        <v>0.31261640349172193</v>
      </c>
      <c r="Q54" s="304"/>
      <c r="R54" s="304">
        <v>0.13194111802476746</v>
      </c>
      <c r="S54" s="304">
        <v>0.13764752341701453</v>
      </c>
      <c r="T54" s="304">
        <v>0.18981500887433864</v>
      </c>
      <c r="U54" s="304"/>
      <c r="V54" s="304">
        <v>6.4199942477606242E-2</v>
      </c>
      <c r="W54" s="304">
        <v>6.5015792637108868E-2</v>
      </c>
      <c r="X54" s="304">
        <v>9.4219951213229874E-2</v>
      </c>
      <c r="Y54" s="304"/>
      <c r="Z54" s="304">
        <v>0.28979232978290775</v>
      </c>
      <c r="AA54" s="304">
        <v>0.23807926217502445</v>
      </c>
      <c r="AB54" s="304">
        <v>0.17893342302111109</v>
      </c>
      <c r="AC54" s="304"/>
      <c r="AD54" s="304">
        <v>0.2469236008752077</v>
      </c>
      <c r="AE54" s="304">
        <v>0.15712472187039878</v>
      </c>
      <c r="AF54" s="304">
        <v>5.5151415654928211E-2</v>
      </c>
      <c r="AG54" s="304"/>
      <c r="AH54" s="304">
        <v>0.33594926722726137</v>
      </c>
      <c r="AI54" s="304">
        <v>0.30174183823730921</v>
      </c>
      <c r="AJ54" s="304">
        <v>0.16011743269908726</v>
      </c>
      <c r="AK54" s="304"/>
      <c r="AL54" s="304">
        <v>6.3022259370971223E-2</v>
      </c>
      <c r="AM54" s="304">
        <v>4.4419572530499843E-2</v>
      </c>
      <c r="AN54" s="304">
        <v>2.3923331138703791E-2</v>
      </c>
    </row>
    <row r="55" spans="1:40" x14ac:dyDescent="0.2">
      <c r="A55" s="13" t="str">
        <f t="shared" si="67"/>
        <v>Skilled trades occupations</v>
      </c>
      <c r="B55" s="304">
        <f t="shared" si="69"/>
        <v>12.189975356769205</v>
      </c>
      <c r="C55" s="304">
        <f t="shared" si="70"/>
        <v>11.95106756775723</v>
      </c>
      <c r="D55" s="304">
        <f t="shared" si="71"/>
        <v>11.310923193093076</v>
      </c>
      <c r="E55" s="304"/>
      <c r="F55" s="304">
        <v>1.0927563089753558E-3</v>
      </c>
      <c r="G55" s="304">
        <v>1.4601987451564051E-3</v>
      </c>
      <c r="H55" s="304">
        <v>2.0360342624800836E-3</v>
      </c>
      <c r="I55" s="304"/>
      <c r="J55" s="304">
        <v>6.3654799225936629E-2</v>
      </c>
      <c r="K55" s="304">
        <v>8.4837241686113438E-2</v>
      </c>
      <c r="L55" s="304">
        <v>0.11349617831014205</v>
      </c>
      <c r="M55" s="304"/>
      <c r="N55" s="304">
        <v>0.22429637269292726</v>
      </c>
      <c r="O55" s="304">
        <v>0.27872316125845459</v>
      </c>
      <c r="P55" s="304">
        <v>0.30731474965845978</v>
      </c>
      <c r="Q55" s="304"/>
      <c r="R55" s="304">
        <v>0.15430838081636566</v>
      </c>
      <c r="S55" s="304">
        <v>0.18321157635630095</v>
      </c>
      <c r="T55" s="304">
        <v>0.21091651831266164</v>
      </c>
      <c r="U55" s="304"/>
      <c r="V55" s="304">
        <v>0.36606775032754557</v>
      </c>
      <c r="W55" s="304">
        <v>0.44349944391880758</v>
      </c>
      <c r="X55" s="304">
        <v>0.52019532138765556</v>
      </c>
      <c r="Y55" s="304"/>
      <c r="Z55" s="304">
        <v>5.5930824016419995</v>
      </c>
      <c r="AA55" s="304">
        <v>4.8737160389398539</v>
      </c>
      <c r="AB55" s="304">
        <v>4.443112255830572</v>
      </c>
      <c r="AC55" s="304"/>
      <c r="AD55" s="304">
        <v>3.9829507281786372</v>
      </c>
      <c r="AE55" s="304">
        <v>4.3746100758588184</v>
      </c>
      <c r="AF55" s="304">
        <v>4.5992375765856579</v>
      </c>
      <c r="AG55" s="304"/>
      <c r="AH55" s="304">
        <v>1.2267295139789023</v>
      </c>
      <c r="AI55" s="304">
        <v>1.3363341969038967</v>
      </c>
      <c r="AJ55" s="304">
        <v>1.0598788852842043</v>
      </c>
      <c r="AK55" s="304"/>
      <c r="AL55" s="304">
        <v>0.57779265359791554</v>
      </c>
      <c r="AM55" s="304">
        <v>0.37467563408982713</v>
      </c>
      <c r="AN55" s="304">
        <v>5.4735673461242543E-2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4.6553987515676652E-2</v>
      </c>
      <c r="C56" s="304">
        <f t="shared" si="70"/>
        <v>4.3659656838656864E-2</v>
      </c>
      <c r="D56" s="304">
        <f t="shared" si="71"/>
        <v>4.4924586970619532E-2</v>
      </c>
      <c r="E56" s="304"/>
      <c r="F56" s="304">
        <v>2.5529780835119306E-5</v>
      </c>
      <c r="G56" s="304">
        <v>2.7497027790608855E-5</v>
      </c>
      <c r="H56" s="304">
        <v>4.5727926374331118E-5</v>
      </c>
      <c r="I56" s="304"/>
      <c r="J56" s="304">
        <v>1.3418743446166875E-3</v>
      </c>
      <c r="K56" s="304">
        <v>1.4284748562707159E-3</v>
      </c>
      <c r="L56" s="304">
        <v>1.471536745168025E-3</v>
      </c>
      <c r="M56" s="304"/>
      <c r="N56" s="304">
        <v>2.4578491783841081E-3</v>
      </c>
      <c r="O56" s="304">
        <v>2.4502739162726096E-3</v>
      </c>
      <c r="P56" s="304">
        <v>2.7904984478609104E-3</v>
      </c>
      <c r="Q56" s="304"/>
      <c r="R56" s="304">
        <v>4.9831481426535374E-4</v>
      </c>
      <c r="S56" s="304">
        <v>5.5463849383012662E-4</v>
      </c>
      <c r="T56" s="304">
        <v>6.7310581471944199E-4</v>
      </c>
      <c r="U56" s="304"/>
      <c r="V56" s="304">
        <v>1.2545150461574569E-3</v>
      </c>
      <c r="W56" s="304">
        <v>1.1556205573452158E-3</v>
      </c>
      <c r="X56" s="304">
        <v>1.1711421369161583E-3</v>
      </c>
      <c r="Y56" s="304"/>
      <c r="Z56" s="304">
        <v>1.7918410422255358E-2</v>
      </c>
      <c r="AA56" s="304">
        <v>1.8516255135656648E-2</v>
      </c>
      <c r="AB56" s="304">
        <v>2.2302341797199036E-2</v>
      </c>
      <c r="AC56" s="304"/>
      <c r="AD56" s="304">
        <v>3.8362756283292824E-3</v>
      </c>
      <c r="AE56" s="304">
        <v>3.081175118167967E-3</v>
      </c>
      <c r="AF56" s="304">
        <v>3.4435494635619694E-3</v>
      </c>
      <c r="AG56" s="304"/>
      <c r="AH56" s="304">
        <v>1.0063520616212284E-2</v>
      </c>
      <c r="AI56" s="304">
        <v>9.2404253697667173E-3</v>
      </c>
      <c r="AJ56" s="304">
        <v>9.1463890487338238E-3</v>
      </c>
      <c r="AK56" s="304"/>
      <c r="AL56" s="304">
        <v>9.1576976846210034E-3</v>
      </c>
      <c r="AM56" s="304">
        <v>7.2052963635562553E-3</v>
      </c>
      <c r="AN56" s="304">
        <v>3.8802955900858367E-3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0.39443687921558013</v>
      </c>
      <c r="C57" s="304">
        <f t="shared" si="70"/>
        <v>0.40660655524490069</v>
      </c>
      <c r="D57" s="304">
        <f t="shared" si="71"/>
        <v>0.40493330963450619</v>
      </c>
      <c r="E57" s="304"/>
      <c r="F57" s="304">
        <v>5.4062593186593921E-4</v>
      </c>
      <c r="G57" s="304">
        <v>7.5398757156219342E-4</v>
      </c>
      <c r="H57" s="304">
        <v>1.0116056740158417E-3</v>
      </c>
      <c r="I57" s="304"/>
      <c r="J57" s="304">
        <v>1.3216558905758341E-2</v>
      </c>
      <c r="K57" s="304">
        <v>1.5048529612977443E-2</v>
      </c>
      <c r="L57" s="304">
        <v>1.6471742560442239E-2</v>
      </c>
      <c r="M57" s="304"/>
      <c r="N57" s="304">
        <v>6.7442205104984762E-2</v>
      </c>
      <c r="O57" s="304">
        <v>7.5828738177456584E-2</v>
      </c>
      <c r="P57" s="304">
        <v>9.0632438858842243E-2</v>
      </c>
      <c r="Q57" s="304"/>
      <c r="R57" s="304">
        <v>2.2233229421308377E-2</v>
      </c>
      <c r="S57" s="304">
        <v>2.5178760977805824E-2</v>
      </c>
      <c r="T57" s="304">
        <v>2.9878185772603743E-2</v>
      </c>
      <c r="U57" s="304"/>
      <c r="V57" s="304">
        <v>1.7032910423094474E-2</v>
      </c>
      <c r="W57" s="304">
        <v>1.9303617817526809E-2</v>
      </c>
      <c r="X57" s="304">
        <v>2.2076972293036953E-2</v>
      </c>
      <c r="Y57" s="304"/>
      <c r="Z57" s="304">
        <v>0.15897750311284642</v>
      </c>
      <c r="AA57" s="304">
        <v>0.16339198306648303</v>
      </c>
      <c r="AB57" s="304">
        <v>0.17724336533614332</v>
      </c>
      <c r="AC57" s="304"/>
      <c r="AD57" s="304">
        <v>3.1854466486217523E-2</v>
      </c>
      <c r="AE57" s="304">
        <v>1.874728039856283E-2</v>
      </c>
      <c r="AF57" s="304">
        <v>8.0990924018277365E-3</v>
      </c>
      <c r="AG57" s="304"/>
      <c r="AH57" s="304">
        <v>3.5387501349158711E-2</v>
      </c>
      <c r="AI57" s="304">
        <v>3.6377247581312104E-2</v>
      </c>
      <c r="AJ57" s="304">
        <v>1.2991898203510167E-2</v>
      </c>
      <c r="AK57" s="304"/>
      <c r="AL57" s="304">
        <v>4.7751878480345539E-2</v>
      </c>
      <c r="AM57" s="304">
        <v>5.1976410041213894E-2</v>
      </c>
      <c r="AN57" s="304">
        <v>4.6528008534084009E-2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1.5454520562141638</v>
      </c>
      <c r="C58" s="304">
        <f t="shared" si="70"/>
        <v>1.705788699299279</v>
      </c>
      <c r="D58" s="304">
        <f t="shared" si="71"/>
        <v>1.7385227055920034</v>
      </c>
      <c r="E58" s="304"/>
      <c r="F58" s="304">
        <v>2.9561976482187276E-3</v>
      </c>
      <c r="G58" s="304">
        <v>4.880458643827976E-3</v>
      </c>
      <c r="H58" s="304">
        <v>7.5949071261331323E-3</v>
      </c>
      <c r="I58" s="304"/>
      <c r="J58" s="304">
        <v>9.6864423832868918E-3</v>
      </c>
      <c r="K58" s="304">
        <v>1.565145262323794E-2</v>
      </c>
      <c r="L58" s="304">
        <v>2.515717136008452E-2</v>
      </c>
      <c r="M58" s="304"/>
      <c r="N58" s="304">
        <v>1.5914569823515745E-2</v>
      </c>
      <c r="O58" s="304">
        <v>2.1102008091708327E-2</v>
      </c>
      <c r="P58" s="304">
        <v>2.9993916933989097E-2</v>
      </c>
      <c r="Q58" s="304"/>
      <c r="R58" s="304">
        <v>1.6289930065445615E-2</v>
      </c>
      <c r="S58" s="304">
        <v>2.2096101957718866E-2</v>
      </c>
      <c r="T58" s="304">
        <v>2.9309321416495837E-2</v>
      </c>
      <c r="U58" s="304"/>
      <c r="V58" s="304">
        <v>4.9417193218212807E-2</v>
      </c>
      <c r="W58" s="304">
        <v>6.2120550360245462E-2</v>
      </c>
      <c r="X58" s="304">
        <v>6.6030649226787322E-2</v>
      </c>
      <c r="Y58" s="304"/>
      <c r="Z58" s="304">
        <v>0.52222809699999695</v>
      </c>
      <c r="AA58" s="304">
        <v>0.53115266297384534</v>
      </c>
      <c r="AB58" s="304">
        <v>0.58816629632878925</v>
      </c>
      <c r="AC58" s="304"/>
      <c r="AD58" s="304">
        <v>0.60216435206785601</v>
      </c>
      <c r="AE58" s="304">
        <v>0.74490740566868585</v>
      </c>
      <c r="AF58" s="304">
        <v>0.86088616307001198</v>
      </c>
      <c r="AG58" s="304"/>
      <c r="AH58" s="304">
        <v>0.25201119276113798</v>
      </c>
      <c r="AI58" s="304">
        <v>0.25720902663483503</v>
      </c>
      <c r="AJ58" s="304">
        <v>0.11627590179539672</v>
      </c>
      <c r="AK58" s="304"/>
      <c r="AL58" s="304">
        <v>7.4784081246493175E-2</v>
      </c>
      <c r="AM58" s="304">
        <v>4.6669032345174437E-2</v>
      </c>
      <c r="AN58" s="304">
        <v>1.5108378334315649E-2</v>
      </c>
    </row>
    <row r="59" spans="1:40" x14ac:dyDescent="0.2">
      <c r="A59" s="13" t="str">
        <f t="shared" si="67"/>
        <v>Elementary occupations</v>
      </c>
      <c r="B59" s="304">
        <f t="shared" si="69"/>
        <v>0.97598657980385051</v>
      </c>
      <c r="C59" s="304">
        <f t="shared" si="70"/>
        <v>0.85370271184241142</v>
      </c>
      <c r="D59" s="304">
        <f t="shared" si="71"/>
        <v>0.85545369317753439</v>
      </c>
      <c r="E59" s="304"/>
      <c r="F59" s="304">
        <v>6.7151057970429368E-5</v>
      </c>
      <c r="G59" s="304">
        <v>7.5098190426252612E-5</v>
      </c>
      <c r="H59" s="304">
        <v>7.980367437984676E-5</v>
      </c>
      <c r="I59" s="304"/>
      <c r="J59" s="304">
        <v>6.0460632233479625E-3</v>
      </c>
      <c r="K59" s="304">
        <v>8.3371810506370422E-3</v>
      </c>
      <c r="L59" s="304">
        <v>1.3249361209386194E-2</v>
      </c>
      <c r="M59" s="304"/>
      <c r="N59" s="304">
        <v>1.8535316105465615E-2</v>
      </c>
      <c r="O59" s="304">
        <v>1.9971561022846772E-2</v>
      </c>
      <c r="P59" s="304">
        <v>1.9679612961984502E-2</v>
      </c>
      <c r="Q59" s="304"/>
      <c r="R59" s="304">
        <v>4.7228408809168732E-3</v>
      </c>
      <c r="S59" s="304">
        <v>4.6835084569975391E-3</v>
      </c>
      <c r="T59" s="304">
        <v>4.3923319482409356E-3</v>
      </c>
      <c r="U59" s="304"/>
      <c r="V59" s="304">
        <v>3.1791279823222357E-2</v>
      </c>
      <c r="W59" s="304">
        <v>3.6280316221362637E-2</v>
      </c>
      <c r="X59" s="304">
        <v>3.7980895442754063E-2</v>
      </c>
      <c r="Y59" s="304"/>
      <c r="Z59" s="304">
        <v>0.31587795444008954</v>
      </c>
      <c r="AA59" s="304">
        <v>0.28664150327118526</v>
      </c>
      <c r="AB59" s="304">
        <v>0.35500734348183005</v>
      </c>
      <c r="AC59" s="304"/>
      <c r="AD59" s="304">
        <v>0.30504563668862816</v>
      </c>
      <c r="AE59" s="304">
        <v>0.28391945373049204</v>
      </c>
      <c r="AF59" s="304">
        <v>0.3113539936358462</v>
      </c>
      <c r="AG59" s="304"/>
      <c r="AH59" s="304">
        <v>0.20264723396502876</v>
      </c>
      <c r="AI59" s="304">
        <v>0.18133394974454603</v>
      </c>
      <c r="AJ59" s="304">
        <v>0.10449252719723813</v>
      </c>
      <c r="AK59" s="304"/>
      <c r="AL59" s="304">
        <v>9.1253103619180834E-2</v>
      </c>
      <c r="AM59" s="304">
        <v>3.2460140153917759E-2</v>
      </c>
      <c r="AN59" s="304">
        <v>9.2178236258744894E-3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111.73799999999999</v>
      </c>
      <c r="C62" s="305">
        <f>SUM(C63:C71)</f>
        <v>113.994</v>
      </c>
      <c r="D62" s="305">
        <f>SUM(D63:D71)</f>
        <v>123.76399999999992</v>
      </c>
      <c r="E62" s="304"/>
      <c r="F62" s="305">
        <f>SUM(F63:F71)</f>
        <v>0.22770014825693571</v>
      </c>
      <c r="G62" s="305">
        <f>SUM(G63:G71)</f>
        <v>0.3138474368411146</v>
      </c>
      <c r="H62" s="305">
        <f>SUM(H63:H71)</f>
        <v>0.54358749461216616</v>
      </c>
      <c r="I62" s="304"/>
      <c r="J62" s="305">
        <f>SUM(J63:J71)</f>
        <v>3.0628058201150905</v>
      </c>
      <c r="K62" s="305">
        <f>SUM(K63:K71)</f>
        <v>4.003884458654424</v>
      </c>
      <c r="L62" s="305">
        <f>SUM(L63:L71)</f>
        <v>6.5612672341371523</v>
      </c>
      <c r="M62" s="304"/>
      <c r="N62" s="305">
        <f>SUM(N63:N71)</f>
        <v>12.442222143031568</v>
      </c>
      <c r="O62" s="305">
        <f>SUM(O63:O71)</f>
        <v>14.975675486685462</v>
      </c>
      <c r="P62" s="305">
        <f>SUM(P63:P71)</f>
        <v>22.227590336398148</v>
      </c>
      <c r="Q62" s="304"/>
      <c r="R62" s="305">
        <f>SUM(R63:R71)</f>
        <v>4.1904205479996781</v>
      </c>
      <c r="S62" s="305">
        <f>SUM(S63:S71)</f>
        <v>4.8758261126743907</v>
      </c>
      <c r="T62" s="305">
        <f>SUM(T63:T71)</f>
        <v>7.3506650117665258</v>
      </c>
      <c r="U62" s="304"/>
      <c r="V62" s="305">
        <f>SUM(V63:V71)</f>
        <v>4.3603273477980231</v>
      </c>
      <c r="W62" s="305">
        <f>SUM(W63:W71)</f>
        <v>5.0002029837659681</v>
      </c>
      <c r="X62" s="305">
        <f>SUM(X63:X71)</f>
        <v>7.0255712062041926</v>
      </c>
      <c r="Y62" s="304"/>
      <c r="Z62" s="305">
        <f>SUM(Z63:Z71)</f>
        <v>30.634275573024329</v>
      </c>
      <c r="AA62" s="305">
        <f>SUM(AA63:AA71)</f>
        <v>30.334595283931868</v>
      </c>
      <c r="AB62" s="305">
        <f>SUM(AB63:AB71)</f>
        <v>35.215151886135985</v>
      </c>
      <c r="AC62" s="304"/>
      <c r="AD62" s="305">
        <f>SUM(AD63:AD71)</f>
        <v>32.580804911488691</v>
      </c>
      <c r="AE62" s="305">
        <f>SUM(AE63:AE71)</f>
        <v>32.118913732560969</v>
      </c>
      <c r="AF62" s="305">
        <f>SUM(AF63:AF71)</f>
        <v>31.190131513917258</v>
      </c>
      <c r="AG62" s="304"/>
      <c r="AH62" s="305">
        <f>SUM(AH63:AH71)</f>
        <v>16.993107886644935</v>
      </c>
      <c r="AI62" s="305">
        <f>SUM(AI63:AI71)</f>
        <v>16.264992117216259</v>
      </c>
      <c r="AJ62" s="305">
        <f>SUM(AJ63:AJ71)</f>
        <v>9.4918538687978327</v>
      </c>
      <c r="AK62" s="304"/>
      <c r="AL62" s="305">
        <f>SUM(AL63:AL71)</f>
        <v>7.2463356216407426</v>
      </c>
      <c r="AM62" s="305">
        <f>SUM(AM63:AM71)</f>
        <v>6.1060623876695423</v>
      </c>
      <c r="AN62" s="305">
        <f>SUM(AN63:AN71)</f>
        <v>4.1581814480306853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14.459360180171018</v>
      </c>
      <c r="C63" s="304">
        <f t="shared" ref="C63:C71" si="73">SUM(G63,K63,O63,S63,W63,AA63,AE63,AI63,AM63)</f>
        <v>15.581592501784328</v>
      </c>
      <c r="D63" s="304">
        <f t="shared" ref="D63:D71" si="74">SUM(H63,L63,P63,T63,X63,AB63,AF63,AJ63,AN63)</f>
        <v>19.369654949449753</v>
      </c>
      <c r="E63" s="304"/>
      <c r="F63" s="304">
        <v>5.7885054082371427E-2</v>
      </c>
      <c r="G63" s="304">
        <v>8.5927738185005931E-2</v>
      </c>
      <c r="H63" s="304">
        <v>0.17081112169161841</v>
      </c>
      <c r="I63" s="304"/>
      <c r="J63" s="304">
        <v>0.71723763558029319</v>
      </c>
      <c r="K63" s="304">
        <v>0.98711993409096677</v>
      </c>
      <c r="L63" s="304">
        <v>1.7782906504109022</v>
      </c>
      <c r="M63" s="304"/>
      <c r="N63" s="304">
        <v>2.7296600000698454</v>
      </c>
      <c r="O63" s="304">
        <v>3.4076911603515785</v>
      </c>
      <c r="P63" s="304">
        <v>4.9116663418634117</v>
      </c>
      <c r="Q63" s="304"/>
      <c r="R63" s="304">
        <v>0.70426854294143071</v>
      </c>
      <c r="S63" s="304">
        <v>0.80315816011289576</v>
      </c>
      <c r="T63" s="304">
        <v>1.2346234297612368</v>
      </c>
      <c r="U63" s="304"/>
      <c r="V63" s="304">
        <v>0.76171481733461266</v>
      </c>
      <c r="W63" s="304">
        <v>0.85448857439939874</v>
      </c>
      <c r="X63" s="304">
        <v>1.1117947879669454</v>
      </c>
      <c r="Y63" s="304"/>
      <c r="Z63" s="304">
        <v>3.3962010375443135</v>
      </c>
      <c r="AA63" s="304">
        <v>3.0657953648687051</v>
      </c>
      <c r="AB63" s="304">
        <v>3.8426473478313143</v>
      </c>
      <c r="AC63" s="304"/>
      <c r="AD63" s="304">
        <v>3.6488791361122948</v>
      </c>
      <c r="AE63" s="304">
        <v>3.7950637910960388</v>
      </c>
      <c r="AF63" s="304">
        <v>4.1557851106902808</v>
      </c>
      <c r="AG63" s="304"/>
      <c r="AH63" s="304">
        <v>2.0120108599819129</v>
      </c>
      <c r="AI63" s="304">
        <v>2.1576636763126107</v>
      </c>
      <c r="AJ63" s="304">
        <v>1.685602133719633</v>
      </c>
      <c r="AK63" s="304"/>
      <c r="AL63" s="304">
        <v>0.43150309652394414</v>
      </c>
      <c r="AM63" s="304">
        <v>0.42468410236712656</v>
      </c>
      <c r="AN63" s="304">
        <v>0.47843402551441078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6.9514434384839809</v>
      </c>
      <c r="C64" s="304">
        <f t="shared" si="73"/>
        <v>7.5429301038409005</v>
      </c>
      <c r="D64" s="304">
        <f t="shared" si="74"/>
        <v>9.0853508401758063</v>
      </c>
      <c r="E64" s="304"/>
      <c r="F64" s="304">
        <v>8.5536667355012169E-2</v>
      </c>
      <c r="G64" s="304">
        <v>0.11476483244248835</v>
      </c>
      <c r="H64" s="304">
        <v>0.19300443208160276</v>
      </c>
      <c r="I64" s="304"/>
      <c r="J64" s="304">
        <v>0.65638958022830629</v>
      </c>
      <c r="K64" s="304">
        <v>0.85408850876691855</v>
      </c>
      <c r="L64" s="304">
        <v>1.3174510612423713</v>
      </c>
      <c r="M64" s="304"/>
      <c r="N64" s="304">
        <v>1.5649211566263928</v>
      </c>
      <c r="O64" s="304">
        <v>1.8049853337465696</v>
      </c>
      <c r="P64" s="304">
        <v>2.3698085213847553</v>
      </c>
      <c r="Q64" s="304"/>
      <c r="R64" s="304">
        <v>0.23850823137766058</v>
      </c>
      <c r="S64" s="304">
        <v>0.24291290094544679</v>
      </c>
      <c r="T64" s="304">
        <v>0.30186972623046598</v>
      </c>
      <c r="U64" s="304"/>
      <c r="V64" s="304">
        <v>0.38984747587226082</v>
      </c>
      <c r="W64" s="304">
        <v>0.43910324155049951</v>
      </c>
      <c r="X64" s="304">
        <v>0.57477561744585248</v>
      </c>
      <c r="Y64" s="304"/>
      <c r="Z64" s="304">
        <v>1.8348754255001132</v>
      </c>
      <c r="AA64" s="304">
        <v>1.873424924708607</v>
      </c>
      <c r="AB64" s="304">
        <v>2.3382125596094205</v>
      </c>
      <c r="AC64" s="304"/>
      <c r="AD64" s="304">
        <v>1.327237518059015</v>
      </c>
      <c r="AE64" s="304">
        <v>1.3103859262397857</v>
      </c>
      <c r="AF64" s="304">
        <v>1.2954002457829934</v>
      </c>
      <c r="AG64" s="304"/>
      <c r="AH64" s="304">
        <v>0.69103755013779922</v>
      </c>
      <c r="AI64" s="304">
        <v>0.71879359523311182</v>
      </c>
      <c r="AJ64" s="304">
        <v>0.4917737024490878</v>
      </c>
      <c r="AK64" s="304"/>
      <c r="AL64" s="304">
        <v>0.16308983332742122</v>
      </c>
      <c r="AM64" s="304">
        <v>0.18447084020747337</v>
      </c>
      <c r="AN64" s="304">
        <v>0.2030549739492567</v>
      </c>
    </row>
    <row r="65" spans="1:40" x14ac:dyDescent="0.2">
      <c r="A65" s="13" t="str">
        <f t="shared" si="72"/>
        <v>Associate professional occupations</v>
      </c>
      <c r="B65" s="304">
        <f t="shared" si="75"/>
        <v>5.8324496471213427</v>
      </c>
      <c r="C65" s="304">
        <f t="shared" si="73"/>
        <v>5.7313271589388997</v>
      </c>
      <c r="D65" s="304">
        <f t="shared" si="74"/>
        <v>6.6711563942309295</v>
      </c>
      <c r="E65" s="304"/>
      <c r="F65" s="304">
        <v>2.3300452739941187E-2</v>
      </c>
      <c r="G65" s="304">
        <v>2.8208357363867186E-2</v>
      </c>
      <c r="H65" s="304">
        <v>4.2172349929208063E-2</v>
      </c>
      <c r="I65" s="304"/>
      <c r="J65" s="304">
        <v>0.25411551424963552</v>
      </c>
      <c r="K65" s="304">
        <v>0.2876899849389512</v>
      </c>
      <c r="L65" s="304">
        <v>0.39011084145928487</v>
      </c>
      <c r="M65" s="304"/>
      <c r="N65" s="304">
        <v>0.99259896357815225</v>
      </c>
      <c r="O65" s="304">
        <v>1.080400508717172</v>
      </c>
      <c r="P65" s="304">
        <v>1.471118360851889</v>
      </c>
      <c r="Q65" s="304"/>
      <c r="R65" s="304">
        <v>0.22662246844968434</v>
      </c>
      <c r="S65" s="304">
        <v>0.23931421828456464</v>
      </c>
      <c r="T65" s="304">
        <v>0.33343467684228328</v>
      </c>
      <c r="U65" s="304"/>
      <c r="V65" s="304">
        <v>0.29087777487920558</v>
      </c>
      <c r="W65" s="304">
        <v>0.31002707275143893</v>
      </c>
      <c r="X65" s="304">
        <v>0.42368283359000308</v>
      </c>
      <c r="Y65" s="304"/>
      <c r="Z65" s="304">
        <v>1.733499908746891</v>
      </c>
      <c r="AA65" s="304">
        <v>1.5842891571669253</v>
      </c>
      <c r="AB65" s="304">
        <v>1.8889449525093607</v>
      </c>
      <c r="AC65" s="304"/>
      <c r="AD65" s="304">
        <v>1.4220628828952713</v>
      </c>
      <c r="AE65" s="304">
        <v>1.3852028756982633</v>
      </c>
      <c r="AF65" s="304">
        <v>1.5212535936920277</v>
      </c>
      <c r="AG65" s="304"/>
      <c r="AH65" s="304">
        <v>0.66905022413676429</v>
      </c>
      <c r="AI65" s="304">
        <v>0.62007643774454124</v>
      </c>
      <c r="AJ65" s="304">
        <v>0.40462684779421443</v>
      </c>
      <c r="AK65" s="304"/>
      <c r="AL65" s="304">
        <v>0.22032145744579687</v>
      </c>
      <c r="AM65" s="304">
        <v>0.19611854627317574</v>
      </c>
      <c r="AN65" s="304">
        <v>0.19581193756265894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5.9682083347876418</v>
      </c>
      <c r="C66" s="304">
        <f t="shared" si="73"/>
        <v>5.9618768317046094</v>
      </c>
      <c r="D66" s="304">
        <f t="shared" si="74"/>
        <v>6.8760429842373139</v>
      </c>
      <c r="E66" s="304"/>
      <c r="F66" s="304">
        <v>1.271576409103287E-2</v>
      </c>
      <c r="G66" s="304">
        <v>1.836285717835753E-2</v>
      </c>
      <c r="H66" s="304">
        <v>3.182345142519441E-2</v>
      </c>
      <c r="I66" s="304"/>
      <c r="J66" s="304">
        <v>0.16888349905104935</v>
      </c>
      <c r="K66" s="304">
        <v>0.21296731643202965</v>
      </c>
      <c r="L66" s="304">
        <v>0.31512860406474641</v>
      </c>
      <c r="M66" s="304"/>
      <c r="N66" s="304">
        <v>0.84332171406833201</v>
      </c>
      <c r="O66" s="304">
        <v>0.9808612720990415</v>
      </c>
      <c r="P66" s="304">
        <v>1.8810578806454568</v>
      </c>
      <c r="Q66" s="304"/>
      <c r="R66" s="304">
        <v>0.26305043244549381</v>
      </c>
      <c r="S66" s="304">
        <v>0.2874692717353915</v>
      </c>
      <c r="T66" s="304">
        <v>0.38294363367669104</v>
      </c>
      <c r="U66" s="304"/>
      <c r="V66" s="304">
        <v>0.27229829029664332</v>
      </c>
      <c r="W66" s="304">
        <v>0.28497319569013529</v>
      </c>
      <c r="X66" s="304">
        <v>0.47764340097015989</v>
      </c>
      <c r="Y66" s="304"/>
      <c r="Z66" s="304">
        <v>1.6396370261071191</v>
      </c>
      <c r="AA66" s="304">
        <v>1.6192827307091024</v>
      </c>
      <c r="AB66" s="304">
        <v>1.699352966206803</v>
      </c>
      <c r="AC66" s="304"/>
      <c r="AD66" s="304">
        <v>1.8506444380148876</v>
      </c>
      <c r="AE66" s="304">
        <v>1.7976967196527298</v>
      </c>
      <c r="AF66" s="304">
        <v>1.708652306727741</v>
      </c>
      <c r="AG66" s="304"/>
      <c r="AH66" s="304">
        <v>0.64377312232123085</v>
      </c>
      <c r="AI66" s="304">
        <v>0.4602712144828881</v>
      </c>
      <c r="AJ66" s="304">
        <v>0.15172885738798955</v>
      </c>
      <c r="AK66" s="304"/>
      <c r="AL66" s="304">
        <v>0.27388404839185271</v>
      </c>
      <c r="AM66" s="304">
        <v>0.29999225372493354</v>
      </c>
      <c r="AN66" s="304">
        <v>0.22771188313253221</v>
      </c>
    </row>
    <row r="67" spans="1:40" x14ac:dyDescent="0.2">
      <c r="A67" s="13" t="str">
        <f t="shared" si="72"/>
        <v>Skilled trades occupations</v>
      </c>
      <c r="B67" s="304">
        <f t="shared" si="75"/>
        <v>8.8975879964092446</v>
      </c>
      <c r="C67" s="304">
        <f t="shared" si="73"/>
        <v>8.7255416656069062</v>
      </c>
      <c r="D67" s="304">
        <f t="shared" si="74"/>
        <v>8.8954191574692505</v>
      </c>
      <c r="E67" s="304"/>
      <c r="F67" s="304">
        <v>4.154729920942353E-3</v>
      </c>
      <c r="G67" s="304">
        <v>5.1161895749593745E-3</v>
      </c>
      <c r="H67" s="304">
        <v>8.4847623703533208E-3</v>
      </c>
      <c r="I67" s="304"/>
      <c r="J67" s="304">
        <v>9.8474016235089779E-2</v>
      </c>
      <c r="K67" s="304">
        <v>0.13147608898081167</v>
      </c>
      <c r="L67" s="304">
        <v>0.2215470070332291</v>
      </c>
      <c r="M67" s="304"/>
      <c r="N67" s="304">
        <v>0.42453927860318924</v>
      </c>
      <c r="O67" s="304">
        <v>0.53495765176594567</v>
      </c>
      <c r="P67" s="304">
        <v>0.71285623005812271</v>
      </c>
      <c r="Q67" s="304"/>
      <c r="R67" s="304">
        <v>0.24760176957447283</v>
      </c>
      <c r="S67" s="304">
        <v>0.28229759960204742</v>
      </c>
      <c r="T67" s="304">
        <v>0.41695438335283691</v>
      </c>
      <c r="U67" s="304"/>
      <c r="V67" s="304">
        <v>0.30321220582868602</v>
      </c>
      <c r="W67" s="304">
        <v>0.35053213265724426</v>
      </c>
      <c r="X67" s="304">
        <v>0.41149293121770553</v>
      </c>
      <c r="Y67" s="304"/>
      <c r="Z67" s="304">
        <v>3.1995731580569133</v>
      </c>
      <c r="AA67" s="304">
        <v>3.0916349072656479</v>
      </c>
      <c r="AB67" s="304">
        <v>3.3960341288158671</v>
      </c>
      <c r="AC67" s="304"/>
      <c r="AD67" s="304">
        <v>2.5385884964515304</v>
      </c>
      <c r="AE67" s="304">
        <v>2.3092341103267726</v>
      </c>
      <c r="AF67" s="304">
        <v>2.3446770493744507</v>
      </c>
      <c r="AG67" s="304"/>
      <c r="AH67" s="304">
        <v>1.3735634961735255</v>
      </c>
      <c r="AI67" s="304">
        <v>1.39008759098044</v>
      </c>
      <c r="AJ67" s="304">
        <v>0.89541789881431177</v>
      </c>
      <c r="AK67" s="304"/>
      <c r="AL67" s="304">
        <v>0.70788084556489594</v>
      </c>
      <c r="AM67" s="304">
        <v>0.63020539445303814</v>
      </c>
      <c r="AN67" s="304">
        <v>0.4879547664323739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3.9022133957501381</v>
      </c>
      <c r="C68" s="304">
        <f t="shared" si="73"/>
        <v>4.1266958174580139</v>
      </c>
      <c r="D68" s="304">
        <f t="shared" si="74"/>
        <v>4.9989747972793195</v>
      </c>
      <c r="E68" s="304"/>
      <c r="F68" s="304">
        <v>3.446116285144794E-3</v>
      </c>
      <c r="G68" s="304">
        <v>4.9389980166016888E-3</v>
      </c>
      <c r="H68" s="304">
        <v>8.4085836048216674E-3</v>
      </c>
      <c r="I68" s="304"/>
      <c r="J68" s="304">
        <v>8.1041544008291166E-2</v>
      </c>
      <c r="K68" s="304">
        <v>0.10362958995019941</v>
      </c>
      <c r="L68" s="304">
        <v>0.14896693032862027</v>
      </c>
      <c r="M68" s="304"/>
      <c r="N68" s="304">
        <v>0.38716919284386886</v>
      </c>
      <c r="O68" s="304">
        <v>0.45996210945087879</v>
      </c>
      <c r="P68" s="304">
        <v>0.65161979832565964</v>
      </c>
      <c r="Q68" s="304"/>
      <c r="R68" s="304">
        <v>0.35528868916671991</v>
      </c>
      <c r="S68" s="304">
        <v>0.43937233105003665</v>
      </c>
      <c r="T68" s="304">
        <v>0.74948782761045885</v>
      </c>
      <c r="U68" s="304"/>
      <c r="V68" s="304">
        <v>0.31903018391119325</v>
      </c>
      <c r="W68" s="304">
        <v>0.38251348985583222</v>
      </c>
      <c r="X68" s="304">
        <v>0.59490478459160157</v>
      </c>
      <c r="Y68" s="304"/>
      <c r="Z68" s="304">
        <v>0.77379968591450443</v>
      </c>
      <c r="AA68" s="304">
        <v>0.8162119244980266</v>
      </c>
      <c r="AB68" s="304">
        <v>1.0459715713285058</v>
      </c>
      <c r="AC68" s="304"/>
      <c r="AD68" s="304">
        <v>1.1389772565440568</v>
      </c>
      <c r="AE68" s="304">
        <v>1.1042685129270142</v>
      </c>
      <c r="AF68" s="304">
        <v>1.1711738086779129</v>
      </c>
      <c r="AG68" s="304"/>
      <c r="AH68" s="304">
        <v>0.57602302069092115</v>
      </c>
      <c r="AI68" s="304">
        <v>0.55521566139227119</v>
      </c>
      <c r="AJ68" s="304">
        <v>0.37689063993218513</v>
      </c>
      <c r="AK68" s="304"/>
      <c r="AL68" s="304">
        <v>0.26743770638543773</v>
      </c>
      <c r="AM68" s="304">
        <v>0.26058320031715337</v>
      </c>
      <c r="AN68" s="304">
        <v>0.25155085287955398</v>
      </c>
    </row>
    <row r="69" spans="1:40" x14ac:dyDescent="0.2">
      <c r="A69" s="13" t="str">
        <f t="shared" si="72"/>
        <v>Sales and customer service occupations</v>
      </c>
      <c r="B69" s="304">
        <f t="shared" si="75"/>
        <v>29.831702322954513</v>
      </c>
      <c r="C69" s="304">
        <f t="shared" si="73"/>
        <v>28.94329005140867</v>
      </c>
      <c r="D69" s="304">
        <f t="shared" si="74"/>
        <v>28.964600944661381</v>
      </c>
      <c r="E69" s="304"/>
      <c r="F69" s="304">
        <v>2.2118059209176387E-2</v>
      </c>
      <c r="G69" s="304">
        <v>2.9259809896478414E-2</v>
      </c>
      <c r="H69" s="304">
        <v>4.4961961467130232E-2</v>
      </c>
      <c r="I69" s="304"/>
      <c r="J69" s="304">
        <v>0.49963306457020185</v>
      </c>
      <c r="K69" s="304">
        <v>0.62270726629971884</v>
      </c>
      <c r="L69" s="304">
        <v>0.94863564342418749</v>
      </c>
      <c r="M69" s="304"/>
      <c r="N69" s="304">
        <v>2.9221089497418804</v>
      </c>
      <c r="O69" s="304">
        <v>3.4337216675080091</v>
      </c>
      <c r="P69" s="304">
        <v>5.0259822504089717</v>
      </c>
      <c r="Q69" s="304"/>
      <c r="R69" s="304">
        <v>1.066085412686141</v>
      </c>
      <c r="S69" s="304">
        <v>1.2169890281835865</v>
      </c>
      <c r="T69" s="304">
        <v>1.8106290957031133</v>
      </c>
      <c r="U69" s="304"/>
      <c r="V69" s="304">
        <v>0.75592830511902476</v>
      </c>
      <c r="W69" s="304">
        <v>0.78577324578745522</v>
      </c>
      <c r="X69" s="304">
        <v>1.0458448988795437</v>
      </c>
      <c r="Y69" s="304"/>
      <c r="Z69" s="304">
        <v>9.1710136570659166</v>
      </c>
      <c r="AA69" s="304">
        <v>9.4117965190185586</v>
      </c>
      <c r="AB69" s="304">
        <v>11.254645371434435</v>
      </c>
      <c r="AC69" s="304"/>
      <c r="AD69" s="304">
        <v>8.8220705025272359</v>
      </c>
      <c r="AE69" s="304">
        <v>7.862547133043825</v>
      </c>
      <c r="AF69" s="304">
        <v>6.2600691559856969</v>
      </c>
      <c r="AG69" s="304"/>
      <c r="AH69" s="304">
        <v>4.7864456392562449</v>
      </c>
      <c r="AI69" s="304">
        <v>4.1881777771964543</v>
      </c>
      <c r="AJ69" s="304">
        <v>1.931559931775896</v>
      </c>
      <c r="AK69" s="304"/>
      <c r="AL69" s="304">
        <v>1.7862987327786903</v>
      </c>
      <c r="AM69" s="304">
        <v>1.3923176044745857</v>
      </c>
      <c r="AN69" s="304">
        <v>0.64227263558240566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10.686989736149002</v>
      </c>
      <c r="C70" s="304">
        <f t="shared" si="73"/>
        <v>11.541011770395814</v>
      </c>
      <c r="D70" s="304">
        <f t="shared" si="74"/>
        <v>11.563366453352065</v>
      </c>
      <c r="E70" s="304"/>
      <c r="F70" s="304">
        <v>1.5366174514656971E-2</v>
      </c>
      <c r="G70" s="304">
        <v>2.3520593548850104E-2</v>
      </c>
      <c r="H70" s="304">
        <v>3.9518029867242267E-2</v>
      </c>
      <c r="I70" s="304"/>
      <c r="J70" s="304">
        <v>9.8619562358720214E-2</v>
      </c>
      <c r="K70" s="304">
        <v>0.14494584585988662</v>
      </c>
      <c r="L70" s="304">
        <v>0.26242341375364353</v>
      </c>
      <c r="M70" s="304"/>
      <c r="N70" s="304">
        <v>0.42990002676886946</v>
      </c>
      <c r="O70" s="304">
        <v>0.55177795221778447</v>
      </c>
      <c r="P70" s="304">
        <v>0.86418276240478942</v>
      </c>
      <c r="Q70" s="304"/>
      <c r="R70" s="304">
        <v>0.18101056136251356</v>
      </c>
      <c r="S70" s="304">
        <v>0.23494016869540607</v>
      </c>
      <c r="T70" s="304">
        <v>0.29109378168810951</v>
      </c>
      <c r="U70" s="304"/>
      <c r="V70" s="304">
        <v>0.27219470136199397</v>
      </c>
      <c r="W70" s="304">
        <v>0.3512472714756904</v>
      </c>
      <c r="X70" s="304">
        <v>0.42495412904704588</v>
      </c>
      <c r="Y70" s="304"/>
      <c r="Z70" s="304">
        <v>2.7275149771342844</v>
      </c>
      <c r="AA70" s="304">
        <v>2.7409355858539262</v>
      </c>
      <c r="AB70" s="304">
        <v>2.9016505062076772</v>
      </c>
      <c r="AC70" s="304"/>
      <c r="AD70" s="304">
        <v>3.7514361824463416</v>
      </c>
      <c r="AE70" s="304">
        <v>4.4045607415552102</v>
      </c>
      <c r="AF70" s="304">
        <v>4.966778372410638</v>
      </c>
      <c r="AG70" s="304"/>
      <c r="AH70" s="304">
        <v>2.0775639854921364</v>
      </c>
      <c r="AI70" s="304">
        <v>2.2452069652342477</v>
      </c>
      <c r="AJ70" s="304">
        <v>1.4495414293401312</v>
      </c>
      <c r="AK70" s="304"/>
      <c r="AL70" s="304">
        <v>1.1333835647094859</v>
      </c>
      <c r="AM70" s="304">
        <v>0.84387664595481138</v>
      </c>
      <c r="AN70" s="304">
        <v>0.36322402863278919</v>
      </c>
    </row>
    <row r="71" spans="1:40" x14ac:dyDescent="0.2">
      <c r="A71" s="13" t="str">
        <f t="shared" si="72"/>
        <v>Elementary occupations</v>
      </c>
      <c r="B71" s="304">
        <f t="shared" si="75"/>
        <v>25.208044948173114</v>
      </c>
      <c r="C71" s="304">
        <f t="shared" si="73"/>
        <v>25.839734098861854</v>
      </c>
      <c r="D71" s="304">
        <f t="shared" si="74"/>
        <v>27.339433479144127</v>
      </c>
      <c r="E71" s="304"/>
      <c r="F71" s="304">
        <v>3.1771300586575638E-3</v>
      </c>
      <c r="G71" s="304">
        <v>3.7480606345059826E-3</v>
      </c>
      <c r="H71" s="304">
        <v>4.4028021749951607E-3</v>
      </c>
      <c r="I71" s="304"/>
      <c r="J71" s="304">
        <v>0.48841140383350329</v>
      </c>
      <c r="K71" s="304">
        <v>0.65925992333494099</v>
      </c>
      <c r="L71" s="304">
        <v>1.1787130824201675</v>
      </c>
      <c r="M71" s="304"/>
      <c r="N71" s="304">
        <v>2.1480028607310375</v>
      </c>
      <c r="O71" s="304">
        <v>2.7213178308284824</v>
      </c>
      <c r="P71" s="304">
        <v>4.3392981904550938</v>
      </c>
      <c r="Q71" s="304"/>
      <c r="R71" s="304">
        <v>0.90798443999556178</v>
      </c>
      <c r="S71" s="304">
        <v>1.1293724340650155</v>
      </c>
      <c r="T71" s="304">
        <v>1.8296284569013297</v>
      </c>
      <c r="U71" s="304"/>
      <c r="V71" s="304">
        <v>0.99522359319440268</v>
      </c>
      <c r="W71" s="304">
        <v>1.2415447595982743</v>
      </c>
      <c r="X71" s="304">
        <v>1.9604778224953359</v>
      </c>
      <c r="Y71" s="304"/>
      <c r="Z71" s="304">
        <v>6.1581606969542726</v>
      </c>
      <c r="AA71" s="304">
        <v>6.1312241698423673</v>
      </c>
      <c r="AB71" s="304">
        <v>6.8476924821926008</v>
      </c>
      <c r="AC71" s="304"/>
      <c r="AD71" s="304">
        <v>8.0809084984380615</v>
      </c>
      <c r="AE71" s="304">
        <v>8.1499539220213268</v>
      </c>
      <c r="AF71" s="304">
        <v>7.7663418705755154</v>
      </c>
      <c r="AG71" s="304"/>
      <c r="AH71" s="304">
        <v>4.1636399884544009</v>
      </c>
      <c r="AI71" s="304">
        <v>3.9294991986396943</v>
      </c>
      <c r="AJ71" s="304">
        <v>2.1047124275843858</v>
      </c>
      <c r="AK71" s="304"/>
      <c r="AL71" s="304">
        <v>2.2625363365132176</v>
      </c>
      <c r="AM71" s="304">
        <v>1.8738137998972448</v>
      </c>
      <c r="AN71" s="304">
        <v>1.3081663443447038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119.73500000000008</v>
      </c>
      <c r="C74" s="305">
        <f>SUM(C75:C83)</f>
        <v>122.14899999999999</v>
      </c>
      <c r="D74" s="305">
        <f>SUM(D75:D83)</f>
        <v>128.702</v>
      </c>
      <c r="E74" s="304"/>
      <c r="F74" s="305">
        <f>SUM(F75:F83)</f>
        <v>1.4010647485270062</v>
      </c>
      <c r="G74" s="305">
        <f>SUM(G75:G83)</f>
        <v>1.6987874834365573</v>
      </c>
      <c r="H74" s="305">
        <f>SUM(H75:H83)</f>
        <v>2.1806440008617027</v>
      </c>
      <c r="I74" s="304"/>
      <c r="J74" s="305">
        <f>SUM(J75:J83)</f>
        <v>12.224617711014133</v>
      </c>
      <c r="K74" s="305">
        <f>SUM(K75:K83)</f>
        <v>14.760906531600991</v>
      </c>
      <c r="L74" s="305">
        <f>SUM(L75:L83)</f>
        <v>18.967960554580838</v>
      </c>
      <c r="M74" s="304"/>
      <c r="N74" s="305">
        <f>SUM(N75:N83)</f>
        <v>27.654206811637234</v>
      </c>
      <c r="O74" s="305">
        <f>SUM(O75:O83)</f>
        <v>30.062143678249612</v>
      </c>
      <c r="P74" s="305">
        <f>SUM(P75:P83)</f>
        <v>35.226783202247276</v>
      </c>
      <c r="Q74" s="304"/>
      <c r="R74" s="305">
        <f>SUM(R75:R83)</f>
        <v>5.8002972679710485</v>
      </c>
      <c r="S74" s="305">
        <f>SUM(S75:S83)</f>
        <v>6.2761038964742619</v>
      </c>
      <c r="T74" s="305">
        <f>SUM(T75:T83)</f>
        <v>7.7558438906652594</v>
      </c>
      <c r="U74" s="304"/>
      <c r="V74" s="305">
        <f>SUM(V75:V83)</f>
        <v>6.7170378637961194</v>
      </c>
      <c r="W74" s="305">
        <f>SUM(W75:W83)</f>
        <v>7.1653317852569618</v>
      </c>
      <c r="X74" s="305">
        <f>SUM(X75:X83)</f>
        <v>8.5143089672358556</v>
      </c>
      <c r="Y74" s="304"/>
      <c r="Z74" s="305">
        <f>SUM(Z75:Z83)</f>
        <v>23.213573455739066</v>
      </c>
      <c r="AA74" s="305">
        <f>SUM(AA75:AA83)</f>
        <v>20.608131928276116</v>
      </c>
      <c r="AB74" s="305">
        <f>SUM(AB75:AB83)</f>
        <v>20.229923260785984</v>
      </c>
      <c r="AC74" s="304"/>
      <c r="AD74" s="305">
        <f>SUM(AD75:AD83)</f>
        <v>24.137345826545964</v>
      </c>
      <c r="AE74" s="305">
        <f>SUM(AE75:AE83)</f>
        <v>23.203895705836487</v>
      </c>
      <c r="AF74" s="305">
        <f>SUM(AF75:AF83)</f>
        <v>21.530241557462752</v>
      </c>
      <c r="AG74" s="304"/>
      <c r="AH74" s="305">
        <f>SUM(AH75:AH83)</f>
        <v>13.840823052208783</v>
      </c>
      <c r="AI74" s="305">
        <f>SUM(AI75:AI83)</f>
        <v>13.760086099573893</v>
      </c>
      <c r="AJ74" s="305">
        <f>SUM(AJ75:AJ83)</f>
        <v>10.222386337784233</v>
      </c>
      <c r="AK74" s="304"/>
      <c r="AL74" s="305">
        <f>SUM(AL75:AL83)</f>
        <v>4.7460332625607293</v>
      </c>
      <c r="AM74" s="305">
        <f>SUM(AM75:AM83)</f>
        <v>4.6136128912951229</v>
      </c>
      <c r="AN74" s="305">
        <f>SUM(AN75:AN83)</f>
        <v>4.0739082283760784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10.217764941275615</v>
      </c>
      <c r="C75" s="305">
        <f t="shared" ref="C75:C83" si="77">SUM(G75,K75,O75,S75,W75,AA75,AE75,AI75,AM75)</f>
        <v>10.322806462370727</v>
      </c>
      <c r="D75" s="305">
        <f t="shared" ref="D75:D83" si="78">SUM(H75,L75,P75,T75,X75,AB75,AF75,AJ75,AN75)</f>
        <v>11.473776131718838</v>
      </c>
      <c r="E75" s="304"/>
      <c r="F75" s="304">
        <v>0.16299075838459656</v>
      </c>
      <c r="G75" s="304">
        <v>0.20584965776456984</v>
      </c>
      <c r="H75" s="304">
        <v>0.28249249191176912</v>
      </c>
      <c r="I75" s="304"/>
      <c r="J75" s="304">
        <v>1.2591364089840091</v>
      </c>
      <c r="K75" s="304">
        <v>1.4909846629559484</v>
      </c>
      <c r="L75" s="304">
        <v>1.9319954215941102</v>
      </c>
      <c r="M75" s="304"/>
      <c r="N75" s="304">
        <v>3.1256799061201499</v>
      </c>
      <c r="O75" s="304">
        <v>3.3258782527791375</v>
      </c>
      <c r="P75" s="304">
        <v>3.9512440970952456</v>
      </c>
      <c r="Q75" s="304"/>
      <c r="R75" s="304">
        <v>0.45563797950452672</v>
      </c>
      <c r="S75" s="304">
        <v>0.46543994991947829</v>
      </c>
      <c r="T75" s="304">
        <v>0.57521408507675365</v>
      </c>
      <c r="U75" s="304"/>
      <c r="V75" s="304">
        <v>0.73916646011438547</v>
      </c>
      <c r="W75" s="304">
        <v>0.78720456311296128</v>
      </c>
      <c r="X75" s="304">
        <v>0.94192203878488878</v>
      </c>
      <c r="Y75" s="304"/>
      <c r="Z75" s="304">
        <v>1.9701314987488314</v>
      </c>
      <c r="AA75" s="304">
        <v>1.6219087177861442</v>
      </c>
      <c r="AB75" s="304">
        <v>1.676755661754215</v>
      </c>
      <c r="AC75" s="304"/>
      <c r="AD75" s="304">
        <v>1.4363416640565574</v>
      </c>
      <c r="AE75" s="304">
        <v>1.3291240492972205</v>
      </c>
      <c r="AF75" s="304">
        <v>1.2430349543087287</v>
      </c>
      <c r="AG75" s="304"/>
      <c r="AH75" s="304">
        <v>0.80813537944086078</v>
      </c>
      <c r="AI75" s="304">
        <v>0.82701095514098211</v>
      </c>
      <c r="AJ75" s="304">
        <v>0.65273226263040751</v>
      </c>
      <c r="AK75" s="304"/>
      <c r="AL75" s="304">
        <v>0.26054488592169606</v>
      </c>
      <c r="AM75" s="304">
        <v>0.26940565361428309</v>
      </c>
      <c r="AN75" s="304">
        <v>0.2183851185627167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25.295759763229455</v>
      </c>
      <c r="C76" s="305">
        <f t="shared" si="77"/>
        <v>26.898791038358471</v>
      </c>
      <c r="D76" s="305">
        <f>SUM(H76,L76,P76,T76,X76,AB76,AF76,AJ76,AN76)</f>
        <v>29.963738954323649</v>
      </c>
      <c r="E76" s="304"/>
      <c r="F76" s="304">
        <v>0.77210799698455745</v>
      </c>
      <c r="G76" s="304">
        <v>0.93951918086593689</v>
      </c>
      <c r="H76" s="304">
        <v>1.1674068580020249</v>
      </c>
      <c r="I76" s="304"/>
      <c r="J76" s="304">
        <v>5.4550767425525652</v>
      </c>
      <c r="K76" s="304">
        <v>6.7501773089229218</v>
      </c>
      <c r="L76" s="304">
        <v>8.6663469743882846</v>
      </c>
      <c r="M76" s="304"/>
      <c r="N76" s="304">
        <v>9.3690179471943846</v>
      </c>
      <c r="O76" s="304">
        <v>10.042581856086697</v>
      </c>
      <c r="P76" s="304">
        <v>10.90471786342755</v>
      </c>
      <c r="Q76" s="304"/>
      <c r="R76" s="304">
        <v>0.93356273495138509</v>
      </c>
      <c r="S76" s="304">
        <v>0.99957164154417888</v>
      </c>
      <c r="T76" s="304">
        <v>1.1657871409878615</v>
      </c>
      <c r="U76" s="304"/>
      <c r="V76" s="304">
        <v>1.5162300231186816</v>
      </c>
      <c r="W76" s="304">
        <v>1.5820630942519103</v>
      </c>
      <c r="X76" s="304">
        <v>1.7891905977619875</v>
      </c>
      <c r="Y76" s="304"/>
      <c r="Z76" s="304">
        <v>3.2493371232061756</v>
      </c>
      <c r="AA76" s="304">
        <v>2.5622278419386046</v>
      </c>
      <c r="AB76" s="304">
        <v>2.4917300355256367</v>
      </c>
      <c r="AC76" s="304"/>
      <c r="AD76" s="304">
        <v>2.3718374040645251</v>
      </c>
      <c r="AE76" s="304">
        <v>2.2385907732574664</v>
      </c>
      <c r="AF76" s="304">
        <v>2.2377229186536769</v>
      </c>
      <c r="AG76" s="304"/>
      <c r="AH76" s="304">
        <v>1.2376670433961841</v>
      </c>
      <c r="AI76" s="304">
        <v>1.3206283774991401</v>
      </c>
      <c r="AJ76" s="304">
        <v>1.022747732385346</v>
      </c>
      <c r="AK76" s="304"/>
      <c r="AL76" s="304">
        <v>0.39092274776100128</v>
      </c>
      <c r="AM76" s="304">
        <v>0.46343096399161104</v>
      </c>
      <c r="AN76" s="304">
        <v>0.51808883319128274</v>
      </c>
    </row>
    <row r="77" spans="1:40" x14ac:dyDescent="0.2">
      <c r="A77" s="13" t="str">
        <f t="shared" si="76"/>
        <v>Associate professional occupations</v>
      </c>
      <c r="B77" s="305">
        <f t="shared" si="79"/>
        <v>18.659968908985348</v>
      </c>
      <c r="C77" s="305">
        <f t="shared" si="77"/>
        <v>17.85766687415547</v>
      </c>
      <c r="D77" s="305">
        <f t="shared" si="78"/>
        <v>19.588931922860919</v>
      </c>
      <c r="E77" s="304"/>
      <c r="F77" s="304">
        <v>0.26930694675169625</v>
      </c>
      <c r="G77" s="304">
        <v>0.3062776196171807</v>
      </c>
      <c r="H77" s="304">
        <v>0.40988014683569868</v>
      </c>
      <c r="I77" s="304"/>
      <c r="J77" s="304">
        <v>2.8017621175646532</v>
      </c>
      <c r="K77" s="304">
        <v>3.0633409773443709</v>
      </c>
      <c r="L77" s="304">
        <v>3.7681632114714763</v>
      </c>
      <c r="M77" s="304"/>
      <c r="N77" s="304">
        <v>6.0552799043324033</v>
      </c>
      <c r="O77" s="304">
        <v>6.0716471126182698</v>
      </c>
      <c r="P77" s="304">
        <v>6.9867303506109533</v>
      </c>
      <c r="Q77" s="304"/>
      <c r="R77" s="304">
        <v>1.1032265296710164</v>
      </c>
      <c r="S77" s="304">
        <v>1.129081598304456</v>
      </c>
      <c r="T77" s="304">
        <v>1.4253851253026708</v>
      </c>
      <c r="U77" s="304"/>
      <c r="V77" s="304">
        <v>1.1141285074467524</v>
      </c>
      <c r="W77" s="304">
        <v>1.0637330532749179</v>
      </c>
      <c r="X77" s="304">
        <v>1.1574014671798651</v>
      </c>
      <c r="Y77" s="304"/>
      <c r="Z77" s="304">
        <v>3.1510405535889996</v>
      </c>
      <c r="AA77" s="304">
        <v>2.5685010272264446</v>
      </c>
      <c r="AB77" s="304">
        <v>2.6353586801212416</v>
      </c>
      <c r="AC77" s="304"/>
      <c r="AD77" s="304">
        <v>2.4071797231951084</v>
      </c>
      <c r="AE77" s="304">
        <v>2.0240533956410083</v>
      </c>
      <c r="AF77" s="304">
        <v>1.7299113107229993</v>
      </c>
      <c r="AG77" s="304"/>
      <c r="AH77" s="304">
        <v>1.3542460271093095</v>
      </c>
      <c r="AI77" s="304">
        <v>1.1837248083071878</v>
      </c>
      <c r="AJ77" s="304">
        <v>0.86170778618860633</v>
      </c>
      <c r="AK77" s="304"/>
      <c r="AL77" s="304">
        <v>0.40379859932540985</v>
      </c>
      <c r="AM77" s="304">
        <v>0.44730728182163315</v>
      </c>
      <c r="AN77" s="304">
        <v>0.61439384442740808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23.372294734615906</v>
      </c>
      <c r="C78" s="305">
        <f t="shared" si="77"/>
        <v>23.124179151020822</v>
      </c>
      <c r="D78" s="305">
        <f t="shared" si="78"/>
        <v>22.907855880273516</v>
      </c>
      <c r="E78" s="304"/>
      <c r="F78" s="304">
        <v>0.10002301448198829</v>
      </c>
      <c r="G78" s="304">
        <v>0.11692784959051444</v>
      </c>
      <c r="H78" s="304">
        <v>0.14295348238805122</v>
      </c>
      <c r="I78" s="304"/>
      <c r="J78" s="304">
        <v>1.4162327728041288</v>
      </c>
      <c r="K78" s="304">
        <v>1.717694362204164</v>
      </c>
      <c r="L78" s="304">
        <v>2.2302001590684397</v>
      </c>
      <c r="M78" s="304"/>
      <c r="N78" s="304">
        <v>4.9512154189029145</v>
      </c>
      <c r="O78" s="304">
        <v>5.6011566619557609</v>
      </c>
      <c r="P78" s="304">
        <v>6.9741014501955627</v>
      </c>
      <c r="Q78" s="304"/>
      <c r="R78" s="304">
        <v>1.378655438647548</v>
      </c>
      <c r="S78" s="304">
        <v>1.4379299254984985</v>
      </c>
      <c r="T78" s="304">
        <v>1.6847210774738448</v>
      </c>
      <c r="U78" s="304"/>
      <c r="V78" s="304">
        <v>1.6004346925072563</v>
      </c>
      <c r="W78" s="304">
        <v>1.7275176670153523</v>
      </c>
      <c r="X78" s="304">
        <v>2.0959755868653707</v>
      </c>
      <c r="Y78" s="304"/>
      <c r="Z78" s="304">
        <v>5.088968443761706</v>
      </c>
      <c r="AA78" s="304">
        <v>4.6533014404962758</v>
      </c>
      <c r="AB78" s="304">
        <v>4.1852265980938794</v>
      </c>
      <c r="AC78" s="304"/>
      <c r="AD78" s="304">
        <v>5.5731548400652606</v>
      </c>
      <c r="AE78" s="304">
        <v>4.8170178180214585</v>
      </c>
      <c r="AF78" s="304">
        <v>3.6944549617190967</v>
      </c>
      <c r="AG78" s="304"/>
      <c r="AH78" s="304">
        <v>2.3645465377614729</v>
      </c>
      <c r="AI78" s="304">
        <v>1.9718545982930262</v>
      </c>
      <c r="AJ78" s="304">
        <v>0.76796520257547685</v>
      </c>
      <c r="AK78" s="304"/>
      <c r="AL78" s="304">
        <v>0.89906357568362893</v>
      </c>
      <c r="AM78" s="304">
        <v>1.0807788279457755</v>
      </c>
      <c r="AN78" s="304">
        <v>1.1322573618937937</v>
      </c>
    </row>
    <row r="79" spans="1:40" x14ac:dyDescent="0.2">
      <c r="A79" s="13" t="str">
        <f t="shared" si="76"/>
        <v>Skilled trades occupations</v>
      </c>
      <c r="B79" s="305">
        <f t="shared" si="79"/>
        <v>5.3842966934766263</v>
      </c>
      <c r="C79" s="305">
        <f t="shared" si="77"/>
        <v>5.4936021036482776</v>
      </c>
      <c r="D79" s="305">
        <f t="shared" si="78"/>
        <v>5.3519218071217445</v>
      </c>
      <c r="E79" s="304"/>
      <c r="F79" s="304">
        <v>1.8160019022284996E-2</v>
      </c>
      <c r="G79" s="304">
        <v>2.5200415629488729E-2</v>
      </c>
      <c r="H79" s="304">
        <v>3.4804849820953679E-2</v>
      </c>
      <c r="I79" s="304"/>
      <c r="J79" s="304">
        <v>0.22686171525187154</v>
      </c>
      <c r="K79" s="304">
        <v>0.31057957705230865</v>
      </c>
      <c r="L79" s="304">
        <v>0.39438283193748164</v>
      </c>
      <c r="M79" s="304"/>
      <c r="N79" s="304">
        <v>0.53710704412668919</v>
      </c>
      <c r="O79" s="304">
        <v>0.63462557488139992</v>
      </c>
      <c r="P79" s="304">
        <v>0.76272813810865603</v>
      </c>
      <c r="Q79" s="304"/>
      <c r="R79" s="304">
        <v>0.24615917277915372</v>
      </c>
      <c r="S79" s="304">
        <v>0.27847827826928079</v>
      </c>
      <c r="T79" s="304">
        <v>0.35639825002380698</v>
      </c>
      <c r="U79" s="304"/>
      <c r="V79" s="304">
        <v>0.33762466304516853</v>
      </c>
      <c r="W79" s="304">
        <v>0.37140600498275939</v>
      </c>
      <c r="X79" s="304">
        <v>0.41471283760576599</v>
      </c>
      <c r="Y79" s="304"/>
      <c r="Z79" s="304">
        <v>1.566109767235472</v>
      </c>
      <c r="AA79" s="304">
        <v>1.3300090445283044</v>
      </c>
      <c r="AB79" s="304">
        <v>1.1378342754778672</v>
      </c>
      <c r="AC79" s="304"/>
      <c r="AD79" s="304">
        <v>1.4581068240599784</v>
      </c>
      <c r="AE79" s="304">
        <v>1.5340003074701392</v>
      </c>
      <c r="AF79" s="304">
        <v>1.5204568852031692</v>
      </c>
      <c r="AG79" s="304"/>
      <c r="AH79" s="304">
        <v>0.61947420463515968</v>
      </c>
      <c r="AI79" s="304">
        <v>0.64252488983793166</v>
      </c>
      <c r="AJ79" s="304">
        <v>0.44642876064014775</v>
      </c>
      <c r="AK79" s="304"/>
      <c r="AL79" s="304">
        <v>0.37469328332084872</v>
      </c>
      <c r="AM79" s="304">
        <v>0.36677801099666552</v>
      </c>
      <c r="AN79" s="304">
        <v>0.28417497830389665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7.6903541016805148</v>
      </c>
      <c r="C80" s="305">
        <f t="shared" si="77"/>
        <v>7.5676549466026337</v>
      </c>
      <c r="D80" s="305">
        <f t="shared" si="78"/>
        <v>7.7116295284914704</v>
      </c>
      <c r="E80" s="304"/>
      <c r="F80" s="304">
        <v>5.8015852866157508E-3</v>
      </c>
      <c r="G80" s="304">
        <v>8.325292074854258E-3</v>
      </c>
      <c r="H80" s="304">
        <v>1.3573030700180051E-2</v>
      </c>
      <c r="I80" s="304"/>
      <c r="J80" s="304">
        <v>0.24370318324948689</v>
      </c>
      <c r="K80" s="304">
        <v>0.30408865538249708</v>
      </c>
      <c r="L80" s="304">
        <v>0.40295006647927328</v>
      </c>
      <c r="M80" s="304"/>
      <c r="N80" s="304">
        <v>0.9207226530683662</v>
      </c>
      <c r="O80" s="304">
        <v>1.1174685270786375</v>
      </c>
      <c r="P80" s="304">
        <v>1.5525956753810273</v>
      </c>
      <c r="Q80" s="304"/>
      <c r="R80" s="304">
        <v>0.60500917587252712</v>
      </c>
      <c r="S80" s="304">
        <v>0.68152511836330021</v>
      </c>
      <c r="T80" s="304">
        <v>0.88529207913365426</v>
      </c>
      <c r="U80" s="304"/>
      <c r="V80" s="304">
        <v>0.48813967427440585</v>
      </c>
      <c r="W80" s="304">
        <v>0.55604952541994357</v>
      </c>
      <c r="X80" s="304">
        <v>0.78508637503260581</v>
      </c>
      <c r="Y80" s="304"/>
      <c r="Z80" s="304">
        <v>2.1379352551470521</v>
      </c>
      <c r="AA80" s="304">
        <v>2.0673971108693574</v>
      </c>
      <c r="AB80" s="304">
        <v>2.0661042088635</v>
      </c>
      <c r="AC80" s="304"/>
      <c r="AD80" s="304">
        <v>1.8489698334544082</v>
      </c>
      <c r="AE80" s="304">
        <v>1.5229215911277116</v>
      </c>
      <c r="AF80" s="304">
        <v>1.1193836528639358</v>
      </c>
      <c r="AG80" s="304"/>
      <c r="AH80" s="304">
        <v>1.0996573956717108</v>
      </c>
      <c r="AI80" s="304">
        <v>1.0464122135637248</v>
      </c>
      <c r="AJ80" s="304">
        <v>0.72718390184903303</v>
      </c>
      <c r="AK80" s="304"/>
      <c r="AL80" s="304">
        <v>0.34041534565594239</v>
      </c>
      <c r="AM80" s="304">
        <v>0.26346691272260747</v>
      </c>
      <c r="AN80" s="304">
        <v>0.15946053818825998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10.147746774671573</v>
      </c>
      <c r="C81" s="305">
        <f t="shared" si="77"/>
        <v>11.289283702625038</v>
      </c>
      <c r="D81" s="305">
        <f t="shared" si="78"/>
        <v>12.624543735746609</v>
      </c>
      <c r="E81" s="304"/>
      <c r="F81" s="304">
        <v>4.6315239965614576E-2</v>
      </c>
      <c r="G81" s="304">
        <v>5.9677382227117118E-2</v>
      </c>
      <c r="H81" s="304">
        <v>7.6252934793054589E-2</v>
      </c>
      <c r="I81" s="304"/>
      <c r="J81" s="304">
        <v>0.42978573919544405</v>
      </c>
      <c r="K81" s="304">
        <v>0.56221122843066962</v>
      </c>
      <c r="L81" s="304">
        <v>0.76468382041909144</v>
      </c>
      <c r="M81" s="304"/>
      <c r="N81" s="304">
        <v>1.7279053966521636</v>
      </c>
      <c r="O81" s="304">
        <v>2.1056320694438373</v>
      </c>
      <c r="P81" s="304">
        <v>2.7570888881734472</v>
      </c>
      <c r="Q81" s="304"/>
      <c r="R81" s="304">
        <v>0.51182278279883275</v>
      </c>
      <c r="S81" s="304">
        <v>0.60593764899281388</v>
      </c>
      <c r="T81" s="304">
        <v>0.83302055989182755</v>
      </c>
      <c r="U81" s="304"/>
      <c r="V81" s="304">
        <v>0.58983440310483304</v>
      </c>
      <c r="W81" s="304">
        <v>0.72865020035189532</v>
      </c>
      <c r="X81" s="304">
        <v>0.93556312535043573</v>
      </c>
      <c r="Y81" s="304"/>
      <c r="Z81" s="304">
        <v>2.6144448704924721</v>
      </c>
      <c r="AA81" s="304">
        <v>2.7172698845044243</v>
      </c>
      <c r="AB81" s="304">
        <v>2.9354086509088075</v>
      </c>
      <c r="AC81" s="304"/>
      <c r="AD81" s="304">
        <v>2.6714033833382107</v>
      </c>
      <c r="AE81" s="304">
        <v>2.8576409950724302</v>
      </c>
      <c r="AF81" s="304">
        <v>2.7354233600869078</v>
      </c>
      <c r="AG81" s="304"/>
      <c r="AH81" s="304">
        <v>1.1462070185206414</v>
      </c>
      <c r="AI81" s="304">
        <v>1.1432044589512489</v>
      </c>
      <c r="AJ81" s="304">
        <v>0.95996256481253572</v>
      </c>
      <c r="AK81" s="304"/>
      <c r="AL81" s="304">
        <v>0.41002794060336073</v>
      </c>
      <c r="AM81" s="304">
        <v>0.5090598346506009</v>
      </c>
      <c r="AN81" s="304">
        <v>0.62713983131050044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3.150583836437916</v>
      </c>
      <c r="C82" s="305">
        <f t="shared" si="77"/>
        <v>3.4482824579038476</v>
      </c>
      <c r="D82" s="305">
        <f t="shared" si="78"/>
        <v>3.3373734117080565</v>
      </c>
      <c r="E82" s="304"/>
      <c r="F82" s="304">
        <v>5.9426335457876548E-3</v>
      </c>
      <c r="G82" s="304">
        <v>9.105778672657017E-3</v>
      </c>
      <c r="H82" s="304">
        <v>1.2011935208373957E-2</v>
      </c>
      <c r="I82" s="304"/>
      <c r="J82" s="304">
        <v>6.3984250684381488E-2</v>
      </c>
      <c r="K82" s="304">
        <v>9.2228479684850512E-2</v>
      </c>
      <c r="L82" s="304">
        <v>0.13171664316920054</v>
      </c>
      <c r="M82" s="304"/>
      <c r="N82" s="304">
        <v>0.16778680883988892</v>
      </c>
      <c r="O82" s="304">
        <v>0.22590661687739344</v>
      </c>
      <c r="P82" s="304">
        <v>0.27910358605516783</v>
      </c>
      <c r="Q82" s="304"/>
      <c r="R82" s="304">
        <v>6.4823749944926984E-2</v>
      </c>
      <c r="S82" s="304">
        <v>7.3892141913581025E-2</v>
      </c>
      <c r="T82" s="304">
        <v>9.1520424127880334E-2</v>
      </c>
      <c r="U82" s="304"/>
      <c r="V82" s="304">
        <v>8.0740900668741414E-2</v>
      </c>
      <c r="W82" s="304">
        <v>0.1061765957056536</v>
      </c>
      <c r="X82" s="304">
        <v>0.13577523120711082</v>
      </c>
      <c r="Y82" s="304"/>
      <c r="Z82" s="304">
        <v>0.98384694054212485</v>
      </c>
      <c r="AA82" s="304">
        <v>1.0195584549183077</v>
      </c>
      <c r="AB82" s="304">
        <v>1.1370514693670879</v>
      </c>
      <c r="AC82" s="304"/>
      <c r="AD82" s="304">
        <v>0.82208733001932388</v>
      </c>
      <c r="AE82" s="304">
        <v>0.96296587867557093</v>
      </c>
      <c r="AF82" s="304">
        <v>1.0155729422980053</v>
      </c>
      <c r="AG82" s="304"/>
      <c r="AH82" s="304">
        <v>0.52247229996947298</v>
      </c>
      <c r="AI82" s="304">
        <v>0.56572415462201886</v>
      </c>
      <c r="AJ82" s="304">
        <v>0.37548061647205816</v>
      </c>
      <c r="AK82" s="304"/>
      <c r="AL82" s="304">
        <v>0.4388989222232681</v>
      </c>
      <c r="AM82" s="304">
        <v>0.39272435683381479</v>
      </c>
      <c r="AN82" s="304">
        <v>0.1591405638031716</v>
      </c>
    </row>
    <row r="83" spans="1:40" x14ac:dyDescent="0.2">
      <c r="A83" s="39" t="str">
        <f t="shared" si="76"/>
        <v>Elementary occupations</v>
      </c>
      <c r="B83" s="307">
        <f t="shared" si="79"/>
        <v>15.816230245627121</v>
      </c>
      <c r="C83" s="307">
        <f t="shared" si="77"/>
        <v>16.146733263314715</v>
      </c>
      <c r="D83" s="307">
        <f t="shared" si="78"/>
        <v>15.742228627755191</v>
      </c>
      <c r="E83" s="307"/>
      <c r="F83" s="307">
        <v>2.0416554103864476E-2</v>
      </c>
      <c r="G83" s="307">
        <v>2.7904306994238431E-2</v>
      </c>
      <c r="H83" s="307">
        <v>4.1268271201595763E-2</v>
      </c>
      <c r="I83" s="307"/>
      <c r="J83" s="307">
        <v>0.32807478072759394</v>
      </c>
      <c r="K83" s="307">
        <v>0.46960127962326054</v>
      </c>
      <c r="L83" s="307">
        <v>0.67752142605348131</v>
      </c>
      <c r="M83" s="307"/>
      <c r="N83" s="307">
        <v>0.79949173240027382</v>
      </c>
      <c r="O83" s="307">
        <v>0.93724700652847626</v>
      </c>
      <c r="P83" s="307">
        <v>1.0584731531996734</v>
      </c>
      <c r="Q83" s="307"/>
      <c r="R83" s="307">
        <v>0.50139970380113164</v>
      </c>
      <c r="S83" s="307">
        <v>0.60424759366867331</v>
      </c>
      <c r="T83" s="307">
        <v>0.73850514864696093</v>
      </c>
      <c r="U83" s="307"/>
      <c r="V83" s="307">
        <v>0.25073853951589414</v>
      </c>
      <c r="W83" s="307">
        <v>0.24253108114156824</v>
      </c>
      <c r="X83" s="307">
        <v>0.25868170744782587</v>
      </c>
      <c r="Y83" s="307"/>
      <c r="Z83" s="307">
        <v>2.45175900301623</v>
      </c>
      <c r="AA83" s="307">
        <v>2.0679584060082536</v>
      </c>
      <c r="AB83" s="307">
        <v>1.96445368067375</v>
      </c>
      <c r="AC83" s="307"/>
      <c r="AD83" s="307">
        <v>5.5482648242925867</v>
      </c>
      <c r="AE83" s="307">
        <v>5.9175808972734796</v>
      </c>
      <c r="AF83" s="307">
        <v>6.2342805716062326</v>
      </c>
      <c r="AG83" s="307"/>
      <c r="AH83" s="307">
        <v>4.6884171457039718</v>
      </c>
      <c r="AI83" s="307">
        <v>5.0590016433586316</v>
      </c>
      <c r="AJ83" s="307">
        <v>4.4081775102306215</v>
      </c>
      <c r="AK83" s="307"/>
      <c r="AL83" s="307">
        <v>1.2276679620655737</v>
      </c>
      <c r="AM83" s="307">
        <v>0.8206610487181315</v>
      </c>
      <c r="AN83" s="307">
        <v>0.36086715869504882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of Tyne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134.18400000000011</v>
      </c>
      <c r="C92" s="305">
        <f>SUM(C93:C101)</f>
        <v>141.47699999999986</v>
      </c>
      <c r="D92" s="305">
        <f>SUM(D93:D101)</f>
        <v>150.22500000000002</v>
      </c>
      <c r="E92" s="304"/>
      <c r="F92" s="305">
        <f>SUM(F93:F101)</f>
        <v>3.8470481609340972</v>
      </c>
      <c r="G92" s="305">
        <f>SUM(G93:G101)</f>
        <v>4.7947951116174288</v>
      </c>
      <c r="H92" s="305">
        <f>SUM(H93:H101)</f>
        <v>5.8800522513025699</v>
      </c>
      <c r="I92" s="304"/>
      <c r="J92" s="305">
        <f>SUM(J93:J101)</f>
        <v>20.253840381610953</v>
      </c>
      <c r="K92" s="305">
        <f>SUM(K93:K101)</f>
        <v>24.098644127768626</v>
      </c>
      <c r="L92" s="305">
        <f>SUM(L93:L101)</f>
        <v>27.371225738587128</v>
      </c>
      <c r="M92" s="304"/>
      <c r="N92" s="305">
        <f>SUM(N93:N101)</f>
        <v>33.454787239892376</v>
      </c>
      <c r="O92" s="305">
        <f>SUM(O93:O101)</f>
        <v>38.603706515841687</v>
      </c>
      <c r="P92" s="305">
        <f>SUM(P93:P101)</f>
        <v>48.930506504150976</v>
      </c>
      <c r="Q92" s="304"/>
      <c r="R92" s="305">
        <f>SUM(R93:R101)</f>
        <v>12.692979385713658</v>
      </c>
      <c r="S92" s="305">
        <f>SUM(S93:S101)</f>
        <v>10.903330133333322</v>
      </c>
      <c r="T92" s="305">
        <f>SUM(T93:T101)</f>
        <v>9.4006424299682187</v>
      </c>
      <c r="U92" s="304"/>
      <c r="V92" s="305">
        <f>SUM(V93:V101)</f>
        <v>5.2189170016834217</v>
      </c>
      <c r="W92" s="305">
        <f>SUM(W93:W101)</f>
        <v>5.4469101447097756</v>
      </c>
      <c r="X92" s="305">
        <f>SUM(X93:X101)</f>
        <v>6.0713516392298699</v>
      </c>
      <c r="Y92" s="304"/>
      <c r="Z92" s="305">
        <f>SUM(Z93:Z101)</f>
        <v>28.517245077692046</v>
      </c>
      <c r="AA92" s="305">
        <f>SUM(AA93:AA101)</f>
        <v>31.184577258351215</v>
      </c>
      <c r="AB92" s="305">
        <f>SUM(AB93:AB101)</f>
        <v>33.693353687686248</v>
      </c>
      <c r="AC92" s="304"/>
      <c r="AD92" s="305">
        <f>SUM(AD93:AD101)</f>
        <v>21.96748826735724</v>
      </c>
      <c r="AE92" s="305">
        <f>SUM(AE93:AE101)</f>
        <v>19.727097636161727</v>
      </c>
      <c r="AF92" s="305">
        <f>SUM(AF93:AF101)</f>
        <v>14.936118849882956</v>
      </c>
      <c r="AG92" s="304"/>
      <c r="AH92" s="305">
        <f>SUM(AH93:AH101)</f>
        <v>6.9806718073567051</v>
      </c>
      <c r="AI92" s="305">
        <f>SUM(AI93:AI101)</f>
        <v>5.5878318961425295</v>
      </c>
      <c r="AJ92" s="305">
        <f>SUM(AJ93:AJ101)</f>
        <v>2.9103710241063561</v>
      </c>
      <c r="AK92" s="304"/>
      <c r="AL92" s="305">
        <f>SUM(AL93:AL101)</f>
        <v>1.2510226777596059</v>
      </c>
      <c r="AM92" s="305">
        <f>SUM(AM93:AM101)</f>
        <v>1.1301071760735892</v>
      </c>
      <c r="AN92" s="305">
        <f>SUM(AN93:AN101)</f>
        <v>1.0313778750857185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6.1932035796267257</v>
      </c>
      <c r="C93" s="305">
        <f t="shared" ref="C93:D93" si="81">SUM(G93,K93,O93,S93,W93,AA93,AE93,AI93,AM93)</f>
        <v>6.5096067047757762</v>
      </c>
      <c r="D93" s="305">
        <f t="shared" si="81"/>
        <v>7.362045087584038</v>
      </c>
      <c r="E93" s="304"/>
      <c r="F93" s="304">
        <v>0.10184615561417928</v>
      </c>
      <c r="G93" s="304">
        <v>0.12410605047233843</v>
      </c>
      <c r="H93" s="304">
        <v>0.16634720128947614</v>
      </c>
      <c r="I93" s="304"/>
      <c r="J93" s="304">
        <v>0.98776266285066816</v>
      </c>
      <c r="K93" s="304">
        <v>1.1109073718259703</v>
      </c>
      <c r="L93" s="304">
        <v>1.2802930573752478</v>
      </c>
      <c r="M93" s="304"/>
      <c r="N93" s="304">
        <v>1.8192135231976316</v>
      </c>
      <c r="O93" s="304">
        <v>2.0346602514445054</v>
      </c>
      <c r="P93" s="304">
        <v>2.6484798519880055</v>
      </c>
      <c r="Q93" s="304"/>
      <c r="R93" s="304">
        <v>1.05752385998402</v>
      </c>
      <c r="S93" s="304">
        <v>1.1192671130555425</v>
      </c>
      <c r="T93" s="304">
        <v>1.2655454442773331</v>
      </c>
      <c r="U93" s="304"/>
      <c r="V93" s="304">
        <v>0.22096819972391121</v>
      </c>
      <c r="W93" s="304">
        <v>0.20759169731321214</v>
      </c>
      <c r="X93" s="304">
        <v>0.18930023235526069</v>
      </c>
      <c r="Y93" s="304"/>
      <c r="Z93" s="304">
        <v>1.2151633086500941</v>
      </c>
      <c r="AA93" s="304">
        <v>1.1433193467608778</v>
      </c>
      <c r="AB93" s="304">
        <v>1.1306331594973331</v>
      </c>
      <c r="AC93" s="304"/>
      <c r="AD93" s="304">
        <v>0.55561144127368278</v>
      </c>
      <c r="AE93" s="304">
        <v>0.52432387510502165</v>
      </c>
      <c r="AF93" s="304">
        <v>0.47409009259199358</v>
      </c>
      <c r="AG93" s="304"/>
      <c r="AH93" s="304">
        <v>0.14245071240315785</v>
      </c>
      <c r="AI93" s="304">
        <v>0.13454360411066352</v>
      </c>
      <c r="AJ93" s="304">
        <v>8.4267162474311916E-2</v>
      </c>
      <c r="AK93" s="304"/>
      <c r="AL93" s="304">
        <v>9.2663715929380927E-2</v>
      </c>
      <c r="AM93" s="304">
        <v>0.11088739468764414</v>
      </c>
      <c r="AN93" s="304">
        <v>0.12308888573507659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53.23806862671168</v>
      </c>
      <c r="C94" s="305">
        <f t="shared" ref="C94:C101" si="83">SUM(G94,K94,O94,S94,W94,AA94,AE94,AI94,AM94)</f>
        <v>59.355964817945825</v>
      </c>
      <c r="D94" s="305">
        <f t="shared" ref="D94:D101" si="84">SUM(H94,L94,P94,T94,X94,AB94,AF94,AJ94,AN94)</f>
        <v>66.668006728447438</v>
      </c>
      <c r="E94" s="305"/>
      <c r="F94" s="304">
        <v>3.483868076441023</v>
      </c>
      <c r="G94" s="304">
        <v>4.3567166563038349</v>
      </c>
      <c r="H94" s="304">
        <v>5.3139834429223809</v>
      </c>
      <c r="I94" s="304"/>
      <c r="J94" s="304">
        <v>15.305928745101177</v>
      </c>
      <c r="K94" s="304">
        <v>18.372119015346044</v>
      </c>
      <c r="L94" s="304">
        <v>20.654661510013227</v>
      </c>
      <c r="M94" s="304"/>
      <c r="N94" s="304">
        <v>19.39553626036432</v>
      </c>
      <c r="O94" s="304">
        <v>22.505998240440039</v>
      </c>
      <c r="P94" s="304">
        <v>28.30099356021352</v>
      </c>
      <c r="Q94" s="304"/>
      <c r="R94" s="304">
        <v>4.376118369793061</v>
      </c>
      <c r="S94" s="304">
        <v>2.643971347498161</v>
      </c>
      <c r="T94" s="304">
        <v>0.94132870093454901</v>
      </c>
      <c r="U94" s="304"/>
      <c r="V94" s="304">
        <v>1.1241636723786887</v>
      </c>
      <c r="W94" s="304">
        <v>1.2441937420440015</v>
      </c>
      <c r="X94" s="304">
        <v>1.4153009112715751</v>
      </c>
      <c r="Y94" s="304"/>
      <c r="Z94" s="304">
        <v>4.8935433688150516</v>
      </c>
      <c r="AA94" s="304">
        <v>5.5731664176336961</v>
      </c>
      <c r="AB94" s="304">
        <v>6.373255813547603</v>
      </c>
      <c r="AC94" s="304"/>
      <c r="AD94" s="304">
        <v>3.1360189904896534</v>
      </c>
      <c r="AE94" s="304">
        <v>3.1664834642951507</v>
      </c>
      <c r="AF94" s="304">
        <v>2.7359809620395366</v>
      </c>
      <c r="AG94" s="304"/>
      <c r="AH94" s="304">
        <v>1.3498488657141718</v>
      </c>
      <c r="AI94" s="304">
        <v>1.280457043284015</v>
      </c>
      <c r="AJ94" s="304">
        <v>0.69473493703787947</v>
      </c>
      <c r="AK94" s="304"/>
      <c r="AL94" s="304">
        <v>0.17304227761453667</v>
      </c>
      <c r="AM94" s="304">
        <v>0.21285889110088718</v>
      </c>
      <c r="AN94" s="304">
        <v>0.23776689046716679</v>
      </c>
    </row>
    <row r="95" spans="1:40" x14ac:dyDescent="0.2">
      <c r="A95" s="13" t="str">
        <f t="shared" si="80"/>
        <v>Associate professional occupations</v>
      </c>
      <c r="B95" s="305">
        <f t="shared" si="82"/>
        <v>20.490497362457869</v>
      </c>
      <c r="C95" s="305">
        <f t="shared" si="83"/>
        <v>20.99894626198715</v>
      </c>
      <c r="D95" s="305">
        <f t="shared" si="84"/>
        <v>22.933843675379755</v>
      </c>
      <c r="E95" s="305"/>
      <c r="F95" s="304">
        <v>0.12437384764252751</v>
      </c>
      <c r="G95" s="304">
        <v>0.14803603367092696</v>
      </c>
      <c r="H95" s="304">
        <v>0.19491553127501865</v>
      </c>
      <c r="I95" s="304"/>
      <c r="J95" s="304">
        <v>2.0897895355576024</v>
      </c>
      <c r="K95" s="304">
        <v>2.3792575978399899</v>
      </c>
      <c r="L95" s="304">
        <v>2.9325368908534619</v>
      </c>
      <c r="M95" s="304"/>
      <c r="N95" s="304">
        <v>5.8406268302413302</v>
      </c>
      <c r="O95" s="304">
        <v>6.7328656495095212</v>
      </c>
      <c r="P95" s="304">
        <v>8.9909921536048021</v>
      </c>
      <c r="Q95" s="304"/>
      <c r="R95" s="304">
        <v>2.548892564040723</v>
      </c>
      <c r="S95" s="304">
        <v>2.188600758469017</v>
      </c>
      <c r="T95" s="304">
        <v>1.7803608368157224</v>
      </c>
      <c r="U95" s="304"/>
      <c r="V95" s="304">
        <v>0.94778920720492932</v>
      </c>
      <c r="W95" s="304">
        <v>0.92312756061154821</v>
      </c>
      <c r="X95" s="304">
        <v>1.0830742180825015</v>
      </c>
      <c r="Y95" s="304"/>
      <c r="Z95" s="304">
        <v>4.5768388166006542</v>
      </c>
      <c r="AA95" s="304">
        <v>4.5373514860602953</v>
      </c>
      <c r="AB95" s="304">
        <v>4.9061855146543314</v>
      </c>
      <c r="AC95" s="304"/>
      <c r="AD95" s="304">
        <v>3.1528885708522578</v>
      </c>
      <c r="AE95" s="304">
        <v>2.9473016393599467</v>
      </c>
      <c r="AF95" s="304">
        <v>2.4012639951649986</v>
      </c>
      <c r="AG95" s="304"/>
      <c r="AH95" s="304">
        <v>1.0811921268810374</v>
      </c>
      <c r="AI95" s="304">
        <v>1.0279207305254454</v>
      </c>
      <c r="AJ95" s="304">
        <v>0.50991070047606302</v>
      </c>
      <c r="AK95" s="304"/>
      <c r="AL95" s="304">
        <v>0.12810586343680475</v>
      </c>
      <c r="AM95" s="304">
        <v>0.11448480594045901</v>
      </c>
      <c r="AN95" s="304">
        <v>0.13460383445285645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14.545874739981148</v>
      </c>
      <c r="C96" s="305">
        <f t="shared" si="83"/>
        <v>13.047092856218709</v>
      </c>
      <c r="D96" s="305">
        <f t="shared" si="84"/>
        <v>10.042316674525836</v>
      </c>
      <c r="E96" s="305"/>
      <c r="F96" s="304">
        <v>7.9039557228653051E-2</v>
      </c>
      <c r="G96" s="304">
        <v>8.8261646368627794E-2</v>
      </c>
      <c r="H96" s="304">
        <v>0.10430612660884968</v>
      </c>
      <c r="I96" s="304"/>
      <c r="J96" s="304">
        <v>0.81936650058780136</v>
      </c>
      <c r="K96" s="304">
        <v>0.91285612566648022</v>
      </c>
      <c r="L96" s="304">
        <v>0.90620268369596557</v>
      </c>
      <c r="M96" s="304"/>
      <c r="N96" s="304">
        <v>2.5021266714119532</v>
      </c>
      <c r="O96" s="304">
        <v>2.6348562407289373</v>
      </c>
      <c r="P96" s="304">
        <v>2.8763061286122693</v>
      </c>
      <c r="Q96" s="304"/>
      <c r="R96" s="304">
        <v>1.5036087676916885</v>
      </c>
      <c r="S96" s="304">
        <v>1.617525066773738</v>
      </c>
      <c r="T96" s="304">
        <v>1.7216518475001936</v>
      </c>
      <c r="U96" s="304"/>
      <c r="V96" s="304">
        <v>0.96841120046226803</v>
      </c>
      <c r="W96" s="304">
        <v>0.96835787270243756</v>
      </c>
      <c r="X96" s="304">
        <v>0.97037816204888927</v>
      </c>
      <c r="Y96" s="304"/>
      <c r="Z96" s="304">
        <v>3.6927993805891317</v>
      </c>
      <c r="AA96" s="304">
        <v>3.820066775829301</v>
      </c>
      <c r="AB96" s="304">
        <v>2.904127317547915</v>
      </c>
      <c r="AC96" s="304"/>
      <c r="AD96" s="304">
        <v>3.2280213821921606</v>
      </c>
      <c r="AE96" s="304">
        <v>2.1059054072445074</v>
      </c>
      <c r="AF96" s="304">
        <v>0.48721292454995202</v>
      </c>
      <c r="AG96" s="304"/>
      <c r="AH96" s="304">
        <v>1.5696145774428654</v>
      </c>
      <c r="AI96" s="304">
        <v>0.77666472447458135</v>
      </c>
      <c r="AJ96" s="304">
        <v>4.5147576610293977E-2</v>
      </c>
      <c r="AK96" s="304"/>
      <c r="AL96" s="304">
        <v>0.18288670237462645</v>
      </c>
      <c r="AM96" s="304">
        <v>0.12259899643009818</v>
      </c>
      <c r="AN96" s="304">
        <v>2.6983907351506513E-2</v>
      </c>
    </row>
    <row r="97" spans="1:40" x14ac:dyDescent="0.2">
      <c r="A97" s="13" t="str">
        <f t="shared" si="80"/>
        <v>Skilled trades occupations</v>
      </c>
      <c r="B97" s="305">
        <f t="shared" si="82"/>
        <v>1.7283131339580378</v>
      </c>
      <c r="C97" s="305">
        <f t="shared" si="83"/>
        <v>1.7313496706052143</v>
      </c>
      <c r="D97" s="305">
        <f t="shared" si="84"/>
        <v>1.6061496639831956</v>
      </c>
      <c r="E97" s="304"/>
      <c r="F97" s="304">
        <v>1.1232987524037057E-2</v>
      </c>
      <c r="G97" s="304">
        <v>1.2246747672579775E-2</v>
      </c>
      <c r="H97" s="304">
        <v>1.265459511599081E-2</v>
      </c>
      <c r="I97" s="304"/>
      <c r="J97" s="304">
        <v>2.9049902716826771E-2</v>
      </c>
      <c r="K97" s="304">
        <v>4.0446440976422492E-2</v>
      </c>
      <c r="L97" s="304">
        <v>5.3433794785375695E-2</v>
      </c>
      <c r="M97" s="304"/>
      <c r="N97" s="304">
        <v>0.16838527503135087</v>
      </c>
      <c r="O97" s="304">
        <v>0.22241405173512382</v>
      </c>
      <c r="P97" s="304">
        <v>0.26351142711277747</v>
      </c>
      <c r="Q97" s="304"/>
      <c r="R97" s="304">
        <v>0.10640801368048168</v>
      </c>
      <c r="S97" s="304">
        <v>0.12804667794950897</v>
      </c>
      <c r="T97" s="304">
        <v>0.15109908781409376</v>
      </c>
      <c r="U97" s="304"/>
      <c r="V97" s="304">
        <v>5.6080013386730146E-2</v>
      </c>
      <c r="W97" s="304">
        <v>5.8540737241550164E-2</v>
      </c>
      <c r="X97" s="304">
        <v>6.6062006555110783E-2</v>
      </c>
      <c r="Y97" s="304"/>
      <c r="Z97" s="304">
        <v>0.4182677343826357</v>
      </c>
      <c r="AA97" s="304">
        <v>0.38231443980564728</v>
      </c>
      <c r="AB97" s="304">
        <v>0.35077505932793107</v>
      </c>
      <c r="AC97" s="304"/>
      <c r="AD97" s="304">
        <v>0.60300520416384951</v>
      </c>
      <c r="AE97" s="304">
        <v>0.54962251766307424</v>
      </c>
      <c r="AF97" s="304">
        <v>0.43826519098350952</v>
      </c>
      <c r="AG97" s="304"/>
      <c r="AH97" s="304">
        <v>0.24792300211871321</v>
      </c>
      <c r="AI97" s="304">
        <v>0.25713246616775398</v>
      </c>
      <c r="AJ97" s="304">
        <v>0.20841434114514382</v>
      </c>
      <c r="AK97" s="304"/>
      <c r="AL97" s="304">
        <v>8.7961000953412596E-2</v>
      </c>
      <c r="AM97" s="304">
        <v>8.0585591393553396E-2</v>
      </c>
      <c r="AN97" s="304">
        <v>6.1934161143262771E-2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29.540469985212514</v>
      </c>
      <c r="C98" s="305">
        <f t="shared" si="83"/>
        <v>31.841387038763365</v>
      </c>
      <c r="D98" s="305">
        <f t="shared" si="84"/>
        <v>33.350119948046398</v>
      </c>
      <c r="E98" s="304"/>
      <c r="F98" s="304">
        <v>1.3234331332135956E-2</v>
      </c>
      <c r="G98" s="304">
        <v>1.7325662921640114E-2</v>
      </c>
      <c r="H98" s="304">
        <v>2.2078140046888666E-2</v>
      </c>
      <c r="I98" s="304"/>
      <c r="J98" s="304">
        <v>0.79048331887375733</v>
      </c>
      <c r="K98" s="304">
        <v>0.98422570831035983</v>
      </c>
      <c r="L98" s="304">
        <v>1.2092345089527017</v>
      </c>
      <c r="M98" s="304"/>
      <c r="N98" s="304">
        <v>3.0006123212242399</v>
      </c>
      <c r="O98" s="304">
        <v>3.6236419138990859</v>
      </c>
      <c r="P98" s="304">
        <v>4.6717613279417858</v>
      </c>
      <c r="Q98" s="304"/>
      <c r="R98" s="304">
        <v>2.5590587810504855</v>
      </c>
      <c r="S98" s="304">
        <v>2.6193562532144776</v>
      </c>
      <c r="T98" s="304">
        <v>2.7510489945486762</v>
      </c>
      <c r="U98" s="304"/>
      <c r="V98" s="304">
        <v>1.5390418756217952</v>
      </c>
      <c r="W98" s="304">
        <v>1.6512341867431806</v>
      </c>
      <c r="X98" s="304">
        <v>1.8848454555908352</v>
      </c>
      <c r="Y98" s="304"/>
      <c r="Z98" s="304">
        <v>12.012830620796258</v>
      </c>
      <c r="AA98" s="304">
        <v>14.209943969450304</v>
      </c>
      <c r="AB98" s="304">
        <v>16.477135610178895</v>
      </c>
      <c r="AC98" s="304"/>
      <c r="AD98" s="304">
        <v>8.5680676815747976</v>
      </c>
      <c r="AE98" s="304">
        <v>7.9466968450520232</v>
      </c>
      <c r="AF98" s="304">
        <v>5.8058309486534574</v>
      </c>
      <c r="AG98" s="304"/>
      <c r="AH98" s="304">
        <v>0.89093696164409653</v>
      </c>
      <c r="AI98" s="304">
        <v>0.64102859232586673</v>
      </c>
      <c r="AJ98" s="304">
        <v>0.42487170989799627</v>
      </c>
      <c r="AK98" s="304"/>
      <c r="AL98" s="304">
        <v>0.16620409309494727</v>
      </c>
      <c r="AM98" s="304">
        <v>0.14793390684642629</v>
      </c>
      <c r="AN98" s="304">
        <v>0.10331325223515969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1.9576837858321112</v>
      </c>
      <c r="C99" s="305">
        <f t="shared" si="83"/>
        <v>2.2020765994721727</v>
      </c>
      <c r="D99" s="305">
        <f>SUM(H99,L99,P99,T99,X99,AB99,AF99,AJ99,AN99)</f>
        <v>2.2352537094604097</v>
      </c>
      <c r="E99" s="304"/>
      <c r="F99" s="304">
        <v>1.1348439208256142E-2</v>
      </c>
      <c r="G99" s="304">
        <v>1.3705168882659522E-2</v>
      </c>
      <c r="H99" s="304">
        <v>1.4890482856374017E-2</v>
      </c>
      <c r="I99" s="304"/>
      <c r="J99" s="304">
        <v>0.17514679160597729</v>
      </c>
      <c r="K99" s="304">
        <v>0.22842134694644975</v>
      </c>
      <c r="L99" s="304">
        <v>0.25062720847908859</v>
      </c>
      <c r="M99" s="304"/>
      <c r="N99" s="304">
        <v>0.40963044915409386</v>
      </c>
      <c r="O99" s="304">
        <v>0.48632745252005849</v>
      </c>
      <c r="P99" s="304">
        <v>0.58397201485619132</v>
      </c>
      <c r="Q99" s="304"/>
      <c r="R99" s="304">
        <v>0.24341927654883233</v>
      </c>
      <c r="S99" s="304">
        <v>0.23986279125936652</v>
      </c>
      <c r="T99" s="304">
        <v>0.24789760979659167</v>
      </c>
      <c r="U99" s="304"/>
      <c r="V99" s="304">
        <v>0.14975252005565437</v>
      </c>
      <c r="W99" s="304">
        <v>0.17521677672451968</v>
      </c>
      <c r="X99" s="304">
        <v>0.2053675163773728</v>
      </c>
      <c r="Y99" s="304"/>
      <c r="Z99" s="304">
        <v>0.47131056852993641</v>
      </c>
      <c r="AA99" s="304">
        <v>0.56318907058203527</v>
      </c>
      <c r="AB99" s="304">
        <v>0.62061005497231492</v>
      </c>
      <c r="AC99" s="304"/>
      <c r="AD99" s="304">
        <v>0.35075231045329008</v>
      </c>
      <c r="AE99" s="304">
        <v>0.33936552469160086</v>
      </c>
      <c r="AF99" s="304">
        <v>0.20013702940524278</v>
      </c>
      <c r="AG99" s="304"/>
      <c r="AH99" s="304">
        <v>0.10899405997676666</v>
      </c>
      <c r="AI99" s="304">
        <v>0.10553551119266795</v>
      </c>
      <c r="AJ99" s="304">
        <v>5.0205731927746147E-2</v>
      </c>
      <c r="AK99" s="304"/>
      <c r="AL99" s="304">
        <v>3.7329370299304034E-2</v>
      </c>
      <c r="AM99" s="304">
        <v>5.0452956672814839E-2</v>
      </c>
      <c r="AN99" s="304">
        <v>6.1546060789487413E-2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1.4800724406487291</v>
      </c>
      <c r="C100" s="305">
        <f t="shared" si="83"/>
        <v>1.6305548690959635</v>
      </c>
      <c r="D100" s="305">
        <f t="shared" si="84"/>
        <v>1.3995650579932084</v>
      </c>
      <c r="E100" s="304"/>
      <c r="F100" s="304">
        <v>1.9379170305351631E-2</v>
      </c>
      <c r="G100" s="304">
        <v>3.0249224840556956E-2</v>
      </c>
      <c r="H100" s="304">
        <v>4.5809787657941574E-2</v>
      </c>
      <c r="I100" s="304"/>
      <c r="J100" s="304">
        <v>2.4424316766982621E-2</v>
      </c>
      <c r="K100" s="304">
        <v>4.2232147120854699E-2</v>
      </c>
      <c r="L100" s="304">
        <v>6.1773934852118823E-2</v>
      </c>
      <c r="M100" s="304"/>
      <c r="N100" s="304">
        <v>0.11055240873791228</v>
      </c>
      <c r="O100" s="304">
        <v>0.13605699159145468</v>
      </c>
      <c r="P100" s="304">
        <v>0.16491769689655714</v>
      </c>
      <c r="Q100" s="304"/>
      <c r="R100" s="304">
        <v>9.3315876640888862E-2</v>
      </c>
      <c r="S100" s="304">
        <v>0.1354860116162773</v>
      </c>
      <c r="T100" s="304">
        <v>0.18567488209181748</v>
      </c>
      <c r="U100" s="304"/>
      <c r="V100" s="304">
        <v>9.3421813060163561E-2</v>
      </c>
      <c r="W100" s="304">
        <v>0.11597443468542852</v>
      </c>
      <c r="X100" s="304">
        <v>0.131791245921415</v>
      </c>
      <c r="Y100" s="304"/>
      <c r="Z100" s="304">
        <v>0.43944822034691844</v>
      </c>
      <c r="AA100" s="304">
        <v>0.41973842786946369</v>
      </c>
      <c r="AB100" s="304">
        <v>0.41874511369780587</v>
      </c>
      <c r="AC100" s="304"/>
      <c r="AD100" s="304">
        <v>0.33011128160321096</v>
      </c>
      <c r="AE100" s="304">
        <v>0.38973992294706478</v>
      </c>
      <c r="AF100" s="304">
        <v>0.19827555150523452</v>
      </c>
      <c r="AG100" s="304"/>
      <c r="AH100" s="304">
        <v>0.31295867510865577</v>
      </c>
      <c r="AI100" s="304">
        <v>0.30931327508250961</v>
      </c>
      <c r="AJ100" s="304">
        <v>0.15388116663886434</v>
      </c>
      <c r="AK100" s="304"/>
      <c r="AL100" s="304">
        <v>5.6460678078644903E-2</v>
      </c>
      <c r="AM100" s="304">
        <v>5.1764433342353214E-2</v>
      </c>
      <c r="AN100" s="304">
        <v>3.869567873145361E-2</v>
      </c>
    </row>
    <row r="101" spans="1:40" x14ac:dyDescent="0.2">
      <c r="A101" s="39" t="str">
        <f t="shared" si="80"/>
        <v>Elementary occupations</v>
      </c>
      <c r="B101" s="307">
        <f t="shared" si="82"/>
        <v>5.0098163455712861</v>
      </c>
      <c r="C101" s="307">
        <f t="shared" si="83"/>
        <v>4.1600211811357166</v>
      </c>
      <c r="D101" s="307">
        <f t="shared" si="84"/>
        <v>4.6276994545797665</v>
      </c>
      <c r="E101" s="307"/>
      <c r="F101" s="307">
        <v>2.7255956379336446E-3</v>
      </c>
      <c r="G101" s="307">
        <v>4.1479204842637622E-3</v>
      </c>
      <c r="H101" s="307">
        <v>5.0669435296505222E-3</v>
      </c>
      <c r="I101" s="307"/>
      <c r="J101" s="307">
        <v>3.1888607550159126E-2</v>
      </c>
      <c r="K101" s="307">
        <v>2.8178373736054502E-2</v>
      </c>
      <c r="L101" s="307">
        <v>2.2462149579941561E-2</v>
      </c>
      <c r="M101" s="307"/>
      <c r="N101" s="307">
        <v>0.20810350052954629</v>
      </c>
      <c r="O101" s="307">
        <v>0.2268857239729602</v>
      </c>
      <c r="P101" s="307">
        <v>0.42957234292506324</v>
      </c>
      <c r="Q101" s="307"/>
      <c r="R101" s="307">
        <v>0.20463387628347954</v>
      </c>
      <c r="S101" s="307">
        <v>0.21121411349723035</v>
      </c>
      <c r="T101" s="307">
        <v>0.35603502618924165</v>
      </c>
      <c r="U101" s="307"/>
      <c r="V101" s="307">
        <v>0.11928849978928198</v>
      </c>
      <c r="W101" s="307">
        <v>0.10267313664389775</v>
      </c>
      <c r="X101" s="307">
        <v>0.12523189102690963</v>
      </c>
      <c r="Y101" s="307"/>
      <c r="Z101" s="307">
        <v>0.79704305898136563</v>
      </c>
      <c r="AA101" s="307">
        <v>0.53548732435959623</v>
      </c>
      <c r="AB101" s="307">
        <v>0.51188604426212181</v>
      </c>
      <c r="AC101" s="307"/>
      <c r="AD101" s="307">
        <v>2.0430114047543326</v>
      </c>
      <c r="AE101" s="307">
        <v>1.7576584398033359</v>
      </c>
      <c r="AF101" s="307">
        <v>2.1950621549890319</v>
      </c>
      <c r="AG101" s="307"/>
      <c r="AH101" s="307">
        <v>1.2767528260672396</v>
      </c>
      <c r="AI101" s="307">
        <v>1.055235948979026</v>
      </c>
      <c r="AJ101" s="307">
        <v>0.73893769789805741</v>
      </c>
      <c r="AK101" s="307"/>
      <c r="AL101" s="307">
        <v>0.32636897597794812</v>
      </c>
      <c r="AM101" s="307">
        <v>0.238540199659353</v>
      </c>
      <c r="AN101" s="307">
        <v>0.2434452041797486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of Tyne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of Tyne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of Tyne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of Tyne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of Tyne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of Tyne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of Tyne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of Tyne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of Tyne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0.18855558922610111</v>
      </c>
      <c r="C8" s="69">
        <v>0.27938745093107681</v>
      </c>
      <c r="D8" s="69">
        <v>0.23951642427689926</v>
      </c>
      <c r="E8" s="69">
        <v>0.27439289056263327</v>
      </c>
      <c r="F8" s="69">
        <v>0.37079279961532546</v>
      </c>
      <c r="G8" s="10"/>
      <c r="H8" s="69">
        <f>F8-D8</f>
        <v>0.1312763753384262</v>
      </c>
      <c r="I8" s="69">
        <f>'RD T1'!E36</f>
        <v>0.17138216844139731</v>
      </c>
      <c r="J8" s="69">
        <f>SUM(H8:I8)</f>
        <v>0.30265854377982349</v>
      </c>
      <c r="L8" t="str">
        <f>A8</f>
        <v>11 Corporate managers and directors</v>
      </c>
      <c r="M8" s="69">
        <v>1.7514561834006728</v>
      </c>
      <c r="N8" s="69">
        <v>2.7468061668439998</v>
      </c>
      <c r="O8" s="69">
        <v>2.272533920391397</v>
      </c>
      <c r="P8" s="69">
        <v>2.4606480035047587</v>
      </c>
      <c r="Q8" s="69">
        <v>3.0607757817131755</v>
      </c>
      <c r="R8" s="10"/>
      <c r="S8" s="69">
        <f>Q8-O8</f>
        <v>0.78824186132177854</v>
      </c>
      <c r="T8" s="69">
        <f>'RD T1'!E65</f>
        <v>1.5478120823031216</v>
      </c>
      <c r="U8" s="69">
        <f>SUM(S8:T8)</f>
        <v>2.3360539436249002</v>
      </c>
      <c r="W8" t="str">
        <f>A8</f>
        <v>11 Corporate managers and directors</v>
      </c>
      <c r="X8" s="69">
        <v>4.9076300999043099</v>
      </c>
      <c r="Y8" s="69">
        <v>5.4073722336072771</v>
      </c>
      <c r="Z8" s="69">
        <v>5.7020712841782535</v>
      </c>
      <c r="AA8" s="69">
        <v>5.8136168429662511</v>
      </c>
      <c r="AB8" s="69">
        <v>7.1836529988487596</v>
      </c>
      <c r="AC8" s="69"/>
      <c r="AD8" s="69">
        <f>AB8-Z8</f>
        <v>1.4815817146705061</v>
      </c>
      <c r="AE8" s="69">
        <f>'RD T1'!E94</f>
        <v>3.6956024613031486</v>
      </c>
      <c r="AF8" s="69">
        <f>SUM(AD8:AE8)</f>
        <v>5.1771841759736548</v>
      </c>
      <c r="AH8" t="str">
        <f>L8</f>
        <v>11 Corporate managers and directors</v>
      </c>
      <c r="AI8" s="69">
        <v>1.1955063665871155</v>
      </c>
      <c r="AJ8" s="69">
        <v>1.1804062789672551</v>
      </c>
      <c r="AK8" s="69">
        <v>1.3896937394597273</v>
      </c>
      <c r="AL8" s="69">
        <v>1.3265271818232671</v>
      </c>
      <c r="AM8" s="69">
        <v>1.5328087010398621</v>
      </c>
      <c r="AN8" s="69"/>
      <c r="AO8" s="69">
        <f>AM8-AK8</f>
        <v>0.14311496158013481</v>
      </c>
      <c r="AP8" s="69">
        <f>'RD T1'!E123</f>
        <v>0.7623433507047086</v>
      </c>
      <c r="AQ8" s="69">
        <f>SUM(AO8:AP8)</f>
        <v>0.90545831228484341</v>
      </c>
      <c r="AS8" t="str">
        <f>W8</f>
        <v>11 Corporate managers and directors</v>
      </c>
      <c r="AT8" s="69">
        <v>1.2783932086897185</v>
      </c>
      <c r="AU8" s="69">
        <v>1.2598723048834704</v>
      </c>
      <c r="AV8" s="69">
        <v>1.3474940353733851</v>
      </c>
      <c r="AW8" s="69">
        <v>1.2505432319620371</v>
      </c>
      <c r="AX8" s="69">
        <v>1.4082691849984736</v>
      </c>
      <c r="AY8" s="69"/>
      <c r="AZ8" s="69">
        <f>AX8-AV8</f>
        <v>6.0775149625088565E-2</v>
      </c>
      <c r="BA8" s="69">
        <f>'RD T1'!E152</f>
        <v>0.71333724348782879</v>
      </c>
      <c r="BB8" s="69">
        <f>SUM(AZ8:BA8)</f>
        <v>0.77411239311291735</v>
      </c>
      <c r="BD8" t="str">
        <f>AH8</f>
        <v>11 Corporate managers and directors</v>
      </c>
      <c r="BE8" s="69">
        <v>3.6747037536525484</v>
      </c>
      <c r="BF8" s="69">
        <v>4.1324622293420896</v>
      </c>
      <c r="BG8" s="69">
        <v>4.9140143241557093</v>
      </c>
      <c r="BH8" s="69">
        <v>3.8857357852248251</v>
      </c>
      <c r="BI8" s="69">
        <v>4.2760207151180598</v>
      </c>
      <c r="BJ8" s="69"/>
      <c r="BK8" s="69">
        <f>BI8-BG8</f>
        <v>-0.63799360903764946</v>
      </c>
      <c r="BL8" s="69">
        <f>'RD T1'!E181</f>
        <v>1.8466331104562033</v>
      </c>
      <c r="BM8" s="69">
        <f>SUM(BK8:BL8)</f>
        <v>1.2086395014185538</v>
      </c>
      <c r="BO8" t="str">
        <f>AS8</f>
        <v>11 Corporate managers and directors</v>
      </c>
      <c r="BP8" s="69">
        <v>3.0196105707842134</v>
      </c>
      <c r="BQ8" s="69">
        <v>3.4101402947219515</v>
      </c>
      <c r="BR8" s="69">
        <v>3.3540369629019753</v>
      </c>
      <c r="BS8" s="69">
        <v>2.8789465717099607</v>
      </c>
      <c r="BT8" s="69">
        <v>2.7251888124558805</v>
      </c>
      <c r="BU8" s="69"/>
      <c r="BV8" s="69">
        <f>BT8-BR8</f>
        <v>-0.62884815044609477</v>
      </c>
      <c r="BW8" s="69">
        <f>'RD T1'!E210</f>
        <v>1.2602991692527663</v>
      </c>
      <c r="BX8" s="69">
        <f>SUM(BV8:BW8)</f>
        <v>0.63145101880667154</v>
      </c>
      <c r="BZ8" t="str">
        <f>BD8</f>
        <v>11 Corporate managers and directors</v>
      </c>
      <c r="CA8" s="69">
        <v>1.3948186196860215</v>
      </c>
      <c r="CB8" s="69">
        <v>2.0562966492019661</v>
      </c>
      <c r="CC8" s="69">
        <v>1.6209982056745729</v>
      </c>
      <c r="CD8" s="69">
        <v>1.5176672949909926</v>
      </c>
      <c r="CE8" s="69">
        <v>1.1043184473723326</v>
      </c>
      <c r="CF8" s="69"/>
      <c r="CG8" s="69">
        <f>CE8-CC8</f>
        <v>-0.51667975830224022</v>
      </c>
      <c r="CH8" s="69">
        <f>'RD T1'!E239</f>
        <v>0.5945348549899141</v>
      </c>
      <c r="CI8" s="69">
        <f>SUM(CG8:CH8)</f>
        <v>7.7855096687673875E-2</v>
      </c>
      <c r="CK8" t="str">
        <f>BO8</f>
        <v>11 Corporate managers and directors</v>
      </c>
      <c r="CL8" s="69">
        <v>0.45693212281715839</v>
      </c>
      <c r="CM8" s="69">
        <v>0.57676248816982889</v>
      </c>
      <c r="CN8" s="69">
        <v>0.42983678211560072</v>
      </c>
      <c r="CO8" s="69">
        <v>0.37650412107794545</v>
      </c>
      <c r="CP8" s="69">
        <v>0.43720238010549328</v>
      </c>
      <c r="CQ8" s="69"/>
      <c r="CR8" s="69">
        <f>CP8-CN8</f>
        <v>7.3655979898925583E-3</v>
      </c>
      <c r="CS8" s="69">
        <f>'RD T1'!E268</f>
        <v>0.15519329903335607</v>
      </c>
      <c r="CT8" s="69">
        <f>SUM(CR8:CS8)</f>
        <v>0.16255889702324863</v>
      </c>
    </row>
    <row r="9" spans="1:98" x14ac:dyDescent="0.2">
      <c r="A9" s="10" t="str">
        <f>name!D5</f>
        <v>12 Other managers and proprietors</v>
      </c>
      <c r="B9" s="69">
        <v>9.4696623496485569E-2</v>
      </c>
      <c r="C9" s="69">
        <v>0.17306582855399572</v>
      </c>
      <c r="D9" s="69">
        <v>0.12194351851935262</v>
      </c>
      <c r="E9" s="69">
        <v>0.1859369073716057</v>
      </c>
      <c r="F9" s="69">
        <v>0.30100857754031723</v>
      </c>
      <c r="H9" s="69">
        <f t="shared" ref="H9:H32" si="26">F9-D9</f>
        <v>0.17906505902096462</v>
      </c>
      <c r="I9" s="69">
        <f>'RD T1'!E37</f>
        <v>0.14091282889496615</v>
      </c>
      <c r="J9" s="69">
        <f t="shared" ref="J9:J32" si="27">SUM(H9:I9)</f>
        <v>0.31997788791593074</v>
      </c>
      <c r="L9" t="str">
        <f t="shared" ref="L9:L32" si="28">A9</f>
        <v>12 Other managers and proprietors</v>
      </c>
      <c r="M9" s="69">
        <v>0.83568317302720108</v>
      </c>
      <c r="N9" s="69">
        <v>1.3417130258921794</v>
      </c>
      <c r="O9" s="69">
        <v>1.1362167140804413</v>
      </c>
      <c r="P9" s="69">
        <v>1.6562074225614059</v>
      </c>
      <c r="Q9" s="69">
        <v>2.6224786667319111</v>
      </c>
      <c r="S9" s="69">
        <f t="shared" ref="S9:S35" si="29">Q9-O9</f>
        <v>1.4862619526514698</v>
      </c>
      <c r="T9" s="69">
        <f>'RD T1'!E66</f>
        <v>1.2537549429934596</v>
      </c>
      <c r="U9" s="69">
        <f t="shared" ref="U9:U32" si="30">SUM(S9:T9)</f>
        <v>2.7400168956449296</v>
      </c>
      <c r="W9" t="str">
        <f t="shared" ref="W9:W32" si="31">A9</f>
        <v>12 Other managers and proprietors</v>
      </c>
      <c r="X9" s="69">
        <v>2.5051577522612885</v>
      </c>
      <c r="Y9" s="69">
        <v>2.8975021465968513</v>
      </c>
      <c r="Z9" s="69">
        <v>2.9352522540031107</v>
      </c>
      <c r="AA9" s="69">
        <v>3.9611917952849747</v>
      </c>
      <c r="AB9" s="69">
        <v>5.4315905502638815</v>
      </c>
      <c r="AC9" s="69"/>
      <c r="AD9" s="69">
        <f t="shared" ref="AD9:AD32" si="32">AB9-Z9</f>
        <v>2.4963382962607708</v>
      </c>
      <c r="AE9" s="69">
        <f>'RD T1'!E95</f>
        <v>2.914583726122479</v>
      </c>
      <c r="AF9" s="69">
        <f t="shared" ref="AF9:AF32" si="33">SUM(AD9:AE9)</f>
        <v>5.4109220223832502</v>
      </c>
      <c r="AH9" t="str">
        <f t="shared" ref="AH9:AH32" si="34">L9</f>
        <v>12 Other managers and proprietors</v>
      </c>
      <c r="AI9" s="69">
        <v>0.82356622953657865</v>
      </c>
      <c r="AJ9" s="69">
        <v>0.91961977478872026</v>
      </c>
      <c r="AK9" s="69">
        <v>1.0407449243799034</v>
      </c>
      <c r="AL9" s="69">
        <v>1.2813659647571054</v>
      </c>
      <c r="AM9" s="69">
        <v>1.7897447525104373</v>
      </c>
      <c r="AN9" s="69"/>
      <c r="AO9" s="69">
        <f t="shared" ref="AO9:AO32" si="35">AM9-AK9</f>
        <v>0.7489998281305339</v>
      </c>
      <c r="AP9" s="69">
        <f>'RD T1'!E124</f>
        <v>0.93313434853698729</v>
      </c>
      <c r="AQ9" s="69">
        <f t="shared" ref="AQ9:AQ32" si="36">SUM(AO9:AP9)</f>
        <v>1.6821341766675211</v>
      </c>
      <c r="AS9" t="str">
        <f t="shared" ref="AS9:AS32" si="37">W9</f>
        <v>12 Other managers and proprietors</v>
      </c>
      <c r="AT9" s="69">
        <v>0.79030534039370004</v>
      </c>
      <c r="AU9" s="69">
        <v>0.86325779951922532</v>
      </c>
      <c r="AV9" s="69">
        <v>0.842032150030391</v>
      </c>
      <c r="AW9" s="69">
        <v>1.0562471332669803</v>
      </c>
      <c r="AX9" s="69">
        <v>1.3035748610884224</v>
      </c>
      <c r="AY9" s="69"/>
      <c r="AZ9" s="69">
        <f t="shared" ref="AZ9:AZ32" si="38">AX9-AV9</f>
        <v>0.46154271105803135</v>
      </c>
      <c r="BA9" s="69">
        <f>'RD T1'!E153</f>
        <v>0.68315337812434862</v>
      </c>
      <c r="BB9" s="69">
        <f t="shared" ref="BB9:BB32" si="39">SUM(AZ9:BA9)</f>
        <v>1.1446960891823799</v>
      </c>
      <c r="BD9" t="str">
        <f t="shared" ref="BD9:BD32" si="40">AH9</f>
        <v>12 Other managers and proprietors</v>
      </c>
      <c r="BE9" s="69">
        <v>2.7306922515019822</v>
      </c>
      <c r="BF9" s="69">
        <v>2.6902794822778722</v>
      </c>
      <c r="BG9" s="69">
        <v>2.9578313633159263</v>
      </c>
      <c r="BH9" s="69">
        <v>3.0059832154397506</v>
      </c>
      <c r="BI9" s="69">
        <v>3.5252726402455088</v>
      </c>
      <c r="BJ9" s="69"/>
      <c r="BK9" s="69">
        <f t="shared" ref="BK9:BK32" si="41">BI9-BG9</f>
        <v>0.56744127692958246</v>
      </c>
      <c r="BL9" s="69">
        <f>'RD T1'!E182</f>
        <v>1.5606347487343184</v>
      </c>
      <c r="BM9" s="69">
        <f t="shared" ref="BM9:BM32" si="42">SUM(BK9:BL9)</f>
        <v>2.1280760256639009</v>
      </c>
      <c r="BO9" t="str">
        <f t="shared" ref="BO9:BO32" si="43">AS9</f>
        <v>12 Other managers and proprietors</v>
      </c>
      <c r="BP9" s="69">
        <v>2.8218436869115084</v>
      </c>
      <c r="BQ9" s="69">
        <v>3.2437757258679931</v>
      </c>
      <c r="BR9" s="69">
        <v>3.0986009310062883</v>
      </c>
      <c r="BS9" s="69">
        <v>3.5381764056283975</v>
      </c>
      <c r="BT9" s="69">
        <v>3.9391398389558798</v>
      </c>
      <c r="BU9" s="69"/>
      <c r="BV9" s="69">
        <f t="shared" ref="BV9:BV32" si="44">BT9-BR9</f>
        <v>0.84053890794959152</v>
      </c>
      <c r="BW9" s="69">
        <f>'RD T1'!E211</f>
        <v>1.8638211275581058</v>
      </c>
      <c r="BX9" s="69">
        <f t="shared" ref="BX9:BX32" si="45">SUM(BV9:BW9)</f>
        <v>2.7043600355076975</v>
      </c>
      <c r="BZ9" t="str">
        <f t="shared" ref="BZ9:BZ32" si="46">BD9</f>
        <v>12 Other managers and proprietors</v>
      </c>
      <c r="CA9" s="69">
        <v>1.5874580334176702</v>
      </c>
      <c r="CB9" s="69">
        <v>2.2743873785079853</v>
      </c>
      <c r="CC9" s="69">
        <v>1.6917250544723024</v>
      </c>
      <c r="CD9" s="69">
        <v>1.9284335577098299</v>
      </c>
      <c r="CE9" s="69">
        <v>1.5329241515254297</v>
      </c>
      <c r="CF9" s="69"/>
      <c r="CG9" s="69">
        <f t="shared" ref="CG9:CG32" si="47">CE9-CC9</f>
        <v>-0.15880090294687266</v>
      </c>
      <c r="CH9" s="69">
        <f>'RD T1'!E240</f>
        <v>0.83636808160372089</v>
      </c>
      <c r="CI9" s="69">
        <f t="shared" ref="CI9:CI32" si="48">SUM(CG9:CH9)</f>
        <v>0.67756717865684823</v>
      </c>
      <c r="CK9" t="str">
        <f t="shared" ref="CK9:CK32" si="49">BO9</f>
        <v>12 Other managers and proprietors</v>
      </c>
      <c r="CL9" s="69">
        <v>0.68869953247802718</v>
      </c>
      <c r="CM9" s="69">
        <v>0.70316554340311843</v>
      </c>
      <c r="CN9" s="69">
        <v>0.50627447316952656</v>
      </c>
      <c r="CO9" s="69">
        <v>0.58330816754633619</v>
      </c>
      <c r="CP9" s="69">
        <v>0.53949467335663936</v>
      </c>
      <c r="CQ9" s="69"/>
      <c r="CR9" s="69">
        <f t="shared" ref="CR9:CR32" si="50">CP9-CN9</f>
        <v>3.3220200187112803E-2</v>
      </c>
      <c r="CS9" s="69">
        <f>'RD T1'!E269</f>
        <v>0.20218607341294662</v>
      </c>
      <c r="CT9" s="69">
        <f t="shared" ref="CT9:CT32" si="51">SUM(CR9:CS9)</f>
        <v>0.23540627360005942</v>
      </c>
    </row>
    <row r="10" spans="1:98" x14ac:dyDescent="0.2">
      <c r="A10" s="10" t="str">
        <f>name!D6</f>
        <v>21 Science, research, engineering and technology professionals</v>
      </c>
      <c r="B10" s="69">
        <v>0.71818559791910264</v>
      </c>
      <c r="C10" s="69">
        <v>1.0000574430539233</v>
      </c>
      <c r="D10" s="69">
        <v>0.8683511185913505</v>
      </c>
      <c r="E10" s="69">
        <v>1.0711289445733108</v>
      </c>
      <c r="F10" s="69">
        <v>1.3836628293625248</v>
      </c>
      <c r="G10" s="11"/>
      <c r="H10" s="69">
        <f t="shared" si="26"/>
        <v>0.51531171077117432</v>
      </c>
      <c r="I10" s="69">
        <f>'RD T1'!E38</f>
        <v>0.4623371825798524</v>
      </c>
      <c r="J10" s="69">
        <f t="shared" si="27"/>
        <v>0.97764889335102678</v>
      </c>
      <c r="L10" t="str">
        <f t="shared" si="28"/>
        <v>21 Science, research, engineering and technology professionals</v>
      </c>
      <c r="M10" s="69">
        <v>2.7108826340157144</v>
      </c>
      <c r="N10" s="69">
        <v>4.3275323518521009</v>
      </c>
      <c r="O10" s="69">
        <v>3.7562202869660792</v>
      </c>
      <c r="P10" s="69">
        <v>4.9056846217043457</v>
      </c>
      <c r="Q10" s="69">
        <v>6.8515883011131864</v>
      </c>
      <c r="R10" s="11"/>
      <c r="S10" s="69">
        <f t="shared" si="29"/>
        <v>3.0953680141471072</v>
      </c>
      <c r="T10" s="69">
        <f>'RD T1'!E67</f>
        <v>2.2852788764851755</v>
      </c>
      <c r="U10" s="69">
        <f t="shared" si="30"/>
        <v>5.3806468906322831</v>
      </c>
      <c r="W10" t="str">
        <f t="shared" si="31"/>
        <v>21 Science, research, engineering and technology professionals</v>
      </c>
      <c r="X10" s="69">
        <v>6.501906700083576</v>
      </c>
      <c r="Y10" s="69">
        <v>6.2367257980595117</v>
      </c>
      <c r="Z10" s="69">
        <v>6.57984075694411</v>
      </c>
      <c r="AA10" s="69">
        <v>7.1974589421207718</v>
      </c>
      <c r="AB10" s="69">
        <v>7.8408991079019623</v>
      </c>
      <c r="AC10" s="69"/>
      <c r="AD10" s="69">
        <f t="shared" si="32"/>
        <v>1.2610583509578523</v>
      </c>
      <c r="AE10" s="69">
        <f>'RD T1'!E96</f>
        <v>2.8889099386533887</v>
      </c>
      <c r="AF10" s="69">
        <f t="shared" si="33"/>
        <v>4.1499682896112411</v>
      </c>
      <c r="AH10" t="str">
        <f t="shared" si="34"/>
        <v>21 Science, research, engineering and technology professionals</v>
      </c>
      <c r="AI10" s="69">
        <v>0.63817665828525816</v>
      </c>
      <c r="AJ10" s="69">
        <v>0.6402402002595925</v>
      </c>
      <c r="AK10" s="69">
        <v>0.72301468219000142</v>
      </c>
      <c r="AL10" s="69">
        <v>0.81155049736180818</v>
      </c>
      <c r="AM10" s="69">
        <v>0.94595587102994527</v>
      </c>
      <c r="AN10" s="69"/>
      <c r="AO10" s="69">
        <f t="shared" si="35"/>
        <v>0.22294118883994385</v>
      </c>
      <c r="AP10" s="69">
        <f>'RD T1'!E125</f>
        <v>0.31993382851301838</v>
      </c>
      <c r="AQ10" s="69">
        <f t="shared" si="36"/>
        <v>0.54287501735296217</v>
      </c>
      <c r="AS10" t="str">
        <f t="shared" si="37"/>
        <v>21 Science, research, engineering and technology professionals</v>
      </c>
      <c r="AT10" s="69">
        <v>1.8054625520366707</v>
      </c>
      <c r="AU10" s="69">
        <v>1.6691094435397551</v>
      </c>
      <c r="AV10" s="69">
        <v>1.7388953307464547</v>
      </c>
      <c r="AW10" s="69">
        <v>1.7363064841096449</v>
      </c>
      <c r="AX10" s="69">
        <v>1.7801460051694742</v>
      </c>
      <c r="AY10" s="69"/>
      <c r="AZ10" s="69">
        <f t="shared" si="38"/>
        <v>4.125067442301944E-2</v>
      </c>
      <c r="BA10" s="69">
        <f>'RD T1'!E154</f>
        <v>0.61656296414933232</v>
      </c>
      <c r="BB10" s="69">
        <f t="shared" si="39"/>
        <v>0.65781363857235176</v>
      </c>
      <c r="BD10" t="str">
        <f t="shared" si="40"/>
        <v>21 Science, research, engineering and technology professionals</v>
      </c>
      <c r="BE10" s="69">
        <v>2.923993316477612</v>
      </c>
      <c r="BF10" s="69">
        <v>2.8204915101995107</v>
      </c>
      <c r="BG10" s="69">
        <v>3.5733606659889134</v>
      </c>
      <c r="BH10" s="69">
        <v>2.6985228524339195</v>
      </c>
      <c r="BI10" s="69">
        <v>2.5872642180835141</v>
      </c>
      <c r="BJ10" s="69"/>
      <c r="BK10" s="69">
        <f t="shared" si="41"/>
        <v>-0.9860964479053993</v>
      </c>
      <c r="BL10" s="69">
        <f>'RD T1'!E183</f>
        <v>0.81592194771473125</v>
      </c>
      <c r="BM10" s="69">
        <f t="shared" si="42"/>
        <v>-0.17017450019066804</v>
      </c>
      <c r="BO10" t="str">
        <f t="shared" si="43"/>
        <v>21 Science, research, engineering and technology professionals</v>
      </c>
      <c r="BP10" s="69">
        <v>2.0797011100439557</v>
      </c>
      <c r="BQ10" s="69">
        <v>2.0688278445816017</v>
      </c>
      <c r="BR10" s="69">
        <v>2.1875961125678542</v>
      </c>
      <c r="BS10" s="69">
        <v>2.0153673892596418</v>
      </c>
      <c r="BT10" s="69">
        <v>1.9942623327486453</v>
      </c>
      <c r="BU10" s="69"/>
      <c r="BV10" s="69">
        <f t="shared" si="44"/>
        <v>-0.19333377981920896</v>
      </c>
      <c r="BW10" s="69">
        <f>'RD T1'!E212</f>
        <v>0.64748690666407516</v>
      </c>
      <c r="BX10" s="69">
        <f t="shared" si="45"/>
        <v>0.4541531268448662</v>
      </c>
      <c r="BZ10" t="str">
        <f t="shared" si="46"/>
        <v>21 Science, research, engineering and technology professionals</v>
      </c>
      <c r="CA10" s="69">
        <v>0.93576635442306733</v>
      </c>
      <c r="CB10" s="69">
        <v>1.5619303420191699</v>
      </c>
      <c r="CC10" s="69">
        <v>1.1433763466723159</v>
      </c>
      <c r="CD10" s="69">
        <v>1.2898837370721632</v>
      </c>
      <c r="CE10" s="69">
        <v>1.1128422508717031</v>
      </c>
      <c r="CF10" s="69"/>
      <c r="CG10" s="69">
        <f t="shared" si="47"/>
        <v>-3.0534095800612837E-2</v>
      </c>
      <c r="CH10" s="69">
        <f>'RD T1'!E241</f>
        <v>0.35717451414609164</v>
      </c>
      <c r="CI10" s="69">
        <f t="shared" si="48"/>
        <v>0.3266404183454788</v>
      </c>
      <c r="CK10" t="str">
        <f t="shared" si="49"/>
        <v>21 Science, research, engineering and technology professionals</v>
      </c>
      <c r="CL10" s="69">
        <v>0.23276707565536298</v>
      </c>
      <c r="CM10" s="69">
        <v>0.31252026023322671</v>
      </c>
      <c r="CN10" s="69">
        <v>0.28242302593145885</v>
      </c>
      <c r="CO10" s="69">
        <v>0.33389066999036676</v>
      </c>
      <c r="CP10" s="69">
        <v>0.32851581085776543</v>
      </c>
      <c r="CQ10" s="69"/>
      <c r="CR10" s="69">
        <f t="shared" si="50"/>
        <v>4.6092784926306585E-2</v>
      </c>
      <c r="CS10" s="69">
        <f>'RD T1'!E270</f>
        <v>0.10577769805814791</v>
      </c>
      <c r="CT10" s="69">
        <f t="shared" si="51"/>
        <v>0.15187048298445449</v>
      </c>
    </row>
    <row r="11" spans="1:98" x14ac:dyDescent="0.2">
      <c r="A11" s="10" t="str">
        <f>name!D7</f>
        <v>22 Health professionals</v>
      </c>
      <c r="B11" s="69">
        <v>1.3311515627438195</v>
      </c>
      <c r="C11" s="69">
        <v>1.8109988848714247</v>
      </c>
      <c r="D11" s="69">
        <v>1.7025952118428231</v>
      </c>
      <c r="E11" s="69">
        <v>2.2016174452603723</v>
      </c>
      <c r="F11" s="69">
        <v>2.8303046766859481</v>
      </c>
      <c r="G11" s="11"/>
      <c r="H11" s="69">
        <f t="shared" si="26"/>
        <v>1.127709464843125</v>
      </c>
      <c r="I11" s="69">
        <f>'RD T1'!E39</f>
        <v>1.2665913212797173</v>
      </c>
      <c r="J11" s="69">
        <f t="shared" si="27"/>
        <v>2.3943007861228423</v>
      </c>
      <c r="L11" t="str">
        <f t="shared" si="28"/>
        <v>22 Health professionals</v>
      </c>
      <c r="M11" s="69">
        <v>3.9744567193475886</v>
      </c>
      <c r="N11" s="69">
        <v>5.2165962020272998</v>
      </c>
      <c r="O11" s="69">
        <v>4.7818837525755917</v>
      </c>
      <c r="P11" s="69">
        <v>5.7844019111427416</v>
      </c>
      <c r="Q11" s="69">
        <v>6.6114231809844988</v>
      </c>
      <c r="R11" s="11"/>
      <c r="S11" s="69">
        <f t="shared" si="29"/>
        <v>1.829539428408907</v>
      </c>
      <c r="T11" s="69">
        <f>'RD T1'!E68</f>
        <v>3.3573459379185695</v>
      </c>
      <c r="U11" s="69">
        <f t="shared" si="30"/>
        <v>5.186885366327477</v>
      </c>
      <c r="W11" t="str">
        <f t="shared" si="31"/>
        <v>22 Health professionals</v>
      </c>
      <c r="X11" s="69">
        <v>9.6663201382913382</v>
      </c>
      <c r="Y11" s="69">
        <v>9.9631083341859785</v>
      </c>
      <c r="Z11" s="69">
        <v>11.748889408281785</v>
      </c>
      <c r="AA11" s="69">
        <v>14.277388192254925</v>
      </c>
      <c r="AB11" s="69">
        <v>18.533086423246221</v>
      </c>
      <c r="AC11" s="69"/>
      <c r="AD11" s="69">
        <f t="shared" si="32"/>
        <v>6.7841970149644357</v>
      </c>
      <c r="AE11" s="69">
        <f>'RD T1'!E97</f>
        <v>9.1111361180921708</v>
      </c>
      <c r="AF11" s="69">
        <f t="shared" si="33"/>
        <v>15.895333133056607</v>
      </c>
      <c r="AH11" t="str">
        <f t="shared" si="34"/>
        <v>22 Health professionals</v>
      </c>
      <c r="AI11" s="69">
        <v>5.3410469014088129</v>
      </c>
      <c r="AJ11" s="69">
        <v>3.6274093868890462</v>
      </c>
      <c r="AK11" s="69">
        <v>3.9166065397072258</v>
      </c>
      <c r="AL11" s="69">
        <v>2.3529931362588932</v>
      </c>
      <c r="AM11" s="69">
        <v>0.66181436069589195</v>
      </c>
      <c r="AN11" s="69"/>
      <c r="AO11" s="69">
        <f t="shared" si="35"/>
        <v>-3.2547921790113339</v>
      </c>
      <c r="AP11" s="69">
        <f>'RD T1'!E126</f>
        <v>0.76773740975896043</v>
      </c>
      <c r="AQ11" s="69">
        <f t="shared" si="36"/>
        <v>-2.4870547692523735</v>
      </c>
      <c r="AS11" t="str">
        <f t="shared" si="37"/>
        <v>22 Health professionals</v>
      </c>
      <c r="AT11" s="69">
        <v>0.57432637801140241</v>
      </c>
      <c r="AU11" s="69">
        <v>0.59528803870283153</v>
      </c>
      <c r="AV11" s="69">
        <v>0.77092872733197038</v>
      </c>
      <c r="AW11" s="69">
        <v>0.88367567096246979</v>
      </c>
      <c r="AX11" s="69">
        <v>1.0738099730040289</v>
      </c>
      <c r="AY11" s="69"/>
      <c r="AZ11" s="69">
        <f t="shared" si="38"/>
        <v>0.30288124567205854</v>
      </c>
      <c r="BA11" s="69">
        <f>'RD T1'!E155</f>
        <v>0.47539685837157514</v>
      </c>
      <c r="BB11" s="69">
        <f t="shared" si="39"/>
        <v>0.77827810404363373</v>
      </c>
      <c r="BD11" t="str">
        <f t="shared" si="40"/>
        <v>22 Health professionals</v>
      </c>
      <c r="BE11" s="69">
        <v>2.5742115498325679</v>
      </c>
      <c r="BF11" s="69">
        <v>3.0094433374485909</v>
      </c>
      <c r="BG11" s="69">
        <v>3.5498891036450559</v>
      </c>
      <c r="BH11" s="69">
        <v>4.2441287489862303</v>
      </c>
      <c r="BI11" s="69">
        <v>5.0705821822494777</v>
      </c>
      <c r="BJ11" s="69"/>
      <c r="BK11" s="69">
        <f t="shared" si="41"/>
        <v>1.5206930786044217</v>
      </c>
      <c r="BL11" s="69">
        <f>'RD T1'!E184</f>
        <v>2.5126401109803806</v>
      </c>
      <c r="BM11" s="69">
        <f t="shared" si="42"/>
        <v>4.0333331895848019</v>
      </c>
      <c r="BO11" t="str">
        <f t="shared" si="43"/>
        <v>22 Health professionals</v>
      </c>
      <c r="BP11" s="69">
        <v>2.040044926638418</v>
      </c>
      <c r="BQ11" s="69">
        <v>2.2266602939156579</v>
      </c>
      <c r="BR11" s="69">
        <v>2.485817971537156</v>
      </c>
      <c r="BS11" s="69">
        <v>2.5412528060298523</v>
      </c>
      <c r="BT11" s="69">
        <v>2.2663023924381815</v>
      </c>
      <c r="BU11" s="69"/>
      <c r="BV11" s="69">
        <f t="shared" si="44"/>
        <v>-0.21951557909897446</v>
      </c>
      <c r="BW11" s="69">
        <f>'RD T1'!E213</f>
        <v>1.0709941363627995</v>
      </c>
      <c r="BX11" s="69">
        <f t="shared" si="45"/>
        <v>0.85147855726382504</v>
      </c>
      <c r="BZ11" t="str">
        <f t="shared" si="46"/>
        <v>22 Health professionals</v>
      </c>
      <c r="CA11" s="69">
        <v>1.0985716301323512</v>
      </c>
      <c r="CB11" s="69">
        <v>1.0049084530869332</v>
      </c>
      <c r="CC11" s="69">
        <v>0.99232024525532903</v>
      </c>
      <c r="CD11" s="69">
        <v>0.90851038229808556</v>
      </c>
      <c r="CE11" s="69">
        <v>0.43583208197752249</v>
      </c>
      <c r="CF11" s="69"/>
      <c r="CG11" s="69">
        <f t="shared" si="47"/>
        <v>-0.55648816327780648</v>
      </c>
      <c r="CH11" s="69">
        <f>'RD T1'!E242</f>
        <v>0.29639034433977463</v>
      </c>
      <c r="CI11" s="69">
        <f t="shared" si="48"/>
        <v>-0.26009781893803186</v>
      </c>
      <c r="CK11" t="str">
        <f t="shared" si="49"/>
        <v>22 Health professionals</v>
      </c>
      <c r="CL11" s="69">
        <v>0.14353808670304274</v>
      </c>
      <c r="CM11" s="69">
        <v>0.14826946606730099</v>
      </c>
      <c r="CN11" s="69">
        <v>0.12514691031553787</v>
      </c>
      <c r="CO11" s="69">
        <v>0.14937083656023492</v>
      </c>
      <c r="CP11" s="69">
        <v>0.17100317460751388</v>
      </c>
      <c r="CQ11" s="69"/>
      <c r="CR11" s="69">
        <f t="shared" si="50"/>
        <v>4.5856264291976007E-2</v>
      </c>
      <c r="CS11" s="69">
        <f>'RD T1'!E271</f>
        <v>5.9148131117706282E-2</v>
      </c>
      <c r="CT11" s="69">
        <f t="shared" si="51"/>
        <v>0.10500439540968229</v>
      </c>
    </row>
    <row r="12" spans="1:98" x14ac:dyDescent="0.2">
      <c r="A12" s="10" t="str">
        <f>name!D8</f>
        <v>23 Teaching and other educational professionals</v>
      </c>
      <c r="B12" s="69">
        <v>1.4610737017223832</v>
      </c>
      <c r="C12" s="69">
        <v>1.7435156676499266</v>
      </c>
      <c r="D12" s="69">
        <v>1.6353726144515299</v>
      </c>
      <c r="E12" s="69">
        <v>1.9637600609911898</v>
      </c>
      <c r="F12" s="69">
        <v>2.2209666295583199</v>
      </c>
      <c r="G12" s="11"/>
      <c r="H12" s="69">
        <f t="shared" si="26"/>
        <v>0.58559401510678999</v>
      </c>
      <c r="I12" s="69">
        <f>'RD T1'!E40</f>
        <v>1.0258951836869272</v>
      </c>
      <c r="J12" s="69">
        <f t="shared" si="27"/>
        <v>1.6114891987937172</v>
      </c>
      <c r="L12" t="str">
        <f t="shared" si="28"/>
        <v>23 Teaching and other educational professionals</v>
      </c>
      <c r="M12" s="69">
        <v>7.7516257571187781</v>
      </c>
      <c r="N12" s="69">
        <v>9.786067832133428</v>
      </c>
      <c r="O12" s="69">
        <v>9.2561805641726149</v>
      </c>
      <c r="P12" s="69">
        <v>10.957140249464363</v>
      </c>
      <c r="Q12" s="69">
        <v>12.148492982487609</v>
      </c>
      <c r="R12" s="11"/>
      <c r="S12" s="69">
        <f t="shared" si="29"/>
        <v>2.8923124183149937</v>
      </c>
      <c r="T12" s="69">
        <f>'RD T1'!E69</f>
        <v>5.8900467692271405</v>
      </c>
      <c r="U12" s="69">
        <f t="shared" si="30"/>
        <v>8.7823591875421343</v>
      </c>
      <c r="W12" t="str">
        <f t="shared" si="31"/>
        <v>23 Teaching and other educational professionals</v>
      </c>
      <c r="X12" s="69">
        <v>5.2176700403723695</v>
      </c>
      <c r="Y12" s="69">
        <v>4.29932028732396</v>
      </c>
      <c r="Z12" s="69">
        <v>5.3697590039486096</v>
      </c>
      <c r="AA12" s="69">
        <v>5.2582276099648873</v>
      </c>
      <c r="AB12" s="69">
        <v>5.5136589428613574</v>
      </c>
      <c r="AC12" s="69"/>
      <c r="AD12" s="69">
        <f t="shared" si="32"/>
        <v>0.14389993891274777</v>
      </c>
      <c r="AE12" s="69">
        <f>'RD T1'!E98</f>
        <v>2.5987524903506549</v>
      </c>
      <c r="AF12" s="69">
        <f t="shared" si="33"/>
        <v>2.7426524292634027</v>
      </c>
      <c r="AH12" t="str">
        <f t="shared" si="34"/>
        <v>23 Teaching and other educational professionals</v>
      </c>
      <c r="AI12" s="69">
        <v>0.70499634286983326</v>
      </c>
      <c r="AJ12" s="69">
        <v>0.30309432776110179</v>
      </c>
      <c r="AK12" s="69">
        <v>0.29693975294752228</v>
      </c>
      <c r="AL12" s="69">
        <v>0.16668801684671886</v>
      </c>
      <c r="AM12" s="69">
        <v>0.17883899121550237</v>
      </c>
      <c r="AN12" s="69"/>
      <c r="AO12" s="69">
        <f t="shared" si="35"/>
        <v>-0.11810076173201992</v>
      </c>
      <c r="AP12" s="69">
        <f>'RD T1'!E127</f>
        <v>4.8246824328841462E-2</v>
      </c>
      <c r="AQ12" s="69">
        <f t="shared" si="36"/>
        <v>-6.9853937403178454E-2</v>
      </c>
      <c r="AS12" t="str">
        <f t="shared" si="37"/>
        <v>23 Teaching and other educational professionals</v>
      </c>
      <c r="AT12" s="69">
        <v>0.18109062074358143</v>
      </c>
      <c r="AU12" s="69">
        <v>0.1238276401724752</v>
      </c>
      <c r="AV12" s="69">
        <v>0.13958506540898666</v>
      </c>
      <c r="AW12" s="69">
        <v>0.11824295586583333</v>
      </c>
      <c r="AX12" s="69">
        <v>0.10267331056919456</v>
      </c>
      <c r="AY12" s="69"/>
      <c r="AZ12" s="69">
        <f t="shared" si="38"/>
        <v>-3.6911754839792102E-2</v>
      </c>
      <c r="BA12" s="69">
        <f>'RD T1'!E156</f>
        <v>4.6107165133956213E-2</v>
      </c>
      <c r="BB12" s="69">
        <f t="shared" si="39"/>
        <v>9.1954102941641108E-3</v>
      </c>
      <c r="BD12" t="str">
        <f t="shared" si="40"/>
        <v>23 Teaching and other educational professionals</v>
      </c>
      <c r="BE12" s="69">
        <v>0.79254703938733095</v>
      </c>
      <c r="BF12" s="69">
        <v>0.71052215311901112</v>
      </c>
      <c r="BG12" s="69">
        <v>1.0015684904911279</v>
      </c>
      <c r="BH12" s="69">
        <v>1.0318525220904391</v>
      </c>
      <c r="BI12" s="69">
        <v>1.1657324409780017</v>
      </c>
      <c r="BJ12" s="69"/>
      <c r="BK12" s="69">
        <f t="shared" si="41"/>
        <v>0.16416395048687371</v>
      </c>
      <c r="BL12" s="69">
        <f>'RD T1'!E185</f>
        <v>0.42509984672240198</v>
      </c>
      <c r="BM12" s="69">
        <f t="shared" si="42"/>
        <v>0.58926379720927569</v>
      </c>
      <c r="BO12" t="str">
        <f t="shared" si="43"/>
        <v>23 Teaching and other educational professionals</v>
      </c>
      <c r="BP12" s="69">
        <v>0.63843882284371811</v>
      </c>
      <c r="BQ12" s="69">
        <v>0.6037813265623474</v>
      </c>
      <c r="BR12" s="69">
        <v>0.74955002758412703</v>
      </c>
      <c r="BS12" s="69">
        <v>0.70749644921693688</v>
      </c>
      <c r="BT12" s="69">
        <v>0.62096159362625847</v>
      </c>
      <c r="BU12" s="69"/>
      <c r="BV12" s="69">
        <f t="shared" si="44"/>
        <v>-0.12858843395786856</v>
      </c>
      <c r="BW12" s="69">
        <f>'RD T1'!E214</f>
        <v>0.300194073690144</v>
      </c>
      <c r="BX12" s="69">
        <f t="shared" si="45"/>
        <v>0.17160563973227544</v>
      </c>
      <c r="BZ12" t="str">
        <f t="shared" si="46"/>
        <v>23 Teaching and other educational professionals</v>
      </c>
      <c r="CA12" s="69">
        <v>0.45394995119684467</v>
      </c>
      <c r="CB12" s="69">
        <v>0.45183311692512629</v>
      </c>
      <c r="CC12" s="69">
        <v>0.46256638099501163</v>
      </c>
      <c r="CD12" s="69">
        <v>0.44520083499064012</v>
      </c>
      <c r="CE12" s="69">
        <v>0.30945310267837967</v>
      </c>
      <c r="CF12" s="69"/>
      <c r="CG12" s="69">
        <f t="shared" si="47"/>
        <v>-0.15311327831663196</v>
      </c>
      <c r="CH12" s="69">
        <f>'RD T1'!E243</f>
        <v>0.16157007478025373</v>
      </c>
      <c r="CI12" s="69">
        <f t="shared" si="48"/>
        <v>8.4567964636217685E-3</v>
      </c>
      <c r="CK12" t="str">
        <f t="shared" si="49"/>
        <v>23 Teaching and other educational professionals</v>
      </c>
      <c r="CL12" s="69">
        <v>9.9143775938150047E-2</v>
      </c>
      <c r="CM12" s="69">
        <v>0.11561681015400474</v>
      </c>
      <c r="CN12" s="69">
        <v>0.10984321168369401</v>
      </c>
      <c r="CO12" s="69">
        <v>0.12988197205989266</v>
      </c>
      <c r="CP12" s="69">
        <v>0.13291011242088588</v>
      </c>
      <c r="CQ12" s="69"/>
      <c r="CR12" s="69">
        <f t="shared" si="50"/>
        <v>2.3066900737191864E-2</v>
      </c>
      <c r="CS12" s="69">
        <f>'RD T1'!E272</f>
        <v>4.9811269665716099E-2</v>
      </c>
      <c r="CT12" s="69">
        <f t="shared" si="51"/>
        <v>7.2878170402907963E-2</v>
      </c>
    </row>
    <row r="13" spans="1:98" x14ac:dyDescent="0.2">
      <c r="A13" s="10" t="str">
        <f>name!D9</f>
        <v>24 Business, media and public service professionals</v>
      </c>
      <c r="B13" s="69">
        <v>0.26361594597481375</v>
      </c>
      <c r="C13" s="69">
        <v>0.36956440861229689</v>
      </c>
      <c r="D13" s="69">
        <v>0.3404573571596346</v>
      </c>
      <c r="E13" s="69">
        <v>0.44582581926340908</v>
      </c>
      <c r="F13" s="69">
        <v>0.60466792038387662</v>
      </c>
      <c r="G13" s="11"/>
      <c r="H13" s="69">
        <f t="shared" si="26"/>
        <v>0.26421056322424202</v>
      </c>
      <c r="I13" s="69">
        <f>'RD T1'!E41</f>
        <v>0.26441705354825501</v>
      </c>
      <c r="J13" s="69">
        <f t="shared" si="27"/>
        <v>0.52862761677249703</v>
      </c>
      <c r="L13" t="str">
        <f t="shared" si="28"/>
        <v>24 Business, media and public service professionals</v>
      </c>
      <c r="M13" s="69">
        <v>3.6214497839357129</v>
      </c>
      <c r="N13" s="69">
        <v>4.9060891185509208</v>
      </c>
      <c r="O13" s="69">
        <v>4.5209135650679215</v>
      </c>
      <c r="P13" s="69">
        <v>5.4911519850382575</v>
      </c>
      <c r="Q13" s="69">
        <v>6.5859975596226823</v>
      </c>
      <c r="R13" s="11"/>
      <c r="S13" s="69">
        <f t="shared" si="29"/>
        <v>2.0650839945547608</v>
      </c>
      <c r="T13" s="69">
        <f>'RD T1'!E70</f>
        <v>3.1513515500024472</v>
      </c>
      <c r="U13" s="69">
        <f t="shared" si="30"/>
        <v>5.2164355445572079</v>
      </c>
      <c r="W13" t="str">
        <f t="shared" si="31"/>
        <v>24 Business, media and public service professionals</v>
      </c>
      <c r="X13" s="69">
        <v>6.9075578858997222</v>
      </c>
      <c r="Y13" s="69">
        <v>6.7755469526500383</v>
      </c>
      <c r="Z13" s="69">
        <v>8.3317841172378007</v>
      </c>
      <c r="AA13" s="69">
        <v>9.4847907714764315</v>
      </c>
      <c r="AB13" s="69">
        <v>11.621083157647938</v>
      </c>
      <c r="AC13" s="69"/>
      <c r="AD13" s="69">
        <f t="shared" si="32"/>
        <v>3.2892990404101372</v>
      </c>
      <c r="AE13" s="69">
        <f>'RD T1'!E99</f>
        <v>5.3830670681158539</v>
      </c>
      <c r="AF13" s="69">
        <f t="shared" si="33"/>
        <v>8.672366108525992</v>
      </c>
      <c r="AH13" t="str">
        <f t="shared" si="34"/>
        <v>24 Business, media and public service professionals</v>
      </c>
      <c r="AI13" s="69">
        <v>0.80471701868489776</v>
      </c>
      <c r="AJ13" s="69">
        <v>0.68209911146036317</v>
      </c>
      <c r="AK13" s="69">
        <v>0.80231437070978739</v>
      </c>
      <c r="AL13" s="69">
        <v>0.75673995080693757</v>
      </c>
      <c r="AM13" s="69">
        <v>0.8445747791870315</v>
      </c>
      <c r="AN13" s="69"/>
      <c r="AO13" s="69">
        <f t="shared" si="35"/>
        <v>4.2260408477244105E-2</v>
      </c>
      <c r="AP13" s="69">
        <f>'RD T1'!E128</f>
        <v>0.30385657217516815</v>
      </c>
      <c r="AQ13" s="69">
        <f t="shared" si="36"/>
        <v>0.34611698065241225</v>
      </c>
      <c r="AS13" t="str">
        <f t="shared" si="37"/>
        <v>24 Business, media and public service professionals</v>
      </c>
      <c r="AT13" s="69">
        <v>1.0365597508722446</v>
      </c>
      <c r="AU13" s="69">
        <v>0.94445736747849574</v>
      </c>
      <c r="AV13" s="69">
        <v>1.1175928601494081</v>
      </c>
      <c r="AW13" s="69">
        <v>1.2774190569468735</v>
      </c>
      <c r="AX13" s="69">
        <v>1.5303157842431645</v>
      </c>
      <c r="AY13" s="69"/>
      <c r="AZ13" s="69">
        <f t="shared" si="38"/>
        <v>0.41272292409375644</v>
      </c>
      <c r="BA13" s="69">
        <f>'RD T1'!E157</f>
        <v>0.6477190993646601</v>
      </c>
      <c r="BB13" s="69">
        <f t="shared" si="39"/>
        <v>1.0604420234584166</v>
      </c>
      <c r="BD13" t="str">
        <f t="shared" si="40"/>
        <v>24 Business, media and public service professionals</v>
      </c>
      <c r="BE13" s="69">
        <v>2.8722342324844345</v>
      </c>
      <c r="BF13" s="69">
        <v>2.9505629513363147</v>
      </c>
      <c r="BG13" s="69">
        <v>3.9035411017341208</v>
      </c>
      <c r="BH13" s="69">
        <v>3.8819999657787285</v>
      </c>
      <c r="BI13" s="69">
        <v>4.3382795135545145</v>
      </c>
      <c r="BJ13" s="69"/>
      <c r="BK13" s="69">
        <f t="shared" si="41"/>
        <v>0.43473841182039363</v>
      </c>
      <c r="BL13" s="69">
        <f>'RD T1'!E186</f>
        <v>1.7250885245702938</v>
      </c>
      <c r="BM13" s="69">
        <f t="shared" si="42"/>
        <v>2.1598269363906875</v>
      </c>
      <c r="BO13" t="str">
        <f t="shared" si="43"/>
        <v>24 Business, media and public service professionals</v>
      </c>
      <c r="BP13" s="69">
        <v>2.0848359510136492</v>
      </c>
      <c r="BQ13" s="69">
        <v>2.0662290246233721</v>
      </c>
      <c r="BR13" s="69">
        <v>2.366702076838755</v>
      </c>
      <c r="BS13" s="69">
        <v>2.3912996975217466</v>
      </c>
      <c r="BT13" s="69">
        <v>2.3378720377919149</v>
      </c>
      <c r="BU13" s="69"/>
      <c r="BV13" s="69">
        <f t="shared" si="44"/>
        <v>-2.8830039046840117E-2</v>
      </c>
      <c r="BW13" s="69">
        <f>'RD T1'!E215</f>
        <v>0.94436637595800299</v>
      </c>
      <c r="BX13" s="69">
        <f t="shared" si="45"/>
        <v>0.91553633691116287</v>
      </c>
      <c r="BZ13" t="str">
        <f t="shared" si="46"/>
        <v>24 Business, media and public service professionals</v>
      </c>
      <c r="CA13" s="69">
        <v>0.94544044121341841</v>
      </c>
      <c r="CB13" s="69">
        <v>1.1993764736021399</v>
      </c>
      <c r="CC13" s="69">
        <v>1.0913631087120899</v>
      </c>
      <c r="CD13" s="69">
        <v>1.1160271589072512</v>
      </c>
      <c r="CE13" s="69">
        <v>0.713546589398108</v>
      </c>
      <c r="CF13" s="69"/>
      <c r="CG13" s="69">
        <f t="shared" si="47"/>
        <v>-0.37781651931398186</v>
      </c>
      <c r="CH13" s="69">
        <f>'RD T1'!E244</f>
        <v>0.37053523714332642</v>
      </c>
      <c r="CI13" s="69">
        <f t="shared" si="48"/>
        <v>-7.2812821706554343E-3</v>
      </c>
      <c r="CK13" t="str">
        <f t="shared" si="49"/>
        <v>24 Business, media and public service professionals</v>
      </c>
      <c r="CL13" s="69">
        <v>0.31231513832721514</v>
      </c>
      <c r="CM13" s="69">
        <v>0.37711591751014795</v>
      </c>
      <c r="CN13" s="69">
        <v>0.34212857302587668</v>
      </c>
      <c r="CO13" s="69">
        <v>0.39073419803423193</v>
      </c>
      <c r="CP13" s="69">
        <v>0.45397086931033342</v>
      </c>
      <c r="CQ13" s="69"/>
      <c r="CR13" s="69">
        <f t="shared" si="50"/>
        <v>0.11184229628445674</v>
      </c>
      <c r="CS13" s="69">
        <f>'RD T1'!E273</f>
        <v>0.15770955609514895</v>
      </c>
      <c r="CT13" s="69">
        <f t="shared" si="51"/>
        <v>0.26955185237960566</v>
      </c>
    </row>
    <row r="14" spans="1:98" x14ac:dyDescent="0.2">
      <c r="A14" s="10" t="str">
        <f>name!D10</f>
        <v>31 Science, engineering and technology associate professionals</v>
      </c>
      <c r="B14" s="69">
        <v>0.10153302103044728</v>
      </c>
      <c r="C14" s="69">
        <v>0.14366634086257682</v>
      </c>
      <c r="D14" s="69">
        <v>0.12908595544233378</v>
      </c>
      <c r="E14" s="69">
        <v>0.14839281532289034</v>
      </c>
      <c r="F14" s="69">
        <v>0.21605009729093047</v>
      </c>
      <c r="G14" s="11"/>
      <c r="H14" s="69">
        <f t="shared" si="26"/>
        <v>8.6964141848596688E-2</v>
      </c>
      <c r="I14" s="69">
        <f>'RD T1'!E42</f>
        <v>8.4900503479450565E-2</v>
      </c>
      <c r="J14" s="69">
        <f t="shared" si="27"/>
        <v>0.17186464532804724</v>
      </c>
      <c r="L14" t="str">
        <f t="shared" si="28"/>
        <v>31 Science, engineering and technology associate professionals</v>
      </c>
      <c r="M14" s="69">
        <v>0.59658007320768702</v>
      </c>
      <c r="N14" s="69">
        <v>0.93124370145029234</v>
      </c>
      <c r="O14" s="69">
        <v>0.85999137204084009</v>
      </c>
      <c r="P14" s="69">
        <v>0.91357864273539902</v>
      </c>
      <c r="Q14" s="69">
        <v>1.2434222400697543</v>
      </c>
      <c r="R14" s="11"/>
      <c r="S14" s="69">
        <f t="shared" si="29"/>
        <v>0.38343086802891424</v>
      </c>
      <c r="T14" s="69">
        <f>'RD T1'!E71</f>
        <v>0.47709147823016074</v>
      </c>
      <c r="U14" s="69">
        <f t="shared" si="30"/>
        <v>0.86052234625907498</v>
      </c>
      <c r="W14" t="str">
        <f t="shared" si="31"/>
        <v>31 Science, engineering and technology associate professionals</v>
      </c>
      <c r="X14" s="69">
        <v>1.9456674705029755</v>
      </c>
      <c r="Y14" s="69">
        <v>2.0591879326025988</v>
      </c>
      <c r="Z14" s="69">
        <v>2.2759268708508564</v>
      </c>
      <c r="AA14" s="69">
        <v>2.2037796999772477</v>
      </c>
      <c r="AB14" s="69">
        <v>2.5051690422444475</v>
      </c>
      <c r="AC14" s="69"/>
      <c r="AD14" s="69">
        <f t="shared" si="32"/>
        <v>0.22924217139359104</v>
      </c>
      <c r="AE14" s="69">
        <f>'RD T1'!E100</f>
        <v>1.028300326484632</v>
      </c>
      <c r="AF14" s="69">
        <f t="shared" si="33"/>
        <v>1.257542497878223</v>
      </c>
      <c r="AH14" t="str">
        <f t="shared" si="34"/>
        <v>31 Science, engineering and technology associate professionals</v>
      </c>
      <c r="AI14" s="69">
        <v>0.33205861528349784</v>
      </c>
      <c r="AJ14" s="69">
        <v>0.34293118992950838</v>
      </c>
      <c r="AK14" s="69">
        <v>0.39839057753979462</v>
      </c>
      <c r="AL14" s="69">
        <v>0.42090410674441614</v>
      </c>
      <c r="AM14" s="69">
        <v>0.56142892735479955</v>
      </c>
      <c r="AN14" s="69"/>
      <c r="AO14" s="69">
        <f t="shared" si="35"/>
        <v>0.16303834981500492</v>
      </c>
      <c r="AP14" s="69">
        <f>'RD T1'!E129</f>
        <v>0.21889184348212729</v>
      </c>
      <c r="AQ14" s="69">
        <f t="shared" si="36"/>
        <v>0.38193019329713218</v>
      </c>
      <c r="AS14" t="str">
        <f t="shared" si="37"/>
        <v>31 Science, engineering and technology associate professionals</v>
      </c>
      <c r="AT14" s="69">
        <v>0.86899460182360566</v>
      </c>
      <c r="AU14" s="69">
        <v>0.71261252046265566</v>
      </c>
      <c r="AV14" s="69">
        <v>0.76147366025184515</v>
      </c>
      <c r="AW14" s="69">
        <v>0.64584638641331271</v>
      </c>
      <c r="AX14" s="69">
        <v>0.63575340561883809</v>
      </c>
      <c r="AY14" s="69"/>
      <c r="AZ14" s="69">
        <f t="shared" si="38"/>
        <v>-0.12572025463300707</v>
      </c>
      <c r="BA14" s="69">
        <f>'RD T1'!E158</f>
        <v>0.24923415220108877</v>
      </c>
      <c r="BB14" s="69">
        <f t="shared" si="39"/>
        <v>0.1235138975680817</v>
      </c>
      <c r="BD14" t="str">
        <f t="shared" si="40"/>
        <v>31 Science, engineering and technology associate professionals</v>
      </c>
      <c r="BE14" s="69">
        <v>1.596283064278101</v>
      </c>
      <c r="BF14" s="69">
        <v>1.5352295012319737</v>
      </c>
      <c r="BG14" s="69">
        <v>1.9722656520989423</v>
      </c>
      <c r="BH14" s="69">
        <v>1.3605495307864848</v>
      </c>
      <c r="BI14" s="69">
        <v>1.1933237546507403</v>
      </c>
      <c r="BJ14" s="69"/>
      <c r="BK14" s="69">
        <f t="shared" si="41"/>
        <v>-0.77894189744820208</v>
      </c>
      <c r="BL14" s="69">
        <f>'RD T1'!E187</f>
        <v>0.46765733609349369</v>
      </c>
      <c r="BM14" s="69">
        <f t="shared" si="42"/>
        <v>-0.31128456135470839</v>
      </c>
      <c r="BO14" t="str">
        <f t="shared" si="43"/>
        <v>31 Science, engineering and technology associate professionals</v>
      </c>
      <c r="BP14" s="69">
        <v>1.2673489619571268</v>
      </c>
      <c r="BQ14" s="69">
        <v>1.3133047385230563</v>
      </c>
      <c r="BR14" s="69">
        <v>1.4342997231955152</v>
      </c>
      <c r="BS14" s="69">
        <v>1.1541211522796244</v>
      </c>
      <c r="BT14" s="69">
        <v>1.1389023264997333</v>
      </c>
      <c r="BU14" s="69"/>
      <c r="BV14" s="69">
        <f t="shared" si="44"/>
        <v>-0.29539739669578191</v>
      </c>
      <c r="BW14" s="69">
        <f>'RD T1'!E216</f>
        <v>0.40963233981467678</v>
      </c>
      <c r="BX14" s="69">
        <f t="shared" si="45"/>
        <v>0.11423494311889487</v>
      </c>
      <c r="BZ14" t="str">
        <f t="shared" si="46"/>
        <v>31 Science, engineering and technology associate professionals</v>
      </c>
      <c r="CA14" s="69">
        <v>0.66663903690637771</v>
      </c>
      <c r="CB14" s="69">
        <v>1.1111347198128294</v>
      </c>
      <c r="CC14" s="69">
        <v>0.86664284803564651</v>
      </c>
      <c r="CD14" s="69">
        <v>0.79603092156683664</v>
      </c>
      <c r="CE14" s="69">
        <v>0.67081414734358591</v>
      </c>
      <c r="CF14" s="69"/>
      <c r="CG14" s="69">
        <f t="shared" si="47"/>
        <v>-0.1958287006920606</v>
      </c>
      <c r="CH14" s="69">
        <f>'RD T1'!E245</f>
        <v>0.26313172361845261</v>
      </c>
      <c r="CI14" s="69">
        <f t="shared" si="48"/>
        <v>6.7303022926392009E-2</v>
      </c>
      <c r="CK14" t="str">
        <f t="shared" si="49"/>
        <v>31 Science, engineering and technology associate professionals</v>
      </c>
      <c r="CL14" s="69">
        <v>0.14959916587492603</v>
      </c>
      <c r="CM14" s="69">
        <v>0.20602495824876366</v>
      </c>
      <c r="CN14" s="69">
        <v>0.18610729288401057</v>
      </c>
      <c r="CO14" s="69">
        <v>0.1941739369701721</v>
      </c>
      <c r="CP14" s="69">
        <v>0.23999757113562448</v>
      </c>
      <c r="CQ14" s="69"/>
      <c r="CR14" s="69">
        <f t="shared" si="50"/>
        <v>5.389027825161391E-2</v>
      </c>
      <c r="CS14" s="69">
        <f>'RD T1'!E274</f>
        <v>8.0558068431544547E-2</v>
      </c>
      <c r="CT14" s="69">
        <f t="shared" si="51"/>
        <v>0.13444834668315847</v>
      </c>
    </row>
    <row r="15" spans="1:98" x14ac:dyDescent="0.2">
      <c r="A15" s="10" t="str">
        <f>name!D11</f>
        <v>32 Health and social care associate professionals</v>
      </c>
      <c r="B15" s="69">
        <v>2.6661210349049256E-2</v>
      </c>
      <c r="C15" s="69">
        <v>4.2239338681975575E-2</v>
      </c>
      <c r="D15" s="69">
        <v>3.0100914336961909E-2</v>
      </c>
      <c r="E15" s="69">
        <v>3.6345725764946664E-2</v>
      </c>
      <c r="F15" s="69">
        <v>4.5480378443693993E-2</v>
      </c>
      <c r="G15" s="11"/>
      <c r="H15" s="69">
        <f t="shared" si="26"/>
        <v>1.5379464106732084E-2</v>
      </c>
      <c r="I15" s="69">
        <f>'RD T1'!E43</f>
        <v>2.5999035568839549E-2</v>
      </c>
      <c r="J15" s="69">
        <f t="shared" si="27"/>
        <v>4.1378499675571632E-2</v>
      </c>
      <c r="L15" t="str">
        <f t="shared" si="28"/>
        <v>32 Health and social care associate professionals</v>
      </c>
      <c r="M15" s="69">
        <v>0.84058568730639172</v>
      </c>
      <c r="N15" s="69">
        <v>1.1533487446679085</v>
      </c>
      <c r="O15" s="69">
        <v>1.0159044853239714</v>
      </c>
      <c r="P15" s="69">
        <v>1.1799034878578245</v>
      </c>
      <c r="Q15" s="69">
        <v>1.4295417988266883</v>
      </c>
      <c r="R15" s="11"/>
      <c r="S15" s="69">
        <f t="shared" si="29"/>
        <v>0.41363731350271693</v>
      </c>
      <c r="T15" s="69">
        <f>'RD T1'!E72</f>
        <v>0.80183985115157508</v>
      </c>
      <c r="U15" s="69">
        <f t="shared" si="30"/>
        <v>1.2154771646542919</v>
      </c>
      <c r="W15" t="str">
        <f t="shared" si="31"/>
        <v>32 Health and social care associate professionals</v>
      </c>
      <c r="X15" s="69">
        <v>2.7117961368874899</v>
      </c>
      <c r="Y15" s="69">
        <v>2.8896023292682043</v>
      </c>
      <c r="Z15" s="69">
        <v>3.4018264092014721</v>
      </c>
      <c r="AA15" s="69">
        <v>3.9672039993518666</v>
      </c>
      <c r="AB15" s="69">
        <v>5.3527985039670378</v>
      </c>
      <c r="AC15" s="69"/>
      <c r="AD15" s="69">
        <f t="shared" si="32"/>
        <v>1.9509720947655658</v>
      </c>
      <c r="AE15" s="69">
        <f>'RD T1'!E101</f>
        <v>2.8166596655751492</v>
      </c>
      <c r="AF15" s="69">
        <f t="shared" si="33"/>
        <v>4.7676317603407146</v>
      </c>
      <c r="AH15" t="str">
        <f t="shared" si="34"/>
        <v>32 Health and social care associate professionals</v>
      </c>
      <c r="AI15" s="69">
        <v>2.0345246586954588</v>
      </c>
      <c r="AJ15" s="69">
        <v>1.5420793494286693</v>
      </c>
      <c r="AK15" s="69">
        <v>1.738120188770343</v>
      </c>
      <c r="AL15" s="69">
        <v>1.2971110023680861</v>
      </c>
      <c r="AM15" s="69">
        <v>0.69742278414504066</v>
      </c>
      <c r="AN15" s="69"/>
      <c r="AO15" s="69">
        <f t="shared" si="35"/>
        <v>-1.0406974046253024</v>
      </c>
      <c r="AP15" s="69">
        <f>'RD T1'!E130</f>
        <v>0.5097250979796708</v>
      </c>
      <c r="AQ15" s="69">
        <f t="shared" si="36"/>
        <v>-0.53097230664563155</v>
      </c>
      <c r="AS15" t="str">
        <f t="shared" si="37"/>
        <v>32 Health and social care associate professionals</v>
      </c>
      <c r="AT15" s="69">
        <v>0.34492822449882116</v>
      </c>
      <c r="AU15" s="69">
        <v>0.36611363497803784</v>
      </c>
      <c r="AV15" s="69">
        <v>0.45053828866629764</v>
      </c>
      <c r="AW15" s="69">
        <v>0.45018523196350074</v>
      </c>
      <c r="AX15" s="69">
        <v>0.5260479836857116</v>
      </c>
      <c r="AY15" s="69"/>
      <c r="AZ15" s="69">
        <f t="shared" si="38"/>
        <v>7.5509695019413958E-2</v>
      </c>
      <c r="BA15" s="69">
        <f>'RD T1'!E159</f>
        <v>0.27196333929997124</v>
      </c>
      <c r="BB15" s="69">
        <f t="shared" si="39"/>
        <v>0.3474730343193852</v>
      </c>
      <c r="BD15" t="str">
        <f t="shared" si="40"/>
        <v>32 Health and social care associate professionals</v>
      </c>
      <c r="BE15" s="69">
        <v>1.5218051504399481</v>
      </c>
      <c r="BF15" s="69">
        <v>1.7907143537268295</v>
      </c>
      <c r="BG15" s="69">
        <v>2.1118559422946497</v>
      </c>
      <c r="BH15" s="69">
        <v>2.2811710640792255</v>
      </c>
      <c r="BI15" s="69">
        <v>2.7291736968062188</v>
      </c>
      <c r="BJ15" s="69"/>
      <c r="BK15" s="69">
        <f t="shared" si="41"/>
        <v>0.61731775451156912</v>
      </c>
      <c r="BL15" s="69">
        <f>'RD T1'!E188</f>
        <v>1.4366436483996716</v>
      </c>
      <c r="BM15" s="69">
        <f t="shared" si="42"/>
        <v>2.0539614029112405</v>
      </c>
      <c r="BO15" t="str">
        <f t="shared" si="43"/>
        <v>32 Health and social care associate professionals</v>
      </c>
      <c r="BP15" s="69">
        <v>1.2754742338699889</v>
      </c>
      <c r="BQ15" s="69">
        <v>1.359029674055074</v>
      </c>
      <c r="BR15" s="69">
        <v>1.5108704516366267</v>
      </c>
      <c r="BS15" s="69">
        <v>1.3679259386047871</v>
      </c>
      <c r="BT15" s="69">
        <v>1.1299671737136208</v>
      </c>
      <c r="BU15" s="69"/>
      <c r="BV15" s="69">
        <f t="shared" si="44"/>
        <v>-0.38090327792300593</v>
      </c>
      <c r="BW15" s="69">
        <f>'RD T1'!E217</f>
        <v>0.64247387508909459</v>
      </c>
      <c r="BX15" s="69">
        <f t="shared" si="45"/>
        <v>0.26157059716608866</v>
      </c>
      <c r="BZ15" t="str">
        <f t="shared" si="46"/>
        <v>32 Health and social care associate professionals</v>
      </c>
      <c r="CA15" s="69">
        <v>0.49251459300600881</v>
      </c>
      <c r="CB15" s="69">
        <v>0.40439942653396926</v>
      </c>
      <c r="CC15" s="69">
        <v>0.39125050761466318</v>
      </c>
      <c r="CD15" s="69">
        <v>0.31613698843384186</v>
      </c>
      <c r="CE15" s="69">
        <v>0.15212214120222342</v>
      </c>
      <c r="CF15" s="69"/>
      <c r="CG15" s="69">
        <f t="shared" si="47"/>
        <v>-0.23912836641243976</v>
      </c>
      <c r="CH15" s="69">
        <f>'RD T1'!E246</f>
        <v>0.10917950638557002</v>
      </c>
      <c r="CI15" s="69">
        <f t="shared" si="48"/>
        <v>-0.12994886002686973</v>
      </c>
      <c r="CK15" t="str">
        <f t="shared" si="49"/>
        <v>32 Health and social care associate professionals</v>
      </c>
      <c r="CL15" s="69">
        <v>7.5268381602653117E-2</v>
      </c>
      <c r="CM15" s="69">
        <v>7.0246511028643696E-2</v>
      </c>
      <c r="CN15" s="69">
        <v>6.1614235824342826E-2</v>
      </c>
      <c r="CO15" s="69">
        <v>6.4332766108212522E-2</v>
      </c>
      <c r="CP15" s="69">
        <v>6.9620060157983707E-2</v>
      </c>
      <c r="CQ15" s="69"/>
      <c r="CR15" s="69">
        <f t="shared" si="50"/>
        <v>8.0058243336408805E-3</v>
      </c>
      <c r="CS15" s="69">
        <f>'RD T1'!E275</f>
        <v>2.6331352049444208E-2</v>
      </c>
      <c r="CT15" s="69">
        <f t="shared" si="51"/>
        <v>3.4337176383085088E-2</v>
      </c>
    </row>
    <row r="16" spans="1:98" x14ac:dyDescent="0.2">
      <c r="A16" s="10" t="str">
        <f>name!D12</f>
        <v>33 Protective service occupations</v>
      </c>
      <c r="B16" s="69">
        <v>9.8932026396164052E-3</v>
      </c>
      <c r="C16" s="69">
        <v>1.5817292798315688E-2</v>
      </c>
      <c r="D16" s="69">
        <v>1.2405846642543334E-2</v>
      </c>
      <c r="E16" s="69">
        <v>1.94656885127392E-2</v>
      </c>
      <c r="F16" s="69">
        <v>3.1453710304151429E-2</v>
      </c>
      <c r="G16" s="11"/>
      <c r="H16" s="69">
        <f t="shared" si="26"/>
        <v>1.9047863661608093E-2</v>
      </c>
      <c r="I16" s="69">
        <f>'RD T1'!E44</f>
        <v>8.911393330579203E-3</v>
      </c>
      <c r="J16" s="69">
        <f t="shared" si="27"/>
        <v>2.7959256992187296E-2</v>
      </c>
      <c r="L16" t="str">
        <f t="shared" si="28"/>
        <v>33 Protective service occupations</v>
      </c>
      <c r="M16" s="69">
        <v>0.17777788062848521</v>
      </c>
      <c r="N16" s="69">
        <v>0.30531926673234283</v>
      </c>
      <c r="O16" s="69">
        <v>0.25123367490172138</v>
      </c>
      <c r="P16" s="69">
        <v>0.38172661530190416</v>
      </c>
      <c r="Q16" s="69">
        <v>0.61357528509908899</v>
      </c>
      <c r="R16" s="11"/>
      <c r="S16" s="69">
        <f t="shared" si="29"/>
        <v>0.3623416101973676</v>
      </c>
      <c r="T16" s="69">
        <f>'RD T1'!E73</f>
        <v>0.16114607181929591</v>
      </c>
      <c r="U16" s="69">
        <f t="shared" si="30"/>
        <v>0.52348768201666351</v>
      </c>
      <c r="W16" t="str">
        <f t="shared" si="31"/>
        <v>33 Protective service occupations</v>
      </c>
      <c r="X16" s="69">
        <v>1.1295724836920105</v>
      </c>
      <c r="Y16" s="69">
        <v>1.239979897249021</v>
      </c>
      <c r="Z16" s="69">
        <v>1.3716147518307962</v>
      </c>
      <c r="AA16" s="69">
        <v>1.8469969254963468</v>
      </c>
      <c r="AB16" s="69">
        <v>2.7327169527323347</v>
      </c>
      <c r="AC16" s="69"/>
      <c r="AD16" s="69">
        <f t="shared" si="32"/>
        <v>1.3611022009015386</v>
      </c>
      <c r="AE16" s="69">
        <f>'RD T1'!E102</f>
        <v>0.94576591187287096</v>
      </c>
      <c r="AF16" s="69">
        <f t="shared" si="33"/>
        <v>2.3068681127744095</v>
      </c>
      <c r="AH16" t="str">
        <f t="shared" si="34"/>
        <v>33 Protective service occupations</v>
      </c>
      <c r="AI16" s="69">
        <v>0.2913885434495061</v>
      </c>
      <c r="AJ16" s="69">
        <v>0.29945654276055861</v>
      </c>
      <c r="AK16" s="69">
        <v>0.33279805212315261</v>
      </c>
      <c r="AL16" s="69">
        <v>0.43625188929891567</v>
      </c>
      <c r="AM16" s="69">
        <v>0.59972583380969513</v>
      </c>
      <c r="AN16" s="69"/>
      <c r="AO16" s="69">
        <f t="shared" si="35"/>
        <v>0.26692778168654252</v>
      </c>
      <c r="AP16" s="69">
        <f>'RD T1'!E131</f>
        <v>0.19307320417390794</v>
      </c>
      <c r="AQ16" s="69">
        <f t="shared" si="36"/>
        <v>0.46000098586045046</v>
      </c>
      <c r="AS16" t="str">
        <f t="shared" si="37"/>
        <v>33 Protective service occupations</v>
      </c>
      <c r="AT16" s="69">
        <v>0.26813481083685686</v>
      </c>
      <c r="AU16" s="69">
        <v>0.254096813588433</v>
      </c>
      <c r="AV16" s="69">
        <v>0.27110575076471044</v>
      </c>
      <c r="AW16" s="69">
        <v>0.30923423314961329</v>
      </c>
      <c r="AX16" s="69">
        <v>0.37713180613108116</v>
      </c>
      <c r="AY16" s="69"/>
      <c r="AZ16" s="69">
        <f t="shared" si="38"/>
        <v>0.10602605536637072</v>
      </c>
      <c r="BA16" s="69">
        <f>'RD T1'!E160</f>
        <v>0.14410289643943916</v>
      </c>
      <c r="BB16" s="69">
        <f t="shared" si="39"/>
        <v>0.25012895180580985</v>
      </c>
      <c r="BD16" t="str">
        <f t="shared" si="40"/>
        <v>33 Protective service occupations</v>
      </c>
      <c r="BE16" s="69">
        <v>1.2559771536078992</v>
      </c>
      <c r="BF16" s="69">
        <v>1.1442695681321084</v>
      </c>
      <c r="BG16" s="69">
        <v>1.4334852542199943</v>
      </c>
      <c r="BH16" s="69">
        <v>1.3772360704362396</v>
      </c>
      <c r="BI16" s="69">
        <v>1.3744601583473124</v>
      </c>
      <c r="BJ16" s="69"/>
      <c r="BK16" s="69">
        <f t="shared" si="41"/>
        <v>-5.9025095872681899E-2</v>
      </c>
      <c r="BL16" s="69">
        <f>'RD T1'!E189</f>
        <v>0.35079785356707976</v>
      </c>
      <c r="BM16" s="69">
        <f t="shared" si="42"/>
        <v>0.29177275769439787</v>
      </c>
      <c r="BO16" t="str">
        <f t="shared" si="43"/>
        <v>33 Protective service occupations</v>
      </c>
      <c r="BP16" s="69">
        <v>1.4266005786707958</v>
      </c>
      <c r="BQ16" s="69">
        <v>1.4777819162392751</v>
      </c>
      <c r="BR16" s="69">
        <v>1.5015985117021831</v>
      </c>
      <c r="BS16" s="69">
        <v>1.6984782830965084</v>
      </c>
      <c r="BT16" s="69">
        <v>1.6672963482825596</v>
      </c>
      <c r="BU16" s="69"/>
      <c r="BV16" s="69">
        <f t="shared" si="44"/>
        <v>0.16569783658037651</v>
      </c>
      <c r="BW16" s="69">
        <f>'RD T1'!E218</f>
        <v>0.47399778102542289</v>
      </c>
      <c r="BX16" s="69">
        <f t="shared" si="45"/>
        <v>0.6396956176057994</v>
      </c>
      <c r="BZ16" t="str">
        <f t="shared" si="46"/>
        <v>33 Protective service occupations</v>
      </c>
      <c r="CA16" s="69">
        <v>0.59753477303198976</v>
      </c>
      <c r="CB16" s="69">
        <v>0.74019516126021534</v>
      </c>
      <c r="CC16" s="69">
        <v>0.61816956161487457</v>
      </c>
      <c r="CD16" s="69">
        <v>0.72247839494390154</v>
      </c>
      <c r="CE16" s="69">
        <v>0.4281836930940181</v>
      </c>
      <c r="CF16" s="69"/>
      <c r="CG16" s="69">
        <f t="shared" si="47"/>
        <v>-0.18998586852085647</v>
      </c>
      <c r="CH16" s="69">
        <f>'RD T1'!E247</f>
        <v>0.21944588192582565</v>
      </c>
      <c r="CI16" s="69">
        <f t="shared" si="48"/>
        <v>2.9460013404969176E-2</v>
      </c>
      <c r="CK16" t="str">
        <f t="shared" si="49"/>
        <v>33 Protective service occupations</v>
      </c>
      <c r="CL16" s="69">
        <v>0.12109000287504934</v>
      </c>
      <c r="CM16" s="69">
        <v>0.10665345208691798</v>
      </c>
      <c r="CN16" s="69">
        <v>9.1089622958678507E-2</v>
      </c>
      <c r="CO16" s="69">
        <v>7.91486006995335E-2</v>
      </c>
      <c r="CP16" s="69">
        <v>7.5115169420088709E-2</v>
      </c>
      <c r="CQ16" s="69"/>
      <c r="CR16" s="69">
        <f t="shared" si="50"/>
        <v>-1.5974453538589797E-2</v>
      </c>
      <c r="CS16" s="69">
        <f>'RD T1'!E276</f>
        <v>1.9318694042100445E-2</v>
      </c>
      <c r="CT16" s="69">
        <f t="shared" si="51"/>
        <v>3.3442405035106482E-3</v>
      </c>
    </row>
    <row r="17" spans="1:98" x14ac:dyDescent="0.2">
      <c r="A17" s="10" t="str">
        <f>name!D13</f>
        <v>34 Culture, media and sports occupations</v>
      </c>
      <c r="B17" s="69">
        <v>6.0612029148092932E-2</v>
      </c>
      <c r="C17" s="69">
        <v>8.4571877421003139E-2</v>
      </c>
      <c r="D17" s="69">
        <v>8.8806970153456663E-2</v>
      </c>
      <c r="E17" s="69">
        <v>9.4073152921669984E-2</v>
      </c>
      <c r="F17" s="69">
        <v>0.11318029326546346</v>
      </c>
      <c r="G17" s="11"/>
      <c r="H17" s="69">
        <f t="shared" si="26"/>
        <v>2.4373323112006795E-2</v>
      </c>
      <c r="I17" s="69">
        <f>'RD T1'!E45</f>
        <v>6.0032298013902793E-2</v>
      </c>
      <c r="J17" s="69">
        <f t="shared" si="27"/>
        <v>8.4405621125909588E-2</v>
      </c>
      <c r="L17" t="str">
        <f t="shared" si="28"/>
        <v>34 Culture, media and sports occupations</v>
      </c>
      <c r="M17" s="69">
        <v>1.0164002611112337</v>
      </c>
      <c r="N17" s="69">
        <v>1.2055677965089877</v>
      </c>
      <c r="O17" s="69">
        <v>1.1075142423437201</v>
      </c>
      <c r="P17" s="69">
        <v>1.1404424319847233</v>
      </c>
      <c r="Q17" s="69">
        <v>1.3041699799990634</v>
      </c>
      <c r="R17" s="11"/>
      <c r="S17" s="69">
        <f t="shared" si="29"/>
        <v>0.19665573765534328</v>
      </c>
      <c r="T17" s="69">
        <f>'RD T1'!E74</f>
        <v>0.71598956414918513</v>
      </c>
      <c r="U17" s="69">
        <f t="shared" si="30"/>
        <v>0.91264530180452841</v>
      </c>
      <c r="W17" t="str">
        <f t="shared" si="31"/>
        <v>34 Culture, media and sports occupations</v>
      </c>
      <c r="X17" s="69">
        <v>2.2274431531873864</v>
      </c>
      <c r="Y17" s="69">
        <v>2.1435482501355034</v>
      </c>
      <c r="Z17" s="69">
        <v>2.094629065887351</v>
      </c>
      <c r="AA17" s="69">
        <v>2.0382357437760672</v>
      </c>
      <c r="AB17" s="69">
        <v>2.3312871784912623</v>
      </c>
      <c r="AC17" s="69"/>
      <c r="AD17" s="69">
        <f t="shared" si="32"/>
        <v>0.23665811260391134</v>
      </c>
      <c r="AE17" s="69">
        <f>'RD T1'!E103</f>
        <v>1.0953378547977775</v>
      </c>
      <c r="AF17" s="69">
        <f t="shared" si="33"/>
        <v>1.3319959674016888</v>
      </c>
      <c r="AH17" t="str">
        <f t="shared" si="34"/>
        <v>34 Culture, media and sports occupations</v>
      </c>
      <c r="AI17" s="69">
        <v>0.22696342695172253</v>
      </c>
      <c r="AJ17" s="69">
        <v>0.18073459480540097</v>
      </c>
      <c r="AK17" s="69">
        <v>0.28232543729184428</v>
      </c>
      <c r="AL17" s="69">
        <v>0.28231535659275658</v>
      </c>
      <c r="AM17" s="69">
        <v>0.38232318706199858</v>
      </c>
      <c r="AN17" s="69"/>
      <c r="AO17" s="69">
        <f t="shared" si="35"/>
        <v>9.9997749770154298E-2</v>
      </c>
      <c r="AP17" s="69">
        <f>'RD T1'!E132</f>
        <v>0.15961665000350483</v>
      </c>
      <c r="AQ17" s="69">
        <f t="shared" si="36"/>
        <v>0.25961439977365913</v>
      </c>
      <c r="AS17" t="str">
        <f t="shared" si="37"/>
        <v>34 Culture, media and sports occupations</v>
      </c>
      <c r="AT17" s="69">
        <v>0.3359803958295583</v>
      </c>
      <c r="AU17" s="69">
        <v>0.3003683415710996</v>
      </c>
      <c r="AV17" s="69">
        <v>0.32567151179366982</v>
      </c>
      <c r="AW17" s="69">
        <v>0.31743779148348134</v>
      </c>
      <c r="AX17" s="69">
        <v>0.38104494664998828</v>
      </c>
      <c r="AY17" s="69"/>
      <c r="AZ17" s="69">
        <f t="shared" si="38"/>
        <v>5.537343485631846E-2</v>
      </c>
      <c r="BA17" s="69">
        <f>'RD T1'!E161</f>
        <v>0.16825097663736319</v>
      </c>
      <c r="BB17" s="69">
        <f t="shared" si="39"/>
        <v>0.22362441149368165</v>
      </c>
      <c r="BD17" t="str">
        <f t="shared" si="40"/>
        <v>34 Culture, media and sports occupations</v>
      </c>
      <c r="BE17" s="69">
        <v>1.0037063364122909</v>
      </c>
      <c r="BF17" s="69">
        <v>1.0067493190180159</v>
      </c>
      <c r="BG17" s="69">
        <v>0.98148454468329216</v>
      </c>
      <c r="BH17" s="69">
        <v>0.87105761120498426</v>
      </c>
      <c r="BI17" s="69">
        <v>1.0592766841367927</v>
      </c>
      <c r="BJ17" s="69"/>
      <c r="BK17" s="69">
        <f t="shared" si="41"/>
        <v>7.7792139453500497E-2</v>
      </c>
      <c r="BL17" s="69">
        <f>'RD T1'!E190</f>
        <v>0.39130274221271177</v>
      </c>
      <c r="BM17" s="69">
        <f t="shared" si="42"/>
        <v>0.46909488166621227</v>
      </c>
      <c r="BO17" t="str">
        <f t="shared" si="43"/>
        <v>34 Culture, media and sports occupations</v>
      </c>
      <c r="BP17" s="69">
        <v>0.59868497806715293</v>
      </c>
      <c r="BQ17" s="69">
        <v>0.521038889885165</v>
      </c>
      <c r="BR17" s="69">
        <v>0.40395156050419462</v>
      </c>
      <c r="BS17" s="69">
        <v>0.31365543409625707</v>
      </c>
      <c r="BT17" s="69">
        <v>0.2067488876248712</v>
      </c>
      <c r="BU17" s="69"/>
      <c r="BV17" s="69">
        <f t="shared" si="44"/>
        <v>-0.19720267287932342</v>
      </c>
      <c r="BW17" s="69">
        <f>'RD T1'!E219</f>
        <v>0.10874638518909789</v>
      </c>
      <c r="BX17" s="69">
        <f t="shared" si="45"/>
        <v>-8.8456287690225524E-2</v>
      </c>
      <c r="BZ17" t="str">
        <f t="shared" si="46"/>
        <v>34 Culture, media and sports occupations</v>
      </c>
      <c r="CA17" s="69">
        <v>0.35705803146936521</v>
      </c>
      <c r="CB17" s="69">
        <v>0.38356399333851277</v>
      </c>
      <c r="CC17" s="69">
        <v>0.29080482136503183</v>
      </c>
      <c r="CD17" s="69">
        <v>0.22869631700689322</v>
      </c>
      <c r="CE17" s="69">
        <v>0.1238438258763952</v>
      </c>
      <c r="CF17" s="69"/>
      <c r="CG17" s="69">
        <f t="shared" si="47"/>
        <v>-0.16696099548863663</v>
      </c>
      <c r="CH17" s="69">
        <f>'RD T1'!E248</f>
        <v>6.8565393757972493E-2</v>
      </c>
      <c r="CI17" s="69">
        <f t="shared" si="48"/>
        <v>-9.839560173066414E-2</v>
      </c>
      <c r="CK17" t="str">
        <f t="shared" si="49"/>
        <v>34 Culture, media and sports occupations</v>
      </c>
      <c r="CL17" s="69">
        <v>0.12072089180459789</v>
      </c>
      <c r="CM17" s="69">
        <v>0.15245611530686523</v>
      </c>
      <c r="CN17" s="69">
        <v>0.12217821530427719</v>
      </c>
      <c r="CO17" s="69">
        <v>0.13533065581637979</v>
      </c>
      <c r="CP17" s="69">
        <v>0.21986454380198103</v>
      </c>
      <c r="CQ17" s="69"/>
      <c r="CR17" s="69">
        <f t="shared" si="50"/>
        <v>9.7686328497703839E-2</v>
      </c>
      <c r="CS17" s="69">
        <f>'RD T1'!E277</f>
        <v>5.6562811967876679E-2</v>
      </c>
      <c r="CT17" s="69">
        <f t="shared" si="51"/>
        <v>0.15424914046558053</v>
      </c>
    </row>
    <row r="18" spans="1:98" x14ac:dyDescent="0.2">
      <c r="A18" s="10" t="str">
        <f>name!D14</f>
        <v>35 Business and public service associate professionals</v>
      </c>
      <c r="B18" s="69">
        <v>0.17020497635925172</v>
      </c>
      <c r="C18" s="69">
        <v>0.23951945050933163</v>
      </c>
      <c r="D18" s="69">
        <v>0.19647227656006033</v>
      </c>
      <c r="E18" s="69">
        <v>0.23112414511178003</v>
      </c>
      <c r="F18" s="69">
        <v>0.30232365166781555</v>
      </c>
      <c r="G18" s="11"/>
      <c r="H18" s="69">
        <f t="shared" si="26"/>
        <v>0.10585137510775522</v>
      </c>
      <c r="I18" s="69">
        <f>'RD T1'!E46</f>
        <v>0.13120733872139922</v>
      </c>
      <c r="J18" s="69">
        <f t="shared" si="27"/>
        <v>0.23705871382915444</v>
      </c>
      <c r="L18" t="str">
        <f t="shared" si="28"/>
        <v>35 Business and public service associate professionals</v>
      </c>
      <c r="M18" s="69">
        <v>1.9148275068765255</v>
      </c>
      <c r="N18" s="69">
        <v>2.6350599576349811</v>
      </c>
      <c r="O18" s="69">
        <v>2.2332006376435078</v>
      </c>
      <c r="P18" s="69">
        <v>2.4792120137634952</v>
      </c>
      <c r="Q18" s="69">
        <v>2.9575850548427209</v>
      </c>
      <c r="R18" s="11"/>
      <c r="S18" s="69">
        <f t="shared" si="29"/>
        <v>0.72438441719921309</v>
      </c>
      <c r="T18" s="69">
        <f>'RD T1'!E75</f>
        <v>1.4296009552221087</v>
      </c>
      <c r="U18" s="69">
        <f t="shared" si="30"/>
        <v>2.1539853724213218</v>
      </c>
      <c r="W18" t="str">
        <f t="shared" si="31"/>
        <v>35 Business and public service associate professionals</v>
      </c>
      <c r="X18" s="69">
        <v>4.3655452655032123</v>
      </c>
      <c r="Y18" s="69">
        <v>4.3056234059329483</v>
      </c>
      <c r="Z18" s="69">
        <v>4.6770749632653636</v>
      </c>
      <c r="AA18" s="69">
        <v>4.7694404445764214</v>
      </c>
      <c r="AB18" s="69">
        <v>5.5453642018124452</v>
      </c>
      <c r="AC18" s="69"/>
      <c r="AD18" s="69">
        <f t="shared" si="32"/>
        <v>0.86828923854708151</v>
      </c>
      <c r="AE18" s="69">
        <f>'RD T1'!E104</f>
        <v>2.6294495139393463</v>
      </c>
      <c r="AF18" s="69">
        <f t="shared" si="33"/>
        <v>3.4977387524864278</v>
      </c>
      <c r="AH18" t="str">
        <f t="shared" si="34"/>
        <v>35 Business and public service associate professionals</v>
      </c>
      <c r="AI18" s="69">
        <v>1.2909357821625944</v>
      </c>
      <c r="AJ18" s="69">
        <v>1.2289914726635274</v>
      </c>
      <c r="AK18" s="69">
        <v>1.3960953288082589</v>
      </c>
      <c r="AL18" s="69">
        <v>1.4048002641210586</v>
      </c>
      <c r="AM18" s="69">
        <v>1.631477654781277</v>
      </c>
      <c r="AN18" s="69"/>
      <c r="AO18" s="69">
        <f t="shared" si="35"/>
        <v>0.23538232597301811</v>
      </c>
      <c r="AP18" s="69">
        <f>'RD T1'!E133</f>
        <v>0.73430910891377899</v>
      </c>
      <c r="AQ18" s="69">
        <f t="shared" si="36"/>
        <v>0.9696914348867971</v>
      </c>
      <c r="AS18" t="str">
        <f t="shared" si="37"/>
        <v>35 Business and public service associate professionals</v>
      </c>
      <c r="AT18" s="69">
        <v>1.0009524701833459</v>
      </c>
      <c r="AU18" s="69">
        <v>0.95448226844632478</v>
      </c>
      <c r="AV18" s="69">
        <v>1.0727979866622233</v>
      </c>
      <c r="AW18" s="69">
        <v>1.0715477769032835</v>
      </c>
      <c r="AX18" s="69">
        <v>1.2665819341329727</v>
      </c>
      <c r="AY18" s="69"/>
      <c r="AZ18" s="69">
        <f t="shared" si="38"/>
        <v>0.19378394747074945</v>
      </c>
      <c r="BA18" s="69">
        <f>'RD T1'!E162</f>
        <v>0.56453411815717369</v>
      </c>
      <c r="BB18" s="69">
        <f t="shared" si="39"/>
        <v>0.75831806562792314</v>
      </c>
      <c r="BD18" t="str">
        <f t="shared" si="40"/>
        <v>35 Business and public service associate professionals</v>
      </c>
      <c r="BE18" s="69">
        <v>3.8872180395496359</v>
      </c>
      <c r="BF18" s="69">
        <v>3.8164753020266682</v>
      </c>
      <c r="BG18" s="69">
        <v>4.5790258128107526</v>
      </c>
      <c r="BH18" s="69">
        <v>4.0378216060401426</v>
      </c>
      <c r="BI18" s="69">
        <v>4.2343406669817636</v>
      </c>
      <c r="BJ18" s="69"/>
      <c r="BK18" s="69">
        <f t="shared" si="41"/>
        <v>-0.34468514582898901</v>
      </c>
      <c r="BL18" s="69">
        <f>'RD T1'!E191</f>
        <v>1.8245980800350341</v>
      </c>
      <c r="BM18" s="69">
        <f t="shared" si="42"/>
        <v>1.4799129342060451</v>
      </c>
      <c r="BO18" t="str">
        <f t="shared" si="43"/>
        <v>35 Business and public service associate professionals</v>
      </c>
      <c r="BP18" s="69">
        <v>3.0372264539103018</v>
      </c>
      <c r="BQ18" s="69">
        <v>2.9412124380241806</v>
      </c>
      <c r="BR18" s="69">
        <v>3.1059820579527053</v>
      </c>
      <c r="BS18" s="69">
        <v>2.6804912463641553</v>
      </c>
      <c r="BT18" s="69">
        <v>2.3666345937581754</v>
      </c>
      <c r="BU18" s="69"/>
      <c r="BV18" s="69">
        <f t="shared" si="44"/>
        <v>-0.7393474641945299</v>
      </c>
      <c r="BW18" s="69">
        <f>'RD T1'!E220</f>
        <v>1.0068483192402702</v>
      </c>
      <c r="BX18" s="69">
        <f t="shared" si="45"/>
        <v>0.26750085504574028</v>
      </c>
      <c r="BZ18" t="str">
        <f t="shared" si="46"/>
        <v>35 Business and public service associate professionals</v>
      </c>
      <c r="CA18" s="69">
        <v>1.4504201460023607</v>
      </c>
      <c r="CB18" s="69">
        <v>1.6702137683314306</v>
      </c>
      <c r="CC18" s="69">
        <v>1.4007817977077812</v>
      </c>
      <c r="CD18" s="69">
        <v>1.1844934550222239</v>
      </c>
      <c r="CE18" s="69">
        <v>0.72216006673790278</v>
      </c>
      <c r="CF18" s="69"/>
      <c r="CG18" s="69">
        <f t="shared" si="47"/>
        <v>-0.67862173096987843</v>
      </c>
      <c r="CH18" s="69">
        <f>'RD T1'!E249</f>
        <v>0.36874345164651867</v>
      </c>
      <c r="CI18" s="69">
        <f t="shared" si="48"/>
        <v>-0.30987827932335976</v>
      </c>
      <c r="CK18" t="str">
        <f t="shared" si="49"/>
        <v>35 Business and public service associate professionals</v>
      </c>
      <c r="CL18" s="69">
        <v>0.44534313578749007</v>
      </c>
      <c r="CM18" s="69">
        <v>0.49833793216704536</v>
      </c>
      <c r="CN18" s="69">
        <v>0.38565905356276386</v>
      </c>
      <c r="CO18" s="69">
        <v>0.37653859304099585</v>
      </c>
      <c r="CP18" s="69">
        <v>0.44008082902546053</v>
      </c>
      <c r="CQ18" s="69"/>
      <c r="CR18" s="69">
        <f t="shared" si="50"/>
        <v>5.4421775462696664E-2</v>
      </c>
      <c r="CS18" s="69">
        <f>'RD T1'!E278</f>
        <v>0.14487577625437109</v>
      </c>
      <c r="CT18" s="69">
        <f t="shared" si="51"/>
        <v>0.19929755171706776</v>
      </c>
    </row>
    <row r="19" spans="1:98" x14ac:dyDescent="0.2">
      <c r="A19" s="10" t="str">
        <f>name!D15</f>
        <v>41 Administrative occupations</v>
      </c>
      <c r="B19" s="69">
        <v>0.19293609233248346</v>
      </c>
      <c r="C19" s="69">
        <v>0.22858139048425541</v>
      </c>
      <c r="D19" s="69">
        <v>0.19294332503056288</v>
      </c>
      <c r="E19" s="69">
        <v>0.21893930101656411</v>
      </c>
      <c r="F19" s="69">
        <v>0.26696584981658</v>
      </c>
      <c r="G19" s="11"/>
      <c r="H19" s="69">
        <f t="shared" si="26"/>
        <v>7.4022524786017119E-2</v>
      </c>
      <c r="I19" s="69">
        <f>'RD T1'!E47</f>
        <v>0.12981263391567818</v>
      </c>
      <c r="J19" s="69">
        <f t="shared" si="27"/>
        <v>0.2038351587016953</v>
      </c>
      <c r="L19" t="str">
        <f t="shared" si="28"/>
        <v>41 Administrative occupations</v>
      </c>
      <c r="M19" s="69">
        <v>2.0434921957636263</v>
      </c>
      <c r="N19" s="69">
        <v>2.6583685679146045</v>
      </c>
      <c r="O19" s="69">
        <v>2.233823978641833</v>
      </c>
      <c r="P19" s="69">
        <v>2.5506816516635311</v>
      </c>
      <c r="Q19" s="69">
        <v>3.1016637295042391</v>
      </c>
      <c r="R19" s="11"/>
      <c r="S19" s="69">
        <f t="shared" si="29"/>
        <v>0.86783975086240606</v>
      </c>
      <c r="T19" s="69">
        <f>'RD T1'!E76</f>
        <v>1.5905852546246282</v>
      </c>
      <c r="U19" s="69">
        <f t="shared" si="30"/>
        <v>2.458425005487034</v>
      </c>
      <c r="W19" t="str">
        <f t="shared" si="31"/>
        <v>41 Administrative occupations</v>
      </c>
      <c r="X19" s="69">
        <v>7.1813503959659917</v>
      </c>
      <c r="Y19" s="69">
        <v>6.836152854105821</v>
      </c>
      <c r="Z19" s="69">
        <v>7.6469457344251337</v>
      </c>
      <c r="AA19" s="69">
        <v>8.0993154287912716</v>
      </c>
      <c r="AB19" s="69">
        <v>9.6164524821384383</v>
      </c>
      <c r="AC19" s="69"/>
      <c r="AD19" s="69">
        <f t="shared" si="32"/>
        <v>1.9695067477133046</v>
      </c>
      <c r="AE19" s="69">
        <f>'RD T1'!E105</f>
        <v>4.9621714422950536</v>
      </c>
      <c r="AF19" s="69">
        <f t="shared" si="33"/>
        <v>6.9316781900083582</v>
      </c>
      <c r="AH19" t="str">
        <f t="shared" si="34"/>
        <v>41 Administrative occupations</v>
      </c>
      <c r="AI19" s="69">
        <v>2.5855698773750184</v>
      </c>
      <c r="AJ19" s="69">
        <v>2.5518390484983011</v>
      </c>
      <c r="AK19" s="69">
        <v>2.8719170202938846</v>
      </c>
      <c r="AL19" s="69">
        <v>2.9429816244905989</v>
      </c>
      <c r="AM19" s="69">
        <v>3.4619866542454849</v>
      </c>
      <c r="AN19" s="69"/>
      <c r="AO19" s="69">
        <f t="shared" si="35"/>
        <v>0.59006963395160028</v>
      </c>
      <c r="AP19" s="69">
        <f>'RD T1'!E134</f>
        <v>1.8803122309749829</v>
      </c>
      <c r="AQ19" s="69">
        <f t="shared" si="36"/>
        <v>2.4703818649265834</v>
      </c>
      <c r="AS19" t="str">
        <f t="shared" si="37"/>
        <v>41 Administrative occupations</v>
      </c>
      <c r="AT19" s="69">
        <v>2.4152630263861159</v>
      </c>
      <c r="AU19" s="69">
        <v>2.3121069184144174</v>
      </c>
      <c r="AV19" s="69">
        <v>2.6268119234408451</v>
      </c>
      <c r="AW19" s="69">
        <v>2.6662773414684042</v>
      </c>
      <c r="AX19" s="69">
        <v>3.1273313263326421</v>
      </c>
      <c r="AY19" s="69"/>
      <c r="AZ19" s="69">
        <f t="shared" si="38"/>
        <v>0.50051940289179697</v>
      </c>
      <c r="BA19" s="69">
        <f>'RD T1'!E163</f>
        <v>1.6146602162335846</v>
      </c>
      <c r="BB19" s="69">
        <f t="shared" si="39"/>
        <v>2.1151796191253815</v>
      </c>
      <c r="BD19" t="str">
        <f t="shared" si="40"/>
        <v>41 Administrative occupations</v>
      </c>
      <c r="BE19" s="69">
        <v>8.9926275251684302</v>
      </c>
      <c r="BF19" s="69">
        <v>8.4303682649394602</v>
      </c>
      <c r="BG19" s="69">
        <v>9.5184437725607403</v>
      </c>
      <c r="BH19" s="69">
        <v>8.5426137888462925</v>
      </c>
      <c r="BI19" s="69">
        <v>7.9052656246222917</v>
      </c>
      <c r="BJ19" s="69"/>
      <c r="BK19" s="69">
        <f t="shared" si="41"/>
        <v>-1.6131781479384486</v>
      </c>
      <c r="BL19" s="69">
        <f>'RD T1'!E192</f>
        <v>4.0740949131981425</v>
      </c>
      <c r="BM19" s="69">
        <f t="shared" si="42"/>
        <v>2.4609167652596939</v>
      </c>
      <c r="BO19" t="str">
        <f t="shared" si="43"/>
        <v>41 Administrative occupations</v>
      </c>
      <c r="BP19" s="69">
        <v>10.520400887446442</v>
      </c>
      <c r="BQ19" s="69">
        <v>9.3158659735281848</v>
      </c>
      <c r="BR19" s="69">
        <v>9.7169780400346681</v>
      </c>
      <c r="BS19" s="69">
        <v>7.9949592348234528</v>
      </c>
      <c r="BT19" s="69">
        <v>5.8942990985196104</v>
      </c>
      <c r="BU19" s="69"/>
      <c r="BV19" s="69">
        <f t="shared" si="44"/>
        <v>-3.8226789415150577</v>
      </c>
      <c r="BW19" s="69">
        <f>'RD T1'!E221</f>
        <v>3.0502388099402626</v>
      </c>
      <c r="BX19" s="69">
        <f t="shared" si="45"/>
        <v>-0.77244013157479507</v>
      </c>
      <c r="BZ19" t="str">
        <f t="shared" si="46"/>
        <v>41 Administrative occupations</v>
      </c>
      <c r="CA19" s="69">
        <v>5.0913620865470275</v>
      </c>
      <c r="CB19" s="69">
        <v>4.0270446830867304</v>
      </c>
      <c r="CC19" s="69">
        <v>3.6074896479409881</v>
      </c>
      <c r="CD19" s="69">
        <v>2.5799844524680973</v>
      </c>
      <c r="CE19" s="69">
        <v>0.96386726320856331</v>
      </c>
      <c r="CF19" s="69"/>
      <c r="CG19" s="69">
        <f t="shared" si="47"/>
        <v>-2.6436223847324247</v>
      </c>
      <c r="CH19" s="69">
        <f>'RD T1'!E250</f>
        <v>0.74601542200025472</v>
      </c>
      <c r="CI19" s="69">
        <f t="shared" si="48"/>
        <v>-1.8976069627321701</v>
      </c>
      <c r="CK19" t="str">
        <f t="shared" si="49"/>
        <v>41 Administrative occupations</v>
      </c>
      <c r="CL19" s="69">
        <v>1.6900740303524762</v>
      </c>
      <c r="CM19" s="69">
        <v>1.4043040353708907</v>
      </c>
      <c r="CN19" s="69">
        <v>1.0822358065659996</v>
      </c>
      <c r="CO19" s="69">
        <v>1.0572019780481436</v>
      </c>
      <c r="CP19" s="69">
        <v>0.99941538397329999</v>
      </c>
      <c r="CQ19" s="69"/>
      <c r="CR19" s="69">
        <f t="shared" si="50"/>
        <v>-8.2820422592699616E-2</v>
      </c>
      <c r="CS19" s="69">
        <f>'RD T1'!E279</f>
        <v>0.36645951452584313</v>
      </c>
      <c r="CT19" s="69">
        <f t="shared" si="51"/>
        <v>0.28363909193314352</v>
      </c>
    </row>
    <row r="20" spans="1:98" x14ac:dyDescent="0.2">
      <c r="A20" s="10" t="str">
        <f>name!D16</f>
        <v>42 Secretarial and related occupations</v>
      </c>
      <c r="B20" s="69">
        <v>1.0353940686666202E-2</v>
      </c>
      <c r="C20" s="69">
        <v>1.4596139691836546E-2</v>
      </c>
      <c r="D20" s="69">
        <v>1.2975602566859498E-2</v>
      </c>
      <c r="E20" s="69">
        <v>2.0101900273922026E-2</v>
      </c>
      <c r="F20" s="69">
        <v>3.1809919782101376E-2</v>
      </c>
      <c r="G20" s="11"/>
      <c r="H20" s="69">
        <f t="shared" si="26"/>
        <v>1.8834317215241876E-2</v>
      </c>
      <c r="I20" s="69">
        <f>'RD T1'!E48</f>
        <v>1.5896904956591015E-2</v>
      </c>
      <c r="J20" s="69">
        <f t="shared" si="27"/>
        <v>3.4731222171832887E-2</v>
      </c>
      <c r="L20" t="str">
        <f t="shared" si="28"/>
        <v>42 Secretarial and related occupations</v>
      </c>
      <c r="M20" s="69">
        <v>0.30584601956884294</v>
      </c>
      <c r="N20" s="69">
        <v>0.37315704796324517</v>
      </c>
      <c r="O20" s="69">
        <v>0.31385797411573846</v>
      </c>
      <c r="P20" s="69">
        <v>0.45774165820507601</v>
      </c>
      <c r="Q20" s="69">
        <v>0.54872934130791351</v>
      </c>
      <c r="R20" s="11"/>
      <c r="S20" s="69">
        <f t="shared" si="29"/>
        <v>0.23487136719217505</v>
      </c>
      <c r="T20" s="69">
        <f>'RD T1'!E77</f>
        <v>0.30633478427160071</v>
      </c>
      <c r="U20" s="69">
        <f t="shared" si="30"/>
        <v>0.54120615146377582</v>
      </c>
      <c r="W20" t="str">
        <f t="shared" si="31"/>
        <v>42 Secretarial and related occupations</v>
      </c>
      <c r="X20" s="69">
        <v>1.0795852207827878</v>
      </c>
      <c r="Y20" s="69">
        <v>1.073312497631705</v>
      </c>
      <c r="Z20" s="69">
        <v>1.1776355705695902</v>
      </c>
      <c r="AA20" s="69">
        <v>1.7021298383467418</v>
      </c>
      <c r="AB20" s="69">
        <v>2.827487634324227</v>
      </c>
      <c r="AC20" s="69"/>
      <c r="AD20" s="69">
        <f t="shared" si="32"/>
        <v>1.6498520637546368</v>
      </c>
      <c r="AE20" s="69">
        <f>'RD T1'!E106</f>
        <v>1.2334354093152435</v>
      </c>
      <c r="AF20" s="69">
        <f t="shared" si="33"/>
        <v>2.8832874730698803</v>
      </c>
      <c r="AH20" t="str">
        <f t="shared" si="34"/>
        <v>42 Secretarial and related occupations</v>
      </c>
      <c r="AI20" s="69">
        <v>0.47392420578654204</v>
      </c>
      <c r="AJ20" s="69">
        <v>0.45456955646704927</v>
      </c>
      <c r="AK20" s="69">
        <v>0.52199333373106405</v>
      </c>
      <c r="AL20" s="69">
        <v>0.66699970331464054</v>
      </c>
      <c r="AM20" s="69">
        <v>0.67413762742017236</v>
      </c>
      <c r="AN20" s="69"/>
      <c r="AO20" s="69">
        <f t="shared" si="35"/>
        <v>0.15214429368910831</v>
      </c>
      <c r="AP20" s="69">
        <f>'RD T1'!E135</f>
        <v>0.41412934439857813</v>
      </c>
      <c r="AQ20" s="69">
        <f t="shared" si="36"/>
        <v>0.56627363808768649</v>
      </c>
      <c r="AS20" t="str">
        <f t="shared" si="37"/>
        <v>42 Secretarial and related occupations</v>
      </c>
      <c r="AT20" s="69">
        <v>0.40603462165548765</v>
      </c>
      <c r="AU20" s="69">
        <v>0.39222460110304791</v>
      </c>
      <c r="AV20" s="69">
        <v>0.42797699027861896</v>
      </c>
      <c r="AW20" s="69">
        <v>0.53901250696567937</v>
      </c>
      <c r="AX20" s="69">
        <v>0.69211325172398042</v>
      </c>
      <c r="AY20" s="69"/>
      <c r="AZ20" s="69">
        <f t="shared" si="38"/>
        <v>0.26413626144536145</v>
      </c>
      <c r="BA20" s="69">
        <f>'RD T1'!E164</f>
        <v>0.32780349638575396</v>
      </c>
      <c r="BB20" s="69">
        <f t="shared" si="39"/>
        <v>0.59193975783111541</v>
      </c>
      <c r="BD20" t="str">
        <f t="shared" si="40"/>
        <v>42 Secretarial and related occupations</v>
      </c>
      <c r="BE20" s="69">
        <v>1.7712288018734346</v>
      </c>
      <c r="BF20" s="69">
        <v>1.6871862575675025</v>
      </c>
      <c r="BG20" s="69">
        <v>1.7711466466709644</v>
      </c>
      <c r="BH20" s="69">
        <v>2.3178392648977595</v>
      </c>
      <c r="BI20" s="69">
        <v>1.5563613308563693</v>
      </c>
      <c r="BJ20" s="69"/>
      <c r="BK20" s="69">
        <f t="shared" si="41"/>
        <v>-0.21478531581459515</v>
      </c>
      <c r="BL20" s="69">
        <f>'RD T1'!E193</f>
        <v>1.1033004464879221</v>
      </c>
      <c r="BM20" s="69">
        <f t="shared" si="42"/>
        <v>0.88851513067332699</v>
      </c>
      <c r="BO20" t="str">
        <f t="shared" si="43"/>
        <v>42 Secretarial and related occupations</v>
      </c>
      <c r="BP20" s="69">
        <v>2.262140300899123</v>
      </c>
      <c r="BQ20" s="69">
        <v>1.7882185189369779</v>
      </c>
      <c r="BR20" s="69">
        <v>1.8173159474853895</v>
      </c>
      <c r="BS20" s="69">
        <v>1.3943149294655299</v>
      </c>
      <c r="BT20" s="69">
        <v>0.37842007602495054</v>
      </c>
      <c r="BU20" s="69"/>
      <c r="BV20" s="69">
        <f t="shared" si="44"/>
        <v>-1.438895871460439</v>
      </c>
      <c r="BW20" s="69">
        <f>'RD T1'!E222</f>
        <v>0.46730264945744238</v>
      </c>
      <c r="BX20" s="69">
        <f t="shared" si="45"/>
        <v>-0.97159322200299658</v>
      </c>
      <c r="BZ20" t="str">
        <f t="shared" si="46"/>
        <v>42 Secretarial and related occupations</v>
      </c>
      <c r="CA20" s="69">
        <v>2.0695037374280356</v>
      </c>
      <c r="CB20" s="69">
        <v>1.5135495229481823</v>
      </c>
      <c r="CC20" s="69">
        <v>1.5416371469309404</v>
      </c>
      <c r="CD20" s="69">
        <v>1.0796659216241529</v>
      </c>
      <c r="CE20" s="69">
        <v>0.21857025524074691</v>
      </c>
      <c r="CF20" s="69"/>
      <c r="CG20" s="69">
        <f t="shared" si="47"/>
        <v>-1.3230668916901935</v>
      </c>
      <c r="CH20" s="69">
        <f>'RD T1'!E251</f>
        <v>0.34082418071274434</v>
      </c>
      <c r="CI20" s="69">
        <f t="shared" si="48"/>
        <v>-0.9822427109774492</v>
      </c>
      <c r="CK20" t="str">
        <f t="shared" si="49"/>
        <v>42 Secretarial and related occupations</v>
      </c>
      <c r="CL20" s="69">
        <v>0.66825352147472772</v>
      </c>
      <c r="CM20" s="69">
        <v>0.5930284692065233</v>
      </c>
      <c r="CN20" s="69">
        <v>0.41266686702931438</v>
      </c>
      <c r="CO20" s="69">
        <v>0.58155805298120111</v>
      </c>
      <c r="CP20" s="69">
        <v>0.50872171216472284</v>
      </c>
      <c r="CQ20" s="69"/>
      <c r="CR20" s="69">
        <f t="shared" si="50"/>
        <v>9.6054845135408462E-2</v>
      </c>
      <c r="CS20" s="69">
        <f>'RD T1'!E280</f>
        <v>0.24880549352607204</v>
      </c>
      <c r="CT20" s="69">
        <f t="shared" si="51"/>
        <v>0.34486033866148047</v>
      </c>
    </row>
    <row r="21" spans="1:98" x14ac:dyDescent="0.2">
      <c r="A21" s="10" t="str">
        <f>name!D17</f>
        <v>51 Skilled agricultural and related trades</v>
      </c>
      <c r="B21" s="69">
        <v>1.9624061354361838E-3</v>
      </c>
      <c r="C21" s="69">
        <v>5.572330923072649E-3</v>
      </c>
      <c r="D21" s="69">
        <v>9.3214917557873853E-3</v>
      </c>
      <c r="E21" s="69">
        <v>1.0027565763855228E-2</v>
      </c>
      <c r="F21" s="69">
        <v>1.1598867104076935E-2</v>
      </c>
      <c r="G21" s="11"/>
      <c r="H21" s="69">
        <f t="shared" si="26"/>
        <v>2.2773753482895499E-3</v>
      </c>
      <c r="I21" s="69">
        <f>'RD T1'!E49</f>
        <v>7.2573487767114689E-3</v>
      </c>
      <c r="J21" s="69">
        <f t="shared" si="27"/>
        <v>9.5347241250010178E-3</v>
      </c>
      <c r="L21" t="str">
        <f t="shared" si="28"/>
        <v>51 Skilled agricultural and related trades</v>
      </c>
      <c r="M21" s="69">
        <v>4.472985632295174E-2</v>
      </c>
      <c r="N21" s="69">
        <v>4.9046992599421441E-2</v>
      </c>
      <c r="O21" s="69">
        <v>4.7750264558122764E-2</v>
      </c>
      <c r="P21" s="69">
        <v>5.0971683324071017E-2</v>
      </c>
      <c r="Q21" s="69">
        <v>7.0701172454842157E-2</v>
      </c>
      <c r="R21" s="11"/>
      <c r="S21" s="69">
        <f t="shared" si="29"/>
        <v>2.2950907896719393E-2</v>
      </c>
      <c r="T21" s="69">
        <f>'RD T1'!E78</f>
        <v>3.3660942675426402E-2</v>
      </c>
      <c r="U21" s="69">
        <f t="shared" si="30"/>
        <v>5.6611850572145794E-2</v>
      </c>
      <c r="W21" t="str">
        <f t="shared" si="31"/>
        <v>51 Skilled agricultural and related trades</v>
      </c>
      <c r="X21" s="69">
        <v>0.49328085440569192</v>
      </c>
      <c r="Y21" s="69">
        <v>0.37098812631102895</v>
      </c>
      <c r="Z21" s="69">
        <v>0.49729184640194474</v>
      </c>
      <c r="AA21" s="69">
        <v>0.58294540134366379</v>
      </c>
      <c r="AB21" s="69">
        <v>0.78783127341246373</v>
      </c>
      <c r="AC21" s="69"/>
      <c r="AD21" s="69">
        <f t="shared" si="32"/>
        <v>0.29053942701051899</v>
      </c>
      <c r="AE21" s="69">
        <f>'RD T1'!E107</f>
        <v>0.45194660231111233</v>
      </c>
      <c r="AF21" s="69">
        <f t="shared" si="33"/>
        <v>0.74248602932163132</v>
      </c>
      <c r="AH21" t="str">
        <f t="shared" si="34"/>
        <v>51 Skilled agricultural and related trades</v>
      </c>
      <c r="AI21" s="69">
        <v>0.27596573039531919</v>
      </c>
      <c r="AJ21" s="69">
        <v>0.23197820995062088</v>
      </c>
      <c r="AK21" s="69">
        <v>0.26253029496060659</v>
      </c>
      <c r="AL21" s="69">
        <v>0.29781294976474465</v>
      </c>
      <c r="AM21" s="69">
        <v>0.35765046664303207</v>
      </c>
      <c r="AN21" s="69"/>
      <c r="AO21" s="69">
        <f t="shared" si="35"/>
        <v>9.5120171682425481E-2</v>
      </c>
      <c r="AP21" s="69">
        <f>'RD T1'!E136</f>
        <v>0.22366177105774693</v>
      </c>
      <c r="AQ21" s="69">
        <f t="shared" si="36"/>
        <v>0.31878194274017241</v>
      </c>
      <c r="AS21" t="str">
        <f t="shared" si="37"/>
        <v>51 Skilled agricultural and related trades</v>
      </c>
      <c r="AT21" s="69">
        <v>0.3799963315959658</v>
      </c>
      <c r="AU21" s="69">
        <v>0.28649531261144451</v>
      </c>
      <c r="AV21" s="69">
        <v>0.34465960904351634</v>
      </c>
      <c r="AW21" s="69">
        <v>0.39110737821966851</v>
      </c>
      <c r="AX21" s="69">
        <v>0.51808681466130779</v>
      </c>
      <c r="AY21" s="69"/>
      <c r="AZ21" s="69">
        <f t="shared" si="38"/>
        <v>0.17342720561779146</v>
      </c>
      <c r="BA21" s="69">
        <f>'RD T1'!E165</f>
        <v>0.28037132138540671</v>
      </c>
      <c r="BB21" s="69">
        <f t="shared" si="39"/>
        <v>0.45379852700319817</v>
      </c>
      <c r="BD21" t="str">
        <f t="shared" si="40"/>
        <v>51 Skilled agricultural and related trades</v>
      </c>
      <c r="BE21" s="69">
        <v>0.9434116046727592</v>
      </c>
      <c r="BF21" s="69">
        <v>0.65162869005423252</v>
      </c>
      <c r="BG21" s="69">
        <v>0.79140821885557333</v>
      </c>
      <c r="BH21" s="69">
        <v>0.71948384223651762</v>
      </c>
      <c r="BI21" s="69">
        <v>0.79922132139116975</v>
      </c>
      <c r="BJ21" s="69"/>
      <c r="BK21" s="69">
        <f t="shared" si="41"/>
        <v>7.8131025355964168E-3</v>
      </c>
      <c r="BL21" s="69">
        <f>'RD T1'!E194</f>
        <v>0.41028931368848193</v>
      </c>
      <c r="BM21" s="69">
        <f t="shared" si="42"/>
        <v>0.41810241622407834</v>
      </c>
      <c r="BO21" t="str">
        <f t="shared" si="43"/>
        <v>51 Skilled agricultural and related trades</v>
      </c>
      <c r="BP21" s="69">
        <v>1.468674933377538</v>
      </c>
      <c r="BQ21" s="69">
        <v>1.1987373667281032</v>
      </c>
      <c r="BR21" s="69">
        <v>1.1791578137957681</v>
      </c>
      <c r="BS21" s="69">
        <v>1.2246320326041156</v>
      </c>
      <c r="BT21" s="69">
        <v>1.3639819583046631</v>
      </c>
      <c r="BU21" s="69"/>
      <c r="BV21" s="69">
        <f t="shared" si="44"/>
        <v>0.18482414450889495</v>
      </c>
      <c r="BW21" s="69">
        <f>'RD T1'!E223</f>
        <v>0.67255316689102473</v>
      </c>
      <c r="BX21" s="69">
        <f t="shared" si="45"/>
        <v>0.85737731139991968</v>
      </c>
      <c r="BZ21" t="str">
        <f t="shared" si="46"/>
        <v>51 Skilled agricultural and related trades</v>
      </c>
      <c r="CA21" s="69">
        <v>0.77172539322204436</v>
      </c>
      <c r="CB21" s="69">
        <v>0.87765952585302454</v>
      </c>
      <c r="CC21" s="69">
        <v>0.64380887761913319</v>
      </c>
      <c r="CD21" s="69">
        <v>0.66653517365706616</v>
      </c>
      <c r="CE21" s="69">
        <v>0.70807824012870535</v>
      </c>
      <c r="CF21" s="69"/>
      <c r="CG21" s="69">
        <f t="shared" si="47"/>
        <v>6.4269362509572159E-2</v>
      </c>
      <c r="CH21" s="69">
        <f>'RD T1'!E252</f>
        <v>0.32055548888691049</v>
      </c>
      <c r="CI21" s="69">
        <f t="shared" si="48"/>
        <v>0.38482485139648265</v>
      </c>
      <c r="CK21" t="str">
        <f t="shared" si="49"/>
        <v>51 Skilled agricultural and related trades</v>
      </c>
      <c r="CL21" s="69">
        <v>0.80834974804903359</v>
      </c>
      <c r="CM21" s="69">
        <v>0.53933931911010202</v>
      </c>
      <c r="CN21" s="69">
        <v>0.50542646709107442</v>
      </c>
      <c r="CO21" s="69">
        <v>0.42870756007272326</v>
      </c>
      <c r="CP21" s="69">
        <v>0.18863567603441292</v>
      </c>
      <c r="CQ21" s="69"/>
      <c r="CR21" s="69">
        <f t="shared" si="50"/>
        <v>-0.31679079105666152</v>
      </c>
      <c r="CS21" s="69">
        <f>'RD T1'!E281</f>
        <v>0.1406026386184471</v>
      </c>
      <c r="CT21" s="69">
        <f t="shared" si="51"/>
        <v>-0.17618815243821442</v>
      </c>
    </row>
    <row r="22" spans="1:98" x14ac:dyDescent="0.2">
      <c r="A22" s="10" t="str">
        <f>name!D18</f>
        <v>52 Skilled metal, electrical and electronic trades</v>
      </c>
      <c r="B22" s="69">
        <v>1.0988342082716268E-2</v>
      </c>
      <c r="C22" s="69">
        <v>1.6534228962284094E-2</v>
      </c>
      <c r="D22" s="69">
        <v>1.2104123021690071E-2</v>
      </c>
      <c r="E22" s="69">
        <v>1.4892593363248203E-2</v>
      </c>
      <c r="F22" s="69">
        <v>2.0744722586532205E-2</v>
      </c>
      <c r="G22" s="11"/>
      <c r="H22" s="69">
        <f t="shared" si="26"/>
        <v>8.6405995648421337E-3</v>
      </c>
      <c r="I22" s="69">
        <f>'RD T1'!E50</f>
        <v>8.2380002573555419E-3</v>
      </c>
      <c r="J22" s="69">
        <f t="shared" si="27"/>
        <v>1.6878599822197676E-2</v>
      </c>
      <c r="L22" t="str">
        <f t="shared" si="28"/>
        <v>52 Skilled metal, electrical and electronic trades</v>
      </c>
      <c r="M22" s="69">
        <v>0.17573818025828106</v>
      </c>
      <c r="N22" s="69">
        <v>0.29503062518307094</v>
      </c>
      <c r="O22" s="69">
        <v>0.1796007795941445</v>
      </c>
      <c r="P22" s="69">
        <v>0.27224832499237889</v>
      </c>
      <c r="Q22" s="69">
        <v>0.38267628257426872</v>
      </c>
      <c r="R22" s="11"/>
      <c r="S22" s="69">
        <f t="shared" si="29"/>
        <v>0.20307550298012422</v>
      </c>
      <c r="T22" s="69">
        <f>'RD T1'!E79</f>
        <v>0.15438599724480279</v>
      </c>
      <c r="U22" s="69">
        <f t="shared" si="30"/>
        <v>0.35746150022492701</v>
      </c>
      <c r="W22" t="str">
        <f t="shared" si="31"/>
        <v>52 Skilled metal, electrical and electronic trades</v>
      </c>
      <c r="X22" s="69">
        <v>0.79599387460241633</v>
      </c>
      <c r="Y22" s="69">
        <v>0.68908717920806539</v>
      </c>
      <c r="Z22" s="69">
        <v>0.52611263545803311</v>
      </c>
      <c r="AA22" s="69">
        <v>0.65681720353959283</v>
      </c>
      <c r="AB22" s="69">
        <v>0.75813342573335341</v>
      </c>
      <c r="AC22" s="69"/>
      <c r="AD22" s="69">
        <f t="shared" si="32"/>
        <v>0.2320207902753203</v>
      </c>
      <c r="AE22" s="69">
        <f>'RD T1'!E108</f>
        <v>0.33152948840707203</v>
      </c>
      <c r="AF22" s="69">
        <f t="shared" si="33"/>
        <v>0.56355027868239227</v>
      </c>
      <c r="AH22" t="str">
        <f t="shared" si="34"/>
        <v>52 Skilled metal, electrical and electronic trades</v>
      </c>
      <c r="AI22" s="69">
        <v>0.27706419809759536</v>
      </c>
      <c r="AJ22" s="69">
        <v>0.22322443398462832</v>
      </c>
      <c r="AK22" s="69">
        <v>0.19499848182941804</v>
      </c>
      <c r="AL22" s="69">
        <v>0.22265110713015751</v>
      </c>
      <c r="AM22" s="69">
        <v>0.28150385059601424</v>
      </c>
      <c r="AN22" s="69"/>
      <c r="AO22" s="69">
        <f t="shared" si="35"/>
        <v>8.6505368766596202E-2</v>
      </c>
      <c r="AP22" s="69">
        <f>'RD T1'!E137</f>
        <v>0.10826716423702457</v>
      </c>
      <c r="AQ22" s="69">
        <f t="shared" si="36"/>
        <v>0.19477253300362077</v>
      </c>
      <c r="AS22" t="str">
        <f t="shared" si="37"/>
        <v>52 Skilled metal, electrical and electronic trades</v>
      </c>
      <c r="AT22" s="69">
        <v>1.0742324562723264</v>
      </c>
      <c r="AU22" s="69">
        <v>0.90917971502917116</v>
      </c>
      <c r="AV22" s="69">
        <v>0.72639768317417142</v>
      </c>
      <c r="AW22" s="69">
        <v>0.80131150792715122</v>
      </c>
      <c r="AX22" s="69">
        <v>0.82898375279109038</v>
      </c>
      <c r="AY22" s="69"/>
      <c r="AZ22" s="69">
        <f t="shared" si="38"/>
        <v>0.10258606961691896</v>
      </c>
      <c r="BA22" s="69">
        <f>'RD T1'!E166</f>
        <v>0.35399874348909621</v>
      </c>
      <c r="BB22" s="69">
        <f t="shared" si="39"/>
        <v>0.45658481310601517</v>
      </c>
      <c r="BD22" t="str">
        <f t="shared" si="40"/>
        <v>52 Skilled metal, electrical and electronic trades</v>
      </c>
      <c r="BE22" s="69">
        <v>6.9761747916038033</v>
      </c>
      <c r="BF22" s="69">
        <v>6.4044850499707957</v>
      </c>
      <c r="BG22" s="69">
        <v>6.4270623751113041</v>
      </c>
      <c r="BH22" s="69">
        <v>5.6290535144971701</v>
      </c>
      <c r="BI22" s="69">
        <v>5.2550148154799974</v>
      </c>
      <c r="BJ22" s="69"/>
      <c r="BK22" s="69">
        <f t="shared" si="41"/>
        <v>-1.1720475596313067</v>
      </c>
      <c r="BL22" s="69">
        <f>'RD T1'!E195</f>
        <v>1.9649033792519568</v>
      </c>
      <c r="BM22" s="69">
        <f t="shared" si="42"/>
        <v>0.7928558196206501</v>
      </c>
      <c r="BO22" t="str">
        <f t="shared" si="43"/>
        <v>52 Skilled metal, electrical and electronic trades</v>
      </c>
      <c r="BP22" s="69">
        <v>4.093148546984346</v>
      </c>
      <c r="BQ22" s="69">
        <v>3.8961395100542742</v>
      </c>
      <c r="BR22" s="69">
        <v>3.1431453185652152</v>
      </c>
      <c r="BS22" s="69">
        <v>3.1429856517024515</v>
      </c>
      <c r="BT22" s="69">
        <v>2.8369994617206364</v>
      </c>
      <c r="BU22" s="69"/>
      <c r="BV22" s="69">
        <f t="shared" si="44"/>
        <v>-0.30614585684457873</v>
      </c>
      <c r="BW22" s="69">
        <f>'RD T1'!E224</f>
        <v>1.0763130245671773</v>
      </c>
      <c r="BX22" s="69">
        <f t="shared" si="45"/>
        <v>0.77016716772259852</v>
      </c>
      <c r="BZ22" t="str">
        <f t="shared" si="46"/>
        <v>52 Skilled metal, electrical and electronic trades</v>
      </c>
      <c r="CA22" s="69">
        <v>1.4881941080454735</v>
      </c>
      <c r="CB22" s="69">
        <v>2.0244378712506559</v>
      </c>
      <c r="CC22" s="69">
        <v>1.0928617057752861</v>
      </c>
      <c r="CD22" s="69">
        <v>1.1433243188538644</v>
      </c>
      <c r="CE22" s="69">
        <v>0.58831849035529282</v>
      </c>
      <c r="CF22" s="69"/>
      <c r="CG22" s="69">
        <f t="shared" si="47"/>
        <v>-0.50454321541999325</v>
      </c>
      <c r="CH22" s="69">
        <f>'RD T1'!E253</f>
        <v>0.34422718853413176</v>
      </c>
      <c r="CI22" s="69">
        <f t="shared" si="48"/>
        <v>-0.1603160268858615</v>
      </c>
      <c r="CK22" t="str">
        <f t="shared" si="49"/>
        <v>52 Skilled metal, electrical and electronic trades</v>
      </c>
      <c r="CL22" s="69">
        <v>0.67211246763163834</v>
      </c>
      <c r="CM22" s="69">
        <v>0.61639165170065957</v>
      </c>
      <c r="CN22" s="69">
        <v>0.44864044368430939</v>
      </c>
      <c r="CO22" s="69">
        <v>0.40880482792891609</v>
      </c>
      <c r="CP22" s="69">
        <v>0.30702051510044043</v>
      </c>
      <c r="CQ22" s="69"/>
      <c r="CR22" s="69">
        <f t="shared" si="50"/>
        <v>-0.14161992858386896</v>
      </c>
      <c r="CS22" s="69">
        <f>'RD T1'!E282</f>
        <v>0.14256482796332076</v>
      </c>
      <c r="CT22" s="69">
        <f t="shared" si="51"/>
        <v>9.4489937945180236E-4</v>
      </c>
    </row>
    <row r="23" spans="1:98" x14ac:dyDescent="0.2">
      <c r="A23" s="10" t="str">
        <f>name!D19</f>
        <v>53 Skilled construction and building trades</v>
      </c>
      <c r="B23" s="69">
        <v>3.6666759609224882E-3</v>
      </c>
      <c r="C23" s="69">
        <v>3.9363946996602206E-3</v>
      </c>
      <c r="D23" s="69">
        <v>2.3559473915363304E-3</v>
      </c>
      <c r="E23" s="69">
        <v>4.2156550855521622E-3</v>
      </c>
      <c r="F23" s="69">
        <v>4.7684718999068884E-3</v>
      </c>
      <c r="G23" s="11"/>
      <c r="H23" s="69">
        <f t="shared" si="26"/>
        <v>2.412524508370558E-3</v>
      </c>
      <c r="I23" s="69">
        <f>'RD T1'!E51</f>
        <v>2.0471848527202235E-3</v>
      </c>
      <c r="J23" s="69">
        <f t="shared" si="27"/>
        <v>4.4597093610907815E-3</v>
      </c>
      <c r="L23" t="str">
        <f t="shared" si="28"/>
        <v>53 Skilled construction and building trades</v>
      </c>
      <c r="M23" s="69">
        <v>9.1772242743931906E-2</v>
      </c>
      <c r="N23" s="69">
        <v>0.1190448114314082</v>
      </c>
      <c r="O23" s="69">
        <v>7.4717921460593431E-2</v>
      </c>
      <c r="P23" s="69">
        <v>0.10252726651412601</v>
      </c>
      <c r="Q23" s="69">
        <v>0.1341242340916603</v>
      </c>
      <c r="R23" s="11"/>
      <c r="S23" s="69">
        <f t="shared" si="29"/>
        <v>5.9406312631066868E-2</v>
      </c>
      <c r="T23" s="69">
        <f>'RD T1'!E80</f>
        <v>6.0450418788179833E-2</v>
      </c>
      <c r="U23" s="69">
        <f t="shared" si="30"/>
        <v>0.1198567314192467</v>
      </c>
      <c r="W23" t="str">
        <f t="shared" si="31"/>
        <v>53 Skilled construction and building trades</v>
      </c>
      <c r="X23" s="69">
        <v>0.35547149537238382</v>
      </c>
      <c r="Y23" s="69">
        <v>0.30900328889757528</v>
      </c>
      <c r="Z23" s="69">
        <v>0.23720349917765596</v>
      </c>
      <c r="AA23" s="69">
        <v>0.29354999141263899</v>
      </c>
      <c r="AB23" s="69">
        <v>0.30122955623951259</v>
      </c>
      <c r="AC23" s="69"/>
      <c r="AD23" s="69">
        <f t="shared" si="32"/>
        <v>6.4026057061856628E-2</v>
      </c>
      <c r="AE23" s="69">
        <f>'RD T1'!E109</f>
        <v>0.15118991321699038</v>
      </c>
      <c r="AF23" s="69">
        <f t="shared" si="33"/>
        <v>0.21521597027884701</v>
      </c>
      <c r="AH23" t="str">
        <f t="shared" si="34"/>
        <v>53 Skilled construction and building trades</v>
      </c>
      <c r="AI23" s="69">
        <v>0.23188129214291414</v>
      </c>
      <c r="AJ23" s="69">
        <v>0.22144902060948235</v>
      </c>
      <c r="AK23" s="69">
        <v>0.18008734738766824</v>
      </c>
      <c r="AL23" s="69">
        <v>0.21517551335911492</v>
      </c>
      <c r="AM23" s="69">
        <v>0.23307311133391645</v>
      </c>
      <c r="AN23" s="69"/>
      <c r="AO23" s="69">
        <f t="shared" si="35"/>
        <v>5.298576394624821E-2</v>
      </c>
      <c r="AP23" s="69">
        <f>'RD T1'!E138</f>
        <v>0.11948866303863188</v>
      </c>
      <c r="AQ23" s="69">
        <f t="shared" si="36"/>
        <v>0.17247442698488008</v>
      </c>
      <c r="AS23" t="str">
        <f t="shared" si="37"/>
        <v>53 Skilled construction and building trades</v>
      </c>
      <c r="AT23" s="69">
        <v>0.31382798050109656</v>
      </c>
      <c r="AU23" s="69">
        <v>0.30327423603780246</v>
      </c>
      <c r="AV23" s="69">
        <v>0.25038193348313731</v>
      </c>
      <c r="AW23" s="69">
        <v>0.31907279259874494</v>
      </c>
      <c r="AX23" s="69">
        <v>0.34554647950063722</v>
      </c>
      <c r="AY23" s="69"/>
      <c r="AZ23" s="69">
        <f t="shared" si="38"/>
        <v>9.5164546017499907E-2</v>
      </c>
      <c r="BA23" s="69">
        <f>'RD T1'!E167</f>
        <v>0.17690970934965369</v>
      </c>
      <c r="BB23" s="69">
        <f t="shared" si="39"/>
        <v>0.27207425536715357</v>
      </c>
      <c r="BD23" t="str">
        <f t="shared" si="40"/>
        <v>53 Skilled construction and building trades</v>
      </c>
      <c r="BE23" s="69">
        <v>4.9526865734955825</v>
      </c>
      <c r="BF23" s="69">
        <v>4.8395993890776534</v>
      </c>
      <c r="BG23" s="69">
        <v>4.6543028396887181</v>
      </c>
      <c r="BH23" s="69">
        <v>4.0074321280839591</v>
      </c>
      <c r="BI23" s="69">
        <v>3.4424077861767146</v>
      </c>
      <c r="BJ23" s="69"/>
      <c r="BK23" s="69">
        <f t="shared" si="41"/>
        <v>-1.2118950535120034</v>
      </c>
      <c r="BL23" s="69">
        <f>'RD T1'!E196</f>
        <v>1.5023629101988647</v>
      </c>
      <c r="BM23" s="69">
        <f t="shared" si="42"/>
        <v>0.29046785668686126</v>
      </c>
      <c r="BO23" t="str">
        <f t="shared" si="43"/>
        <v>53 Skilled construction and building trades</v>
      </c>
      <c r="BP23" s="69">
        <v>4.2977753666865066</v>
      </c>
      <c r="BQ23" s="69">
        <v>4.7669133367006165</v>
      </c>
      <c r="BR23" s="69">
        <v>3.8272778783080157</v>
      </c>
      <c r="BS23" s="69">
        <v>4.2910337746719183</v>
      </c>
      <c r="BT23" s="69">
        <v>4.4414931475176802</v>
      </c>
      <c r="BU23" s="69"/>
      <c r="BV23" s="69">
        <f t="shared" si="44"/>
        <v>0.61421526920966452</v>
      </c>
      <c r="BW23" s="69">
        <f>'RD T1'!E225</f>
        <v>1.8463565586821344</v>
      </c>
      <c r="BX23" s="69">
        <f t="shared" si="45"/>
        <v>2.460571827891799</v>
      </c>
      <c r="BZ23" t="str">
        <f t="shared" si="46"/>
        <v>53 Skilled construction and building trades</v>
      </c>
      <c r="CA23" s="69">
        <v>1.5203809122684293</v>
      </c>
      <c r="CB23" s="69">
        <v>2.2592514315655299</v>
      </c>
      <c r="CC23" s="69">
        <v>1.202376126340531</v>
      </c>
      <c r="CD23" s="69">
        <v>1.3102621432571029</v>
      </c>
      <c r="CE23" s="69">
        <v>0.93866108913508095</v>
      </c>
      <c r="CF23" s="69"/>
      <c r="CG23" s="69">
        <f t="shared" si="47"/>
        <v>-0.26371503720545009</v>
      </c>
      <c r="CH23" s="69">
        <f>'RD T1'!E254</f>
        <v>0.47053454927769117</v>
      </c>
      <c r="CI23" s="69">
        <f t="shared" si="48"/>
        <v>0.20681951207224109</v>
      </c>
      <c r="CK23" t="str">
        <f t="shared" si="49"/>
        <v>53 Skilled construction and building trades</v>
      </c>
      <c r="CL23" s="69">
        <v>0.91611796248181365</v>
      </c>
      <c r="CM23" s="69">
        <v>0.91621469963003943</v>
      </c>
      <c r="CN23" s="69">
        <v>0.64311367609037606</v>
      </c>
      <c r="CO23" s="69">
        <v>0.43317642296981612</v>
      </c>
      <c r="CP23" s="69">
        <v>9.4821145983408281E-2</v>
      </c>
      <c r="CQ23" s="69"/>
      <c r="CR23" s="69">
        <f t="shared" si="50"/>
        <v>-0.54829253010696777</v>
      </c>
      <c r="CS23" s="69">
        <f>'RD T1'!E283</f>
        <v>0.10464914623672363</v>
      </c>
      <c r="CT23" s="69">
        <f t="shared" si="51"/>
        <v>-0.44364338387024416</v>
      </c>
    </row>
    <row r="24" spans="1:98" x14ac:dyDescent="0.2">
      <c r="A24" s="10" t="str">
        <f>name!D20</f>
        <v>54 Textiles, printing and other skilled trades</v>
      </c>
      <c r="B24" s="69">
        <v>2.4019262832768909E-2</v>
      </c>
      <c r="C24" s="69">
        <v>2.5405083437195341E-2</v>
      </c>
      <c r="D24" s="69">
        <v>2.0239732297932852E-2</v>
      </c>
      <c r="E24" s="69">
        <v>2.5270262255408401E-2</v>
      </c>
      <c r="F24" s="69">
        <v>3.2132712609061059E-2</v>
      </c>
      <c r="G24" s="11"/>
      <c r="H24" s="69">
        <f t="shared" si="26"/>
        <v>1.1892980311128207E-2</v>
      </c>
      <c r="I24" s="69">
        <f>'RD T1'!E52</f>
        <v>1.6122117600231287E-2</v>
      </c>
      <c r="J24" s="69">
        <f t="shared" si="27"/>
        <v>2.8015097911359494E-2</v>
      </c>
      <c r="L24" t="str">
        <f t="shared" si="28"/>
        <v>54 Textiles, printing and other skilled trades</v>
      </c>
      <c r="M24" s="69">
        <v>0.16544981628940192</v>
      </c>
      <c r="N24" s="69">
        <v>0.20858980497328658</v>
      </c>
      <c r="O24" s="69">
        <v>0.20533335442019029</v>
      </c>
      <c r="P24" s="69">
        <v>0.25924615852296778</v>
      </c>
      <c r="Q24" s="69">
        <v>0.35344653378880492</v>
      </c>
      <c r="R24" s="11"/>
      <c r="S24" s="69">
        <f t="shared" si="29"/>
        <v>0.14811317936861462</v>
      </c>
      <c r="T24" s="69">
        <f>'RD T1'!E81</f>
        <v>0.1772228499115997</v>
      </c>
      <c r="U24" s="69">
        <f t="shared" si="30"/>
        <v>0.32533602928021432</v>
      </c>
      <c r="W24" t="str">
        <f t="shared" si="31"/>
        <v>54 Textiles, printing and other skilled trades</v>
      </c>
      <c r="X24" s="69">
        <v>0.65363337493095064</v>
      </c>
      <c r="Y24" s="69">
        <v>0.64471240616913206</v>
      </c>
      <c r="Z24" s="69">
        <v>0.59016548392411849</v>
      </c>
      <c r="AA24" s="69">
        <v>0.73305806573493149</v>
      </c>
      <c r="AB24" s="69">
        <v>0.93738585757732984</v>
      </c>
      <c r="AC24" s="69"/>
      <c r="AD24" s="69">
        <f t="shared" si="32"/>
        <v>0.34722037365321134</v>
      </c>
      <c r="AE24" s="69">
        <f>'RD T1'!E110</f>
        <v>0.48109073422204818</v>
      </c>
      <c r="AF24" s="69">
        <f t="shared" si="33"/>
        <v>0.82831110787525952</v>
      </c>
      <c r="AH24" t="str">
        <f t="shared" si="34"/>
        <v>54 Textiles, printing and other skilled trades</v>
      </c>
      <c r="AI24" s="69">
        <v>0.26508530040601769</v>
      </c>
      <c r="AJ24" s="69">
        <v>0.25974608038731639</v>
      </c>
      <c r="AK24" s="69">
        <v>0.30129382798786669</v>
      </c>
      <c r="AL24" s="69">
        <v>0.34647266752207839</v>
      </c>
      <c r="AM24" s="69">
        <v>0.5052271751113363</v>
      </c>
      <c r="AN24" s="69"/>
      <c r="AO24" s="69">
        <f t="shared" si="35"/>
        <v>0.20393334712346961</v>
      </c>
      <c r="AP24" s="69">
        <f>'RD T1'!E139</f>
        <v>0.24933876184921219</v>
      </c>
      <c r="AQ24" s="69">
        <f t="shared" si="36"/>
        <v>0.45327210897268178</v>
      </c>
      <c r="AS24" t="str">
        <f t="shared" si="37"/>
        <v>54 Textiles, printing and other skilled trades</v>
      </c>
      <c r="AT24" s="69">
        <v>0.26375295208699778</v>
      </c>
      <c r="AU24" s="69">
        <v>0.23132638745142131</v>
      </c>
      <c r="AV24" s="69">
        <v>0.24152301958579034</v>
      </c>
      <c r="AW24" s="69">
        <v>0.27275474845808134</v>
      </c>
      <c r="AX24" s="69">
        <v>0.30951945338252657</v>
      </c>
      <c r="AY24" s="69"/>
      <c r="AZ24" s="69">
        <f t="shared" si="38"/>
        <v>6.7996433796736228E-2</v>
      </c>
      <c r="BA24" s="69">
        <f>'RD T1'!E168</f>
        <v>0.16543569336749667</v>
      </c>
      <c r="BB24" s="69">
        <f t="shared" si="39"/>
        <v>0.23343212716423289</v>
      </c>
      <c r="BD24" t="str">
        <f t="shared" si="40"/>
        <v>54 Textiles, printing and other skilled trades</v>
      </c>
      <c r="BE24" s="69">
        <v>2.2144685770221511</v>
      </c>
      <c r="BF24" s="69">
        <v>1.9766876617039864</v>
      </c>
      <c r="BG24" s="69">
        <v>2.0675426409253395</v>
      </c>
      <c r="BH24" s="69">
        <v>2.1173869073145446</v>
      </c>
      <c r="BI24" s="69">
        <v>2.3643239057189982</v>
      </c>
      <c r="BJ24" s="69"/>
      <c r="BK24" s="69">
        <f t="shared" si="41"/>
        <v>0.29678126479365874</v>
      </c>
      <c r="BL24" s="69">
        <f>'RD T1'!E197</f>
        <v>0.99424458262567494</v>
      </c>
      <c r="BM24" s="69">
        <f t="shared" si="42"/>
        <v>1.2910258474193337</v>
      </c>
      <c r="BO24" t="str">
        <f t="shared" si="43"/>
        <v>54 Textiles, printing and other skilled trades</v>
      </c>
      <c r="BP24" s="69">
        <v>2.5917917249181492</v>
      </c>
      <c r="BQ24" s="69">
        <v>2.3551196273062884</v>
      </c>
      <c r="BR24" s="69">
        <v>2.3239096591183213</v>
      </c>
      <c r="BS24" s="69">
        <v>1.9808364216822425</v>
      </c>
      <c r="BT24" s="69">
        <v>1.8271393468444324</v>
      </c>
      <c r="BU24" s="69"/>
      <c r="BV24" s="69">
        <f t="shared" si="44"/>
        <v>-0.4967703122738889</v>
      </c>
      <c r="BW24" s="69">
        <f>'RD T1'!E226</f>
        <v>0.76636503747085494</v>
      </c>
      <c r="BX24" s="69">
        <f t="shared" si="45"/>
        <v>0.26959472519696603</v>
      </c>
      <c r="BZ24" t="str">
        <f t="shared" si="46"/>
        <v>54 Textiles, printing and other skilled trades</v>
      </c>
      <c r="CA24" s="69">
        <v>1.5768489200911948</v>
      </c>
      <c r="CB24" s="69">
        <v>1.713490311973463</v>
      </c>
      <c r="CC24" s="69">
        <v>1.3706917520239195</v>
      </c>
      <c r="CD24" s="69">
        <v>1.3416252232024306</v>
      </c>
      <c r="CE24" s="69">
        <v>0.88815676524740739</v>
      </c>
      <c r="CF24" s="69"/>
      <c r="CG24" s="69">
        <f t="shared" si="47"/>
        <v>-0.48253498677651208</v>
      </c>
      <c r="CH24" s="69">
        <f>'RD T1'!E255</f>
        <v>0.4429780144026928</v>
      </c>
      <c r="CI24" s="69">
        <f t="shared" si="48"/>
        <v>-3.9556972373819277E-2</v>
      </c>
      <c r="CK24" t="str">
        <f t="shared" si="49"/>
        <v>54 Textiles, printing and other skilled trades</v>
      </c>
      <c r="CL24" s="69">
        <v>0.95947833148316131</v>
      </c>
      <c r="CM24" s="69">
        <v>0.83087105387358706</v>
      </c>
      <c r="CN24" s="69">
        <v>0.65108465131767768</v>
      </c>
      <c r="CO24" s="69">
        <v>0.54799090713515053</v>
      </c>
      <c r="CP24" s="69">
        <v>0.45779831808531385</v>
      </c>
      <c r="CQ24" s="69"/>
      <c r="CR24" s="69">
        <f t="shared" si="50"/>
        <v>-0.19328633323236383</v>
      </c>
      <c r="CS24" s="69">
        <f>'RD T1'!E284</f>
        <v>0.18732584228384383</v>
      </c>
      <c r="CT24" s="69">
        <f t="shared" si="51"/>
        <v>-5.9604909485199975E-3</v>
      </c>
    </row>
    <row r="25" spans="1:98" x14ac:dyDescent="0.2">
      <c r="A25" s="10" t="str">
        <f>name!D21</f>
        <v>61 Caring personal service occupations</v>
      </c>
      <c r="B25" s="69">
        <v>1.60077345282683E-2</v>
      </c>
      <c r="C25" s="69">
        <v>2.0013800358908651E-2</v>
      </c>
      <c r="D25" s="69">
        <v>1.6466805934068681E-2</v>
      </c>
      <c r="E25" s="69">
        <v>2.1233855073648424E-2</v>
      </c>
      <c r="F25" s="69">
        <v>2.7288912250995639E-2</v>
      </c>
      <c r="G25" s="11"/>
      <c r="H25" s="69">
        <f t="shared" si="26"/>
        <v>1.0822106316926958E-2</v>
      </c>
      <c r="I25" s="69">
        <f>'RD T1'!E53</f>
        <v>1.3952560850894651E-2</v>
      </c>
      <c r="J25" s="69">
        <f t="shared" si="27"/>
        <v>2.4774667167821611E-2</v>
      </c>
      <c r="L25" t="str">
        <f t="shared" si="28"/>
        <v>61 Caring personal service occupations</v>
      </c>
      <c r="M25" s="69">
        <v>0.83301696534450209</v>
      </c>
      <c r="N25" s="69">
        <v>1.1503934344060454</v>
      </c>
      <c r="O25" s="69">
        <v>0.94171900678372034</v>
      </c>
      <c r="P25" s="69">
        <v>1.1842669872036389</v>
      </c>
      <c r="Q25" s="69">
        <v>1.4851728815077645</v>
      </c>
      <c r="R25" s="11"/>
      <c r="S25" s="69">
        <f t="shared" si="29"/>
        <v>0.54345387472404416</v>
      </c>
      <c r="T25" s="69">
        <f>'RD T1'!E82</f>
        <v>0.80931387728923387</v>
      </c>
      <c r="U25" s="69">
        <f t="shared" si="30"/>
        <v>1.3527677520132779</v>
      </c>
      <c r="W25" t="str">
        <f t="shared" si="31"/>
        <v>61 Caring personal service occupations</v>
      </c>
      <c r="X25" s="69">
        <v>2.9839805947216864</v>
      </c>
      <c r="Y25" s="69">
        <v>3.2987061119492953</v>
      </c>
      <c r="Z25" s="69">
        <v>3.4489029766111385</v>
      </c>
      <c r="AA25" s="69">
        <v>4.109986840280107</v>
      </c>
      <c r="AB25" s="69">
        <v>5.2877970811540793</v>
      </c>
      <c r="AC25" s="69"/>
      <c r="AD25" s="69">
        <f t="shared" si="32"/>
        <v>1.8388941045429408</v>
      </c>
      <c r="AE25" s="69">
        <f>'RD T1'!E111</f>
        <v>2.9297177173331934</v>
      </c>
      <c r="AF25" s="69">
        <f t="shared" si="33"/>
        <v>4.7686118218761342</v>
      </c>
      <c r="AH25" t="str">
        <f t="shared" si="34"/>
        <v>61 Caring personal service occupations</v>
      </c>
      <c r="AI25" s="69">
        <v>2.7680253378542088</v>
      </c>
      <c r="AJ25" s="69">
        <v>2.594328758654266</v>
      </c>
      <c r="AK25" s="69">
        <v>2.8954419554989586</v>
      </c>
      <c r="AL25" s="69">
        <v>3.0078543279380083</v>
      </c>
      <c r="AM25" s="69">
        <v>3.2801249044339116</v>
      </c>
      <c r="AN25" s="69"/>
      <c r="AO25" s="69">
        <f t="shared" si="35"/>
        <v>0.38468294893495303</v>
      </c>
      <c r="AP25" s="69">
        <f>'RD T1'!E140</f>
        <v>1.8245877708850307</v>
      </c>
      <c r="AQ25" s="69">
        <f t="shared" si="36"/>
        <v>2.2092707198199837</v>
      </c>
      <c r="AS25" t="str">
        <f t="shared" si="37"/>
        <v>61 Caring personal service occupations</v>
      </c>
      <c r="AT25" s="69">
        <v>1.4472160549822546</v>
      </c>
      <c r="AU25" s="69">
        <v>1.4510563248787693</v>
      </c>
      <c r="AV25" s="69">
        <v>1.603299892915713</v>
      </c>
      <c r="AW25" s="69">
        <v>1.6989941015653833</v>
      </c>
      <c r="AX25" s="69">
        <v>1.9116288661792935</v>
      </c>
      <c r="AY25" s="69"/>
      <c r="AZ25" s="69">
        <f t="shared" si="38"/>
        <v>0.30832897326358055</v>
      </c>
      <c r="BA25" s="69">
        <f>'RD T1'!E169</f>
        <v>1.0787147445911882</v>
      </c>
      <c r="BB25" s="69">
        <f t="shared" si="39"/>
        <v>1.3870437178547688</v>
      </c>
      <c r="BD25" t="str">
        <f t="shared" si="40"/>
        <v>61 Caring personal service occupations</v>
      </c>
      <c r="BE25" s="69">
        <v>10.870549003149314</v>
      </c>
      <c r="BF25" s="69">
        <v>11.672531116090191</v>
      </c>
      <c r="BG25" s="69">
        <v>12.374421910505983</v>
      </c>
      <c r="BH25" s="69">
        <v>14.565591607299369</v>
      </c>
      <c r="BI25" s="69">
        <v>16.890352247991437</v>
      </c>
      <c r="BJ25" s="69"/>
      <c r="BK25" s="69">
        <f t="shared" si="41"/>
        <v>4.5159303374854538</v>
      </c>
      <c r="BL25" s="69">
        <f>'RD T1'!E198</f>
        <v>8.7869721882708092</v>
      </c>
      <c r="BM25" s="69">
        <f t="shared" si="42"/>
        <v>13.302902525756263</v>
      </c>
      <c r="BO25" t="str">
        <f t="shared" si="43"/>
        <v>61 Caring personal service occupations</v>
      </c>
      <c r="BP25" s="69">
        <v>9.4221105429499339</v>
      </c>
      <c r="BQ25" s="69">
        <v>8.3147815872904385</v>
      </c>
      <c r="BR25" s="69">
        <v>8.8235886622583664</v>
      </c>
      <c r="BS25" s="69">
        <v>8.1897512139390827</v>
      </c>
      <c r="BT25" s="69">
        <v>6.1066177167490157</v>
      </c>
      <c r="BU25" s="69"/>
      <c r="BV25" s="69">
        <f t="shared" si="44"/>
        <v>-2.7169709455093507</v>
      </c>
      <c r="BW25" s="69">
        <f>'RD T1'!E227</f>
        <v>3.6683271108169571</v>
      </c>
      <c r="BX25" s="69">
        <f t="shared" si="45"/>
        <v>0.95135616530760636</v>
      </c>
      <c r="BZ25" t="str">
        <f t="shared" si="46"/>
        <v>61 Caring personal service occupations</v>
      </c>
      <c r="CA25" s="69">
        <v>2.4875104651265896</v>
      </c>
      <c r="CB25" s="69">
        <v>1.3393739391727042</v>
      </c>
      <c r="CC25" s="69">
        <v>1.0722692382365482</v>
      </c>
      <c r="CD25" s="69">
        <v>0.82156107429731118</v>
      </c>
      <c r="CE25" s="69">
        <v>0.66321168449886136</v>
      </c>
      <c r="CF25" s="69"/>
      <c r="CG25" s="69">
        <f t="shared" si="47"/>
        <v>-0.40905755373768682</v>
      </c>
      <c r="CH25" s="69">
        <f>'RD T1'!E256</f>
        <v>0.25920450520367849</v>
      </c>
      <c r="CI25" s="69">
        <f t="shared" si="48"/>
        <v>-0.14985304853400833</v>
      </c>
      <c r="CK25" t="str">
        <f t="shared" si="49"/>
        <v>61 Caring personal service occupations</v>
      </c>
      <c r="CL25" s="69">
        <v>0.42333226917650696</v>
      </c>
      <c r="CM25" s="69">
        <v>0.38256446328524291</v>
      </c>
      <c r="CN25" s="69">
        <v>0.31629360655749972</v>
      </c>
      <c r="CO25" s="69">
        <v>0.34356709522783851</v>
      </c>
      <c r="CP25" s="69">
        <v>0.31104558600781262</v>
      </c>
      <c r="CQ25" s="69"/>
      <c r="CR25" s="69">
        <f t="shared" si="50"/>
        <v>-5.2480205496870935E-3</v>
      </c>
      <c r="CS25" s="69">
        <f>'RD T1'!E285</f>
        <v>0.10291484551784409</v>
      </c>
      <c r="CT25" s="69">
        <f t="shared" si="51"/>
        <v>9.7666824968156998E-2</v>
      </c>
    </row>
    <row r="26" spans="1:98" x14ac:dyDescent="0.2">
      <c r="A26" s="10" t="str">
        <f>name!D22</f>
        <v>62 Leisure, travel and related personal service occupations</v>
      </c>
      <c r="B26" s="69">
        <v>7.9646929446121929E-3</v>
      </c>
      <c r="C26" s="69">
        <v>8.8222074422308061E-3</v>
      </c>
      <c r="D26" s="69">
        <v>9.1711841898469686E-3</v>
      </c>
      <c r="E26" s="69">
        <v>1.2567528050692509E-2</v>
      </c>
      <c r="F26" s="69">
        <v>1.9621988653820067E-2</v>
      </c>
      <c r="G26" s="11"/>
      <c r="H26" s="69">
        <f t="shared" si="26"/>
        <v>1.0450804463973099E-2</v>
      </c>
      <c r="I26" s="69">
        <f>'RD T1'!E54</f>
        <v>8.3401524613829856E-3</v>
      </c>
      <c r="J26" s="69">
        <f t="shared" si="27"/>
        <v>1.8790956925356084E-2</v>
      </c>
      <c r="L26" t="str">
        <f t="shared" si="28"/>
        <v>62 Leisure, travel and related personal service occupations</v>
      </c>
      <c r="M26" s="69">
        <v>0.16376164601915108</v>
      </c>
      <c r="N26" s="69">
        <v>0.2515813014393643</v>
      </c>
      <c r="O26" s="69">
        <v>0.1807282993449171</v>
      </c>
      <c r="P26" s="69">
        <v>0.21745944688081398</v>
      </c>
      <c r="Q26" s="69">
        <v>0.28024123032637488</v>
      </c>
      <c r="R26" s="11"/>
      <c r="S26" s="69">
        <f t="shared" si="29"/>
        <v>9.9512930981457776E-2</v>
      </c>
      <c r="T26" s="69">
        <f>'RD T1'!E83</f>
        <v>0.14611356676462994</v>
      </c>
      <c r="U26" s="69">
        <f t="shared" si="30"/>
        <v>0.24562649774608772</v>
      </c>
      <c r="W26" t="str">
        <f t="shared" si="31"/>
        <v>62 Leisure, travel and related personal service occupations</v>
      </c>
      <c r="X26" s="69">
        <v>0.72374630612389312</v>
      </c>
      <c r="Y26" s="69">
        <v>0.86051719927648485</v>
      </c>
      <c r="Z26" s="69">
        <v>0.87242649692693908</v>
      </c>
      <c r="AA26" s="69">
        <v>1.0857160357880749</v>
      </c>
      <c r="AB26" s="69">
        <v>1.5569353816175631</v>
      </c>
      <c r="AC26" s="69"/>
      <c r="AD26" s="69">
        <f t="shared" si="32"/>
        <v>0.68450888469062399</v>
      </c>
      <c r="AE26" s="69">
        <f>'RD T1'!E112</f>
        <v>0.77896655592002617</v>
      </c>
      <c r="AF26" s="69">
        <f t="shared" si="33"/>
        <v>1.46347544061065</v>
      </c>
      <c r="AH26" t="str">
        <f t="shared" si="34"/>
        <v>62 Leisure, travel and related personal service occupations</v>
      </c>
      <c r="AI26" s="69">
        <v>0.49142801262891661</v>
      </c>
      <c r="AJ26" s="69">
        <v>0.58688536224017906</v>
      </c>
      <c r="AK26" s="69">
        <v>0.61658300467523286</v>
      </c>
      <c r="AL26" s="69">
        <v>0.72600243282924559</v>
      </c>
      <c r="AM26" s="69">
        <v>1.0952709398105571</v>
      </c>
      <c r="AN26" s="69"/>
      <c r="AO26" s="69">
        <f t="shared" si="35"/>
        <v>0.47868793513532426</v>
      </c>
      <c r="AP26" s="69">
        <f>'RD T1'!E141</f>
        <v>0.54043851154428668</v>
      </c>
      <c r="AQ26" s="69">
        <f t="shared" si="36"/>
        <v>1.0191264466796111</v>
      </c>
      <c r="AS26" t="str">
        <f t="shared" si="37"/>
        <v>62 Leisure, travel and related personal service occupations</v>
      </c>
      <c r="AT26" s="69">
        <v>0.57057732792068594</v>
      </c>
      <c r="AU26" s="69">
        <v>0.7014861764009741</v>
      </c>
      <c r="AV26" s="69">
        <v>0.77189533282069511</v>
      </c>
      <c r="AW26" s="69">
        <v>0.92212923605080155</v>
      </c>
      <c r="AX26" s="69">
        <v>1.3805044550336711</v>
      </c>
      <c r="AY26" s="69"/>
      <c r="AZ26" s="69">
        <f t="shared" si="38"/>
        <v>0.60860912221297603</v>
      </c>
      <c r="BA26" s="69">
        <f>'RD T1'!E170</f>
        <v>0.66385375130910584</v>
      </c>
      <c r="BB26" s="69">
        <f t="shared" si="39"/>
        <v>1.2724628735220818</v>
      </c>
      <c r="BD26" t="str">
        <f t="shared" si="40"/>
        <v>62 Leisure, travel and related personal service occupations</v>
      </c>
      <c r="BE26" s="69">
        <v>2.5588933424136613</v>
      </c>
      <c r="BF26" s="69">
        <v>2.663709736626187</v>
      </c>
      <c r="BG26" s="69">
        <v>2.5693998641451947</v>
      </c>
      <c r="BH26" s="69">
        <v>2.5976841759258558</v>
      </c>
      <c r="BI26" s="69">
        <v>2.7634519905049482</v>
      </c>
      <c r="BJ26" s="69"/>
      <c r="BK26" s="69">
        <f t="shared" si="41"/>
        <v>0.19405212635975344</v>
      </c>
      <c r="BL26" s="69">
        <f>'RD T1'!E199</f>
        <v>1.2505944399986511</v>
      </c>
      <c r="BM26" s="69">
        <f t="shared" si="42"/>
        <v>1.4446465663584045</v>
      </c>
      <c r="BO26" t="str">
        <f t="shared" si="43"/>
        <v>62 Leisure, travel and related personal service occupations</v>
      </c>
      <c r="BP26" s="69">
        <v>2.8956701154636875</v>
      </c>
      <c r="BQ26" s="69">
        <v>2.9199913329637832</v>
      </c>
      <c r="BR26" s="69">
        <v>2.6739029832347621</v>
      </c>
      <c r="BS26" s="69">
        <v>2.3487367192571007</v>
      </c>
      <c r="BT26" s="69">
        <v>1.9203937066992829</v>
      </c>
      <c r="BU26" s="69"/>
      <c r="BV26" s="69">
        <f t="shared" si="44"/>
        <v>-0.75350927653547917</v>
      </c>
      <c r="BW26" s="69">
        <f>'RD T1'!E228</f>
        <v>1.0292859531879219</v>
      </c>
      <c r="BX26" s="69">
        <f t="shared" si="45"/>
        <v>0.27577667665244276</v>
      </c>
      <c r="BZ26" t="str">
        <f t="shared" si="46"/>
        <v>62 Leisure, travel and related personal service occupations</v>
      </c>
      <c r="CA26" s="69">
        <v>1.7296380633985085</v>
      </c>
      <c r="CB26" s="69">
        <v>1.8058418193429622</v>
      </c>
      <c r="CC26" s="69">
        <v>1.5405472248708543</v>
      </c>
      <c r="CD26" s="69">
        <v>1.4985201467705667</v>
      </c>
      <c r="CE26" s="69">
        <v>0.97704042104196598</v>
      </c>
      <c r="CF26" s="69"/>
      <c r="CG26" s="69">
        <f t="shared" si="47"/>
        <v>-0.56350680382888829</v>
      </c>
      <c r="CH26" s="69">
        <f>'RD T1'!E257</f>
        <v>0.54765206126998534</v>
      </c>
      <c r="CI26" s="69">
        <f t="shared" si="48"/>
        <v>-1.5854742558902957E-2</v>
      </c>
      <c r="CK26" t="str">
        <f t="shared" si="49"/>
        <v>62 Leisure, travel and related personal service occupations</v>
      </c>
      <c r="CL26" s="69">
        <v>0.93116576059835132</v>
      </c>
      <c r="CM26" s="69">
        <v>0.72822588843122527</v>
      </c>
      <c r="CN26" s="69">
        <v>0.50999584697815892</v>
      </c>
      <c r="CO26" s="69">
        <v>0.41671316793682744</v>
      </c>
      <c r="CP26" s="69">
        <v>0.31599192368027484</v>
      </c>
      <c r="CQ26" s="69"/>
      <c r="CR26" s="69">
        <f t="shared" si="50"/>
        <v>-0.19400392329788407</v>
      </c>
      <c r="CS26" s="69">
        <f>'RD T1'!E286</f>
        <v>0.13185219272098228</v>
      </c>
      <c r="CT26" s="69">
        <f t="shared" si="51"/>
        <v>-6.2151730576901792E-2</v>
      </c>
    </row>
    <row r="27" spans="1:98" x14ac:dyDescent="0.2">
      <c r="A27" s="10" t="str">
        <f>name!D23</f>
        <v>63 Community and civil enforcement occupations</v>
      </c>
      <c r="B27" s="69">
        <v>6.2539351848122542E-4</v>
      </c>
      <c r="C27" s="69">
        <v>9.3728541406837035E-4</v>
      </c>
      <c r="D27" s="69">
        <v>7.8218631826419607E-4</v>
      </c>
      <c r="E27" s="69">
        <v>9.719017445829881E-4</v>
      </c>
      <c r="F27" s="69">
        <v>1.4521677606343824E-3</v>
      </c>
      <c r="G27" s="11"/>
      <c r="H27" s="69">
        <f t="shared" si="26"/>
        <v>6.6998144237018632E-4</v>
      </c>
      <c r="I27" s="69">
        <f>'RD T1'!E55</f>
        <v>6.4807611726139757E-4</v>
      </c>
      <c r="J27" s="69">
        <f t="shared" si="27"/>
        <v>1.3180575596315838E-3</v>
      </c>
      <c r="L27" t="str">
        <f t="shared" si="28"/>
        <v>63 Community and civil enforcement occupations</v>
      </c>
      <c r="M27" s="69">
        <v>1.1850769251102533E-2</v>
      </c>
      <c r="N27" s="69">
        <v>1.6066341714031453E-2</v>
      </c>
      <c r="O27" s="69">
        <v>1.6775528009772965E-2</v>
      </c>
      <c r="P27" s="69">
        <v>1.6844820254082373E-2</v>
      </c>
      <c r="Q27" s="69">
        <v>2.5891847867361619E-2</v>
      </c>
      <c r="R27" s="11"/>
      <c r="S27" s="69">
        <f t="shared" si="29"/>
        <v>9.1163198575886541E-3</v>
      </c>
      <c r="T27" s="69">
        <f>'RD T1'!E84</f>
        <v>1.137856621062318E-2</v>
      </c>
      <c r="U27" s="69">
        <f t="shared" si="30"/>
        <v>2.0494886068211836E-2</v>
      </c>
      <c r="W27" t="str">
        <f t="shared" si="31"/>
        <v>63 Community and civil enforcement occupations</v>
      </c>
      <c r="X27" s="69">
        <v>7.5210953628863805E-2</v>
      </c>
      <c r="Y27" s="69">
        <v>7.9554801368531214E-2</v>
      </c>
      <c r="Z27" s="69">
        <v>8.5225526764871773E-2</v>
      </c>
      <c r="AA27" s="69">
        <v>0.10121378994948646</v>
      </c>
      <c r="AB27" s="69">
        <v>0.13081349070706458</v>
      </c>
      <c r="AC27" s="69"/>
      <c r="AD27" s="69">
        <f t="shared" si="32"/>
        <v>4.5587963942192805E-2</v>
      </c>
      <c r="AE27" s="69">
        <f>'RD T1'!E113</f>
        <v>7.3656919519506717E-2</v>
      </c>
      <c r="AF27" s="69">
        <f t="shared" si="33"/>
        <v>0.11924488346169952</v>
      </c>
      <c r="AH27" t="str">
        <f t="shared" si="34"/>
        <v>63 Community and civil enforcement occupations</v>
      </c>
      <c r="AI27" s="69">
        <v>2.0449393671672745E-2</v>
      </c>
      <c r="AJ27" s="69">
        <v>1.9569469571436033E-2</v>
      </c>
      <c r="AK27" s="69">
        <v>2.4429025450828916E-2</v>
      </c>
      <c r="AL27" s="69">
        <v>2.4057407160594506E-2</v>
      </c>
      <c r="AM27" s="69">
        <v>2.9899486171268468E-2</v>
      </c>
      <c r="AN27" s="69"/>
      <c r="AO27" s="69">
        <f t="shared" si="35"/>
        <v>5.4704607204395517E-3</v>
      </c>
      <c r="AP27" s="69">
        <f>'RD T1'!E142</f>
        <v>1.5746438169870421E-2</v>
      </c>
      <c r="AQ27" s="69">
        <f t="shared" si="36"/>
        <v>2.1216898890309973E-2</v>
      </c>
      <c r="AS27" t="str">
        <f t="shared" si="37"/>
        <v>63 Community and civil enforcement occupations</v>
      </c>
      <c r="AT27" s="69">
        <v>2.0153728357913878E-2</v>
      </c>
      <c r="AU27" s="69">
        <v>1.8352191285239888E-2</v>
      </c>
      <c r="AV27" s="69">
        <v>2.115779198791989E-2</v>
      </c>
      <c r="AW27" s="69">
        <v>1.9125020835516919E-2</v>
      </c>
      <c r="AX27" s="69">
        <v>2.1418814023978036E-2</v>
      </c>
      <c r="AY27" s="69"/>
      <c r="AZ27" s="69">
        <f t="shared" si="38"/>
        <v>2.610220360581457E-4</v>
      </c>
      <c r="BA27" s="69">
        <f>'RD T1'!E171</f>
        <v>1.280900808502102E-2</v>
      </c>
      <c r="BB27" s="69">
        <f t="shared" si="39"/>
        <v>1.3070030121079166E-2</v>
      </c>
      <c r="BD27" t="str">
        <f t="shared" si="40"/>
        <v>63 Community and civil enforcement occupations</v>
      </c>
      <c r="BE27" s="69">
        <v>9.9587874175234306E-2</v>
      </c>
      <c r="BF27" s="69">
        <v>6.6822139588590332E-2</v>
      </c>
      <c r="BG27" s="69">
        <v>0.11783906593357044</v>
      </c>
      <c r="BH27" s="69">
        <v>6.626369969570356E-2</v>
      </c>
      <c r="BI27" s="69">
        <v>6.9280143992640777E-2</v>
      </c>
      <c r="BJ27" s="69"/>
      <c r="BK27" s="69">
        <f t="shared" si="41"/>
        <v>-4.8558921940929659E-2</v>
      </c>
      <c r="BL27" s="69">
        <f>'RD T1'!E200</f>
        <v>2.7133004183153935E-2</v>
      </c>
      <c r="BM27" s="69">
        <f t="shared" si="42"/>
        <v>-2.1425917757775723E-2</v>
      </c>
      <c r="BO27" t="str">
        <f t="shared" si="43"/>
        <v>63 Community and civil enforcement occupations</v>
      </c>
      <c r="BP27" s="69">
        <v>0.14199731155263501</v>
      </c>
      <c r="BQ27" s="69">
        <v>0.1244261588272865</v>
      </c>
      <c r="BR27" s="69">
        <v>0.16447446708710961</v>
      </c>
      <c r="BS27" s="69">
        <v>0.12654026641372557</v>
      </c>
      <c r="BT27" s="69">
        <v>0.13791875948138027</v>
      </c>
      <c r="BU27" s="69"/>
      <c r="BV27" s="69">
        <f t="shared" si="44"/>
        <v>-2.655570760572934E-2</v>
      </c>
      <c r="BW27" s="69">
        <f>'RD T1'!E229</f>
        <v>5.5114588870387206E-2</v>
      </c>
      <c r="BX27" s="69">
        <f t="shared" si="45"/>
        <v>2.8558881264657866E-2</v>
      </c>
      <c r="BZ27" t="str">
        <f t="shared" si="46"/>
        <v>63 Community and civil enforcement occupations</v>
      </c>
      <c r="CA27" s="69">
        <v>8.6937034241462763E-2</v>
      </c>
      <c r="CB27" s="69">
        <v>0.10003840738281179</v>
      </c>
      <c r="CC27" s="69">
        <v>9.9689001496501575E-2</v>
      </c>
      <c r="CD27" s="69">
        <v>8.9150290521887984E-2</v>
      </c>
      <c r="CE27" s="69">
        <v>6.8225071060000614E-2</v>
      </c>
      <c r="CF27" s="69"/>
      <c r="CG27" s="69">
        <f t="shared" si="47"/>
        <v>-3.1463930436500961E-2</v>
      </c>
      <c r="CH27" s="69">
        <f>'RD T1'!E258</f>
        <v>3.3097659036097772E-2</v>
      </c>
      <c r="CI27" s="69">
        <f t="shared" si="48"/>
        <v>1.6337285995968107E-3</v>
      </c>
      <c r="CK27" t="str">
        <f t="shared" si="49"/>
        <v>63 Community and civil enforcement occupations</v>
      </c>
      <c r="CL27" s="69">
        <v>3.4966406116462331E-2</v>
      </c>
      <c r="CM27" s="69">
        <v>2.3890254205236799E-2</v>
      </c>
      <c r="CN27" s="69">
        <v>3.0341457920962493E-2</v>
      </c>
      <c r="CO27" s="69">
        <v>1.5208978629399943E-2</v>
      </c>
      <c r="CP27" s="69">
        <v>1.0246105953513685E-2</v>
      </c>
      <c r="CQ27" s="69"/>
      <c r="CR27" s="69">
        <f t="shared" si="50"/>
        <v>-2.0095351967448806E-2</v>
      </c>
      <c r="CS27" s="69">
        <f>'RD T1'!E287</f>
        <v>4.1743507853280095E-3</v>
      </c>
      <c r="CT27" s="69">
        <f t="shared" si="51"/>
        <v>-1.5921001182120795E-2</v>
      </c>
    </row>
    <row r="28" spans="1:98" x14ac:dyDescent="0.2">
      <c r="A28" s="10" t="str">
        <f>name!D24</f>
        <v>71 Sales occupations</v>
      </c>
      <c r="B28" s="69">
        <v>7.378931255591642E-2</v>
      </c>
      <c r="C28" s="69">
        <v>9.5496620828815215E-2</v>
      </c>
      <c r="D28" s="69">
        <v>6.011919951300318E-2</v>
      </c>
      <c r="E28" s="69">
        <v>6.9361130739638358E-2</v>
      </c>
      <c r="F28" s="69">
        <v>8.7864412357496591E-2</v>
      </c>
      <c r="G28" s="11"/>
      <c r="H28" s="69">
        <f t="shared" si="26"/>
        <v>2.7745212844493411E-2</v>
      </c>
      <c r="I28" s="69">
        <f>'RD T1'!E56</f>
        <v>4.0639217070209829E-2</v>
      </c>
      <c r="J28" s="69">
        <f t="shared" si="27"/>
        <v>6.838442991470324E-2</v>
      </c>
      <c r="L28" t="str">
        <f t="shared" si="28"/>
        <v>71 Sales occupations</v>
      </c>
      <c r="M28" s="69">
        <v>0.83753582509634394</v>
      </c>
      <c r="N28" s="69">
        <v>1.1111465933024729</v>
      </c>
      <c r="O28" s="69">
        <v>0.88439247355385442</v>
      </c>
      <c r="P28" s="69">
        <v>1.0449923118029709</v>
      </c>
      <c r="Q28" s="69">
        <v>1.4298561370753586</v>
      </c>
      <c r="R28" s="11"/>
      <c r="S28" s="69">
        <f t="shared" si="29"/>
        <v>0.54546366352150422</v>
      </c>
      <c r="T28" s="69">
        <f>'RD T1'!E85</f>
        <v>0.65597893632113236</v>
      </c>
      <c r="U28" s="69">
        <f t="shared" si="30"/>
        <v>1.2014425998426366</v>
      </c>
      <c r="W28" t="str">
        <f t="shared" si="31"/>
        <v>71 Sales occupations</v>
      </c>
      <c r="X28" s="69">
        <v>3.7284990167145455</v>
      </c>
      <c r="Y28" s="69">
        <v>3.7393866408594292</v>
      </c>
      <c r="Z28" s="69">
        <v>3.9983189759960984</v>
      </c>
      <c r="AA28" s="69">
        <v>4.4454311370692938</v>
      </c>
      <c r="AB28" s="69">
        <v>6.0950525366290051</v>
      </c>
      <c r="AC28" s="69"/>
      <c r="AD28" s="69">
        <f t="shared" si="32"/>
        <v>2.0967335606329067</v>
      </c>
      <c r="AE28" s="69">
        <f>'RD T1'!E114</f>
        <v>2.9941120038212015</v>
      </c>
      <c r="AF28" s="69">
        <f t="shared" si="33"/>
        <v>5.0908455644541082</v>
      </c>
      <c r="AH28" t="str">
        <f t="shared" si="34"/>
        <v>71 Sales occupations</v>
      </c>
      <c r="AI28" s="69">
        <v>1.3996245094729409</v>
      </c>
      <c r="AJ28" s="69">
        <v>1.3758293981576455</v>
      </c>
      <c r="AK28" s="69">
        <v>1.5310913793843908</v>
      </c>
      <c r="AL28" s="69">
        <v>1.6318996297432267</v>
      </c>
      <c r="AM28" s="69">
        <v>2.2780604280531587</v>
      </c>
      <c r="AN28" s="69"/>
      <c r="AO28" s="69">
        <f t="shared" si="35"/>
        <v>0.7469690486687679</v>
      </c>
      <c r="AP28" s="69">
        <f>'RD T1'!E143</f>
        <v>1.1149746929309543</v>
      </c>
      <c r="AQ28" s="69">
        <f t="shared" si="36"/>
        <v>1.8619437415997222</v>
      </c>
      <c r="AS28" t="str">
        <f t="shared" si="37"/>
        <v>71 Sales occupations</v>
      </c>
      <c r="AT28" s="69">
        <v>1.1022816459802036</v>
      </c>
      <c r="AU28" s="69">
        <v>1.0272985255695324</v>
      </c>
      <c r="AV28" s="69">
        <v>1.0894682088021197</v>
      </c>
      <c r="AW28" s="69">
        <v>1.116216549455362</v>
      </c>
      <c r="AX28" s="69">
        <v>1.4555756872617023</v>
      </c>
      <c r="AY28" s="69"/>
      <c r="AZ28" s="69">
        <f t="shared" si="38"/>
        <v>0.36610747845958258</v>
      </c>
      <c r="BA28" s="69">
        <f>'RD T1'!E172</f>
        <v>0.64770376535638696</v>
      </c>
      <c r="BB28" s="69">
        <f t="shared" si="39"/>
        <v>1.0138112438159697</v>
      </c>
      <c r="BD28" t="str">
        <f t="shared" si="40"/>
        <v>71 Sales occupations</v>
      </c>
      <c r="BE28" s="69">
        <v>9.6822423630806593</v>
      </c>
      <c r="BF28" s="69">
        <v>9.4489209440138247</v>
      </c>
      <c r="BG28" s="69">
        <v>10.520314155452244</v>
      </c>
      <c r="BH28" s="69">
        <v>10.437227053734619</v>
      </c>
      <c r="BI28" s="69">
        <v>12.064841057745445</v>
      </c>
      <c r="BJ28" s="69"/>
      <c r="BK28" s="69">
        <f t="shared" si="41"/>
        <v>1.5445269022932013</v>
      </c>
      <c r="BL28" s="69">
        <f>'RD T1'!E201</f>
        <v>5.6470669614074076</v>
      </c>
      <c r="BM28" s="69">
        <f t="shared" si="42"/>
        <v>7.1915938637006089</v>
      </c>
      <c r="BO28" t="str">
        <f t="shared" si="43"/>
        <v>71 Sales occupations</v>
      </c>
      <c r="BP28" s="69">
        <v>10.741791534563143</v>
      </c>
      <c r="BQ28" s="69">
        <v>9.6015291083270533</v>
      </c>
      <c r="BR28" s="69">
        <v>9.8436636639693891</v>
      </c>
      <c r="BS28" s="69">
        <v>8.5454781610899229</v>
      </c>
      <c r="BT28" s="69">
        <v>6.6347867536323761</v>
      </c>
      <c r="BU28" s="69"/>
      <c r="BV28" s="69">
        <f t="shared" si="44"/>
        <v>-3.2088769103370129</v>
      </c>
      <c r="BW28" s="69">
        <f>'RD T1'!E230</f>
        <v>3.8720870377630372</v>
      </c>
      <c r="BX28" s="69">
        <f t="shared" si="45"/>
        <v>0.66321012742602425</v>
      </c>
      <c r="BZ28" t="str">
        <f t="shared" si="46"/>
        <v>71 Sales occupations</v>
      </c>
      <c r="CA28" s="69">
        <v>6.6231799940991785</v>
      </c>
      <c r="CB28" s="69">
        <v>6.1140896039952031</v>
      </c>
      <c r="CC28" s="69">
        <v>5.3907523763250715</v>
      </c>
      <c r="CD28" s="69">
        <v>4.6150239248869589</v>
      </c>
      <c r="CE28" s="69">
        <v>2.0943689942071235</v>
      </c>
      <c r="CF28" s="69"/>
      <c r="CG28" s="69">
        <f t="shared" si="47"/>
        <v>-3.296383382117948</v>
      </c>
      <c r="CH28" s="69">
        <f>'RD T1'!E259</f>
        <v>1.4980709035084725</v>
      </c>
      <c r="CI28" s="69">
        <f t="shared" si="48"/>
        <v>-1.7983124786094755</v>
      </c>
      <c r="CK28" t="str">
        <f t="shared" si="49"/>
        <v>71 Sales occupations</v>
      </c>
      <c r="CL28" s="69">
        <v>4.0030844646298158</v>
      </c>
      <c r="CM28" s="69">
        <v>3.0666882286738679</v>
      </c>
      <c r="CN28" s="69">
        <v>2.0374966325163326</v>
      </c>
      <c r="CO28" s="69">
        <v>1.6048700053913343</v>
      </c>
      <c r="CP28" s="69">
        <v>0.87185537000054059</v>
      </c>
      <c r="CQ28" s="69"/>
      <c r="CR28" s="69">
        <f t="shared" si="50"/>
        <v>-1.1656412625157921</v>
      </c>
      <c r="CS28" s="69">
        <f>'RD T1'!E288</f>
        <v>0.44997631744814948</v>
      </c>
      <c r="CT28" s="69">
        <f t="shared" si="51"/>
        <v>-0.71566494506764267</v>
      </c>
    </row>
    <row r="29" spans="1:98" x14ac:dyDescent="0.2">
      <c r="A29" s="10" t="str">
        <f>name!D25</f>
        <v>72 Customer service occupations</v>
      </c>
      <c r="B29" s="69">
        <v>2.0268518829296721E-2</v>
      </c>
      <c r="C29" s="69">
        <v>2.7411619076360447E-2</v>
      </c>
      <c r="D29" s="69">
        <v>2.4292715832364618E-2</v>
      </c>
      <c r="E29" s="69">
        <v>3.8541339331348089E-2</v>
      </c>
      <c r="F29" s="69">
        <v>5.420893437740406E-2</v>
      </c>
      <c r="G29" s="11"/>
      <c r="H29" s="69">
        <f>F29-D29</f>
        <v>2.9916218545039442E-2</v>
      </c>
      <c r="I29" s="69">
        <f>'RD T1'!E57</f>
        <v>2.0775703954864149E-2</v>
      </c>
      <c r="J29" s="69">
        <f t="shared" si="27"/>
        <v>5.0691922499903591E-2</v>
      </c>
      <c r="L29" t="str">
        <f t="shared" si="28"/>
        <v>72 Customer service occupations</v>
      </c>
      <c r="M29" s="69">
        <v>0.24518110906478729</v>
      </c>
      <c r="N29" s="69">
        <v>0.37719005281993856</v>
      </c>
      <c r="O29" s="69">
        <v>0.27854648482340794</v>
      </c>
      <c r="P29" s="69">
        <v>0.43635544923767428</v>
      </c>
      <c r="Q29" s="69">
        <v>0.61558996332274929</v>
      </c>
      <c r="R29" s="11"/>
      <c r="S29" s="69">
        <f t="shared" si="29"/>
        <v>0.33704347849934135</v>
      </c>
      <c r="T29" s="69">
        <f>'RD T1'!E86</f>
        <v>0.2672041138466984</v>
      </c>
      <c r="U29" s="69">
        <f t="shared" si="30"/>
        <v>0.60424759234603975</v>
      </c>
      <c r="W29" t="str">
        <f t="shared" si="31"/>
        <v>72 Customer service occupations</v>
      </c>
      <c r="X29" s="69">
        <v>1.0755423748602182</v>
      </c>
      <c r="Y29" s="69">
        <v>1.129025974772043</v>
      </c>
      <c r="Z29" s="69">
        <v>1.2589098014538138</v>
      </c>
      <c r="AA29" s="69">
        <v>1.7974525661003378</v>
      </c>
      <c r="AB29" s="69">
        <v>2.5174638278285282</v>
      </c>
      <c r="AC29" s="69"/>
      <c r="AD29" s="69">
        <f t="shared" si="32"/>
        <v>1.2585540263747144</v>
      </c>
      <c r="AE29" s="69">
        <f>'RD T1'!E115</f>
        <v>1.042981854087913</v>
      </c>
      <c r="AF29" s="69">
        <f t="shared" si="33"/>
        <v>2.3015358804626276</v>
      </c>
      <c r="AH29" t="str">
        <f t="shared" si="34"/>
        <v>72 Customer service occupations</v>
      </c>
      <c r="AI29" s="69">
        <v>0.29476863924909263</v>
      </c>
      <c r="AJ29" s="69">
        <v>0.31558943920594978</v>
      </c>
      <c r="AK29" s="69">
        <v>0.36100656931565483</v>
      </c>
      <c r="AL29" s="69">
        <v>0.51131040688563112</v>
      </c>
      <c r="AM29" s="69">
        <v>0.70929059815608075</v>
      </c>
      <c r="AN29" s="69"/>
      <c r="AO29" s="69">
        <f t="shared" si="35"/>
        <v>0.34828402884042592</v>
      </c>
      <c r="AP29" s="69">
        <f>'RD T1'!E144</f>
        <v>0.31164186417373951</v>
      </c>
      <c r="AQ29" s="69">
        <f t="shared" si="36"/>
        <v>0.65992589301416538</v>
      </c>
      <c r="AS29" t="str">
        <f t="shared" si="37"/>
        <v>72 Customer service occupations</v>
      </c>
      <c r="AT29" s="69">
        <v>0.43882306749479477</v>
      </c>
      <c r="AU29" s="69">
        <v>0.42972035082850057</v>
      </c>
      <c r="AV29" s="69">
        <v>0.47410256604688328</v>
      </c>
      <c r="AW29" s="69">
        <v>0.65190350511844763</v>
      </c>
      <c r="AX29" s="69">
        <v>0.82329031301288669</v>
      </c>
      <c r="AY29" s="69"/>
      <c r="AZ29" s="69">
        <f t="shared" si="38"/>
        <v>0.34918774696600341</v>
      </c>
      <c r="BA29" s="69">
        <f>'RD T1'!E173</f>
        <v>0.34136459442062739</v>
      </c>
      <c r="BB29" s="69">
        <f t="shared" si="39"/>
        <v>0.6905523413866308</v>
      </c>
      <c r="BD29" t="str">
        <f t="shared" si="40"/>
        <v>72 Customer service occupations</v>
      </c>
      <c r="BE29" s="69">
        <v>1.8804039304038831</v>
      </c>
      <c r="BF29" s="69">
        <v>1.9409505413382793</v>
      </c>
      <c r="BG29" s="69">
        <v>2.1905905262069338</v>
      </c>
      <c r="BH29" s="69">
        <v>2.7310441488265127</v>
      </c>
      <c r="BI29" s="69">
        <v>3.2658271257571867</v>
      </c>
      <c r="BJ29" s="69"/>
      <c r="BK29" s="69">
        <f t="shared" si="41"/>
        <v>1.0752365995502529</v>
      </c>
      <c r="BL29" s="69">
        <f>'RD T1'!E202</f>
        <v>1.2563850401210845</v>
      </c>
      <c r="BM29" s="69">
        <f t="shared" si="42"/>
        <v>2.3316216396713374</v>
      </c>
      <c r="BO29" t="str">
        <f t="shared" si="43"/>
        <v>72 Customer service occupations</v>
      </c>
      <c r="BP29" s="69">
        <v>2.1530538981785039</v>
      </c>
      <c r="BQ29" s="69">
        <v>2.1905257550933248</v>
      </c>
      <c r="BR29" s="69">
        <v>2.270935611363313</v>
      </c>
      <c r="BS29" s="69">
        <v>2.75919577973914</v>
      </c>
      <c r="BT29" s="69">
        <v>2.7865597508055262</v>
      </c>
      <c r="BU29" s="69"/>
      <c r="BV29" s="69">
        <f t="shared" si="44"/>
        <v>0.51562413944221319</v>
      </c>
      <c r="BW29" s="69">
        <f>'RD T1'!E231</f>
        <v>1.2051497840961714</v>
      </c>
      <c r="BX29" s="69">
        <f t="shared" si="45"/>
        <v>1.7207739235383845</v>
      </c>
      <c r="BZ29" t="str">
        <f t="shared" si="46"/>
        <v>72 Customer service occupations</v>
      </c>
      <c r="CA29" s="69">
        <v>0.90197005484620585</v>
      </c>
      <c r="CB29" s="69">
        <v>0.91771703020103512</v>
      </c>
      <c r="CC29" s="69">
        <v>0.80917966998908475</v>
      </c>
      <c r="CD29" s="69">
        <v>0.95576309614953037</v>
      </c>
      <c r="CE29" s="69">
        <v>0.89935151092465482</v>
      </c>
      <c r="CF29" s="69"/>
      <c r="CG29" s="69">
        <f t="shared" si="47"/>
        <v>9.0171840935570069E-2</v>
      </c>
      <c r="CH29" s="69">
        <f>'RD T1'!E260</f>
        <v>0.30743132415677044</v>
      </c>
      <c r="CI29" s="69">
        <f t="shared" si="48"/>
        <v>0.3976031650923405</v>
      </c>
      <c r="CK29" t="str">
        <f t="shared" si="49"/>
        <v>72 Customer service occupations</v>
      </c>
      <c r="CL29" s="69">
        <v>0.36316101814182339</v>
      </c>
      <c r="CM29" s="69">
        <v>0.44250039580787592</v>
      </c>
      <c r="CN29" s="69">
        <v>0.3179626448482481</v>
      </c>
      <c r="CO29" s="69">
        <v>0.48245578427396041</v>
      </c>
      <c r="CP29" s="69">
        <v>0.59488518597942164</v>
      </c>
      <c r="CQ29" s="69"/>
      <c r="CR29" s="69">
        <f t="shared" si="50"/>
        <v>0.27692254113117354</v>
      </c>
      <c r="CS29" s="69">
        <f>'RD T1'!E289</f>
        <v>0.20182949371912592</v>
      </c>
      <c r="CT29" s="69">
        <f t="shared" si="51"/>
        <v>0.47875203485029949</v>
      </c>
    </row>
    <row r="30" spans="1:98" x14ac:dyDescent="0.2">
      <c r="A30" s="10" t="str">
        <f>name!D26</f>
        <v>81 Process, plant and machine operatives</v>
      </c>
      <c r="B30" s="69">
        <v>1.5571760736759151E-2</v>
      </c>
      <c r="C30" s="69">
        <v>2.8578469816274706E-2</v>
      </c>
      <c r="D30" s="69">
        <v>2.0326507979466488E-2</v>
      </c>
      <c r="E30" s="69">
        <v>3.2121339178532042E-2</v>
      </c>
      <c r="F30" s="69">
        <v>4.8917910123769011E-2</v>
      </c>
      <c r="G30" s="11"/>
      <c r="H30" s="69">
        <f t="shared" si="26"/>
        <v>2.8591402144302523E-2</v>
      </c>
      <c r="I30" s="69">
        <f>'RD T1'!E58</f>
        <v>1.6695064700346939E-2</v>
      </c>
      <c r="J30" s="69">
        <f t="shared" si="27"/>
        <v>4.5286466844649459E-2</v>
      </c>
      <c r="L30" t="str">
        <f t="shared" si="28"/>
        <v>81 Process, plant and machine operatives</v>
      </c>
      <c r="M30" s="69">
        <v>0.11380818092840773</v>
      </c>
      <c r="N30" s="69">
        <v>0.16226830149877372</v>
      </c>
      <c r="O30" s="69">
        <v>0.11639898830653143</v>
      </c>
      <c r="P30" s="69">
        <v>0.18634873981407038</v>
      </c>
      <c r="Q30" s="69">
        <v>0.28627437910388448</v>
      </c>
      <c r="R30" s="11"/>
      <c r="S30" s="69">
        <f t="shared" si="29"/>
        <v>0.16987539079735303</v>
      </c>
      <c r="T30" s="69">
        <f>'RD T1'!E87</f>
        <v>0.11379469752403877</v>
      </c>
      <c r="U30" s="69">
        <f t="shared" si="30"/>
        <v>0.28367008832139179</v>
      </c>
      <c r="W30" t="str">
        <f t="shared" si="31"/>
        <v>81 Process, plant and machine operatives</v>
      </c>
      <c r="X30" s="69">
        <v>0.41260169947355613</v>
      </c>
      <c r="Y30" s="69">
        <v>0.34296902018792863</v>
      </c>
      <c r="Z30" s="69">
        <v>0.31570433693250904</v>
      </c>
      <c r="AA30" s="69">
        <v>0.48895077050864078</v>
      </c>
      <c r="AB30" s="69">
        <v>0.75733496206240469</v>
      </c>
      <c r="AC30" s="69"/>
      <c r="AD30" s="69">
        <f t="shared" si="32"/>
        <v>0.44163062512989565</v>
      </c>
      <c r="AE30" s="69">
        <f>'RD T1'!E116</f>
        <v>0.28897160916912767</v>
      </c>
      <c r="AF30" s="69">
        <f t="shared" si="33"/>
        <v>0.73060223429902327</v>
      </c>
      <c r="AH30" t="str">
        <f t="shared" si="34"/>
        <v>81 Process, plant and machine operatives</v>
      </c>
      <c r="AI30" s="69">
        <v>0.21081108281223709</v>
      </c>
      <c r="AJ30" s="69">
        <v>0.19430394748042046</v>
      </c>
      <c r="AK30" s="69">
        <v>0.18827017863862724</v>
      </c>
      <c r="AL30" s="69">
        <v>0.28426624560615638</v>
      </c>
      <c r="AM30" s="69">
        <v>0.39685300900660825</v>
      </c>
      <c r="AN30" s="69"/>
      <c r="AO30" s="69">
        <f t="shared" si="35"/>
        <v>0.208582830367981</v>
      </c>
      <c r="AP30" s="69">
        <f>'RD T1'!E145</f>
        <v>0.14966781945903052</v>
      </c>
      <c r="AQ30" s="69">
        <f t="shared" si="36"/>
        <v>0.35825064982701149</v>
      </c>
      <c r="AS30" t="str">
        <f t="shared" si="37"/>
        <v>81 Process, plant and machine operatives</v>
      </c>
      <c r="AT30" s="69">
        <v>0.36778217028884336</v>
      </c>
      <c r="AU30" s="69">
        <v>0.27878552429901143</v>
      </c>
      <c r="AV30" s="69">
        <v>0.25860579972567155</v>
      </c>
      <c r="AW30" s="69">
        <v>0.37708888543515717</v>
      </c>
      <c r="AX30" s="69">
        <v>0.45144957227307492</v>
      </c>
      <c r="AY30" s="69"/>
      <c r="AZ30" s="69">
        <f t="shared" si="38"/>
        <v>0.19284377254740337</v>
      </c>
      <c r="BA30" s="69">
        <f>'RD T1'!E174</f>
        <v>0.17374661717132506</v>
      </c>
      <c r="BB30" s="69">
        <f t="shared" si="39"/>
        <v>0.36659038971872843</v>
      </c>
      <c r="BD30" t="str">
        <f t="shared" si="40"/>
        <v>81 Process, plant and machine operatives</v>
      </c>
      <c r="BE30" s="69">
        <v>3.4019830487615152</v>
      </c>
      <c r="BF30" s="69">
        <v>2.856589238539692</v>
      </c>
      <c r="BG30" s="69">
        <v>3.1090181579068417</v>
      </c>
      <c r="BH30" s="69">
        <v>3.6379629304079355</v>
      </c>
      <c r="BI30" s="69">
        <v>4.0351315443125104</v>
      </c>
      <c r="BJ30" s="69"/>
      <c r="BK30" s="69">
        <f t="shared" si="41"/>
        <v>0.92611338640566876</v>
      </c>
      <c r="BL30" s="69">
        <f>'RD T1'!E203</f>
        <v>1.3850879829726308</v>
      </c>
      <c r="BM30" s="69">
        <f t="shared" si="42"/>
        <v>2.3112013693782996</v>
      </c>
      <c r="BO30" t="str">
        <f t="shared" si="43"/>
        <v>81 Process, plant and machine operatives</v>
      </c>
      <c r="BP30" s="69">
        <v>4.0098104722871248</v>
      </c>
      <c r="BQ30" s="69">
        <v>3.5399990849117975</v>
      </c>
      <c r="BR30" s="69">
        <v>3.2211261108885036</v>
      </c>
      <c r="BS30" s="69">
        <v>4.2043546300631514</v>
      </c>
      <c r="BT30" s="69">
        <v>4.3528476130072304</v>
      </c>
      <c r="BU30" s="69"/>
      <c r="BV30" s="69">
        <f t="shared" si="44"/>
        <v>1.1317215021187268</v>
      </c>
      <c r="BW30" s="69">
        <f>'RD T1'!E232</f>
        <v>1.5542369032265961</v>
      </c>
      <c r="BX30" s="69">
        <f t="shared" si="45"/>
        <v>2.6859584053453229</v>
      </c>
      <c r="BZ30" t="str">
        <f t="shared" si="46"/>
        <v>81 Process, plant and machine operatives</v>
      </c>
      <c r="CA30" s="69">
        <v>2.4289317405979238</v>
      </c>
      <c r="CB30" s="69">
        <v>2.6351340470040925</v>
      </c>
      <c r="CC30" s="69">
        <v>1.7499993149506807</v>
      </c>
      <c r="CD30" s="69">
        <v>1.9646907561125047</v>
      </c>
      <c r="CE30" s="69">
        <v>0.88082067957444832</v>
      </c>
      <c r="CF30" s="69"/>
      <c r="CG30" s="69">
        <f t="shared" si="47"/>
        <v>-0.86917863537623241</v>
      </c>
      <c r="CH30" s="69">
        <f>'RD T1'!E261</f>
        <v>0.53163792237034024</v>
      </c>
      <c r="CI30" s="69">
        <f t="shared" si="48"/>
        <v>-0.33754071300589217</v>
      </c>
      <c r="CK30" t="str">
        <f t="shared" si="49"/>
        <v>81 Process, plant and machine operatives</v>
      </c>
      <c r="CL30" s="69">
        <v>1.6895629833895525</v>
      </c>
      <c r="CM30" s="69">
        <v>1.2798014715107278</v>
      </c>
      <c r="CN30" s="69">
        <v>0.94782666464870957</v>
      </c>
      <c r="CO30" s="69">
        <v>0.66020999511014233</v>
      </c>
      <c r="CP30" s="69">
        <v>0.26330728385692104</v>
      </c>
      <c r="CQ30" s="69"/>
      <c r="CR30" s="69">
        <f t="shared" si="50"/>
        <v>-0.68451938079178853</v>
      </c>
      <c r="CS30" s="69">
        <f>'RD T1'!E290</f>
        <v>0.15247118547071817</v>
      </c>
      <c r="CT30" s="69">
        <f t="shared" si="51"/>
        <v>-0.53204819532107039</v>
      </c>
    </row>
    <row r="31" spans="1:98" x14ac:dyDescent="0.2">
      <c r="A31" s="10" t="str">
        <f>name!D27</f>
        <v>82 Transport and mobile machine drivers and operatives</v>
      </c>
      <c r="B31" s="69">
        <v>1.7116332381053562E-2</v>
      </c>
      <c r="C31" s="69">
        <v>3.1316300345082551E-2</v>
      </c>
      <c r="D31" s="69">
        <v>2.352477286177769E-2</v>
      </c>
      <c r="E31" s="69">
        <v>3.5941680751418112E-2</v>
      </c>
      <c r="F31" s="69">
        <v>5.6447621318544298E-2</v>
      </c>
      <c r="G31" s="11"/>
      <c r="H31" s="69">
        <f t="shared" si="26"/>
        <v>3.2922848456766608E-2</v>
      </c>
      <c r="I31" s="69">
        <f>'RD T1'!E59</f>
        <v>2.8452588703238378E-2</v>
      </c>
      <c r="J31" s="69">
        <f t="shared" si="27"/>
        <v>6.1375437160004986E-2</v>
      </c>
      <c r="L31" t="str">
        <f t="shared" si="28"/>
        <v>82 Transport and mobile machine drivers and operatives</v>
      </c>
      <c r="M31" s="69">
        <v>0.10280079945206673</v>
      </c>
      <c r="N31" s="69">
        <v>0.18764153975811723</v>
      </c>
      <c r="O31" s="69">
        <v>0.14267197135068396</v>
      </c>
      <c r="P31" s="69">
        <v>0.19806962602377334</v>
      </c>
      <c r="Q31" s="69">
        <v>0.32833038756055871</v>
      </c>
      <c r="R31" s="11"/>
      <c r="S31" s="69">
        <f t="shared" si="29"/>
        <v>0.18565841620987475</v>
      </c>
      <c r="T31" s="69">
        <f>'RD T1'!E88</f>
        <v>0.158013524787256</v>
      </c>
      <c r="U31" s="69">
        <f t="shared" si="30"/>
        <v>0.34367194099713072</v>
      </c>
      <c r="W31" t="str">
        <f t="shared" si="31"/>
        <v>82 Transport and mobile machine drivers and operatives</v>
      </c>
      <c r="X31" s="69">
        <v>0.4685853217394027</v>
      </c>
      <c r="Y31" s="69">
        <v>0.55764932299974856</v>
      </c>
      <c r="Z31" s="69">
        <v>0.54042507912512183</v>
      </c>
      <c r="AA31" s="69">
        <v>0.65174572630979632</v>
      </c>
      <c r="AB31" s="69">
        <v>0.91420800298551186</v>
      </c>
      <c r="AC31" s="69"/>
      <c r="AD31" s="69">
        <f t="shared" si="32"/>
        <v>0.37378292386039003</v>
      </c>
      <c r="AE31" s="69">
        <f>'RD T1'!E117</f>
        <v>0.48399075905824612</v>
      </c>
      <c r="AF31" s="69">
        <f t="shared" si="33"/>
        <v>0.8577736829186362</v>
      </c>
      <c r="AH31" t="str">
        <f t="shared" si="34"/>
        <v>82 Transport and mobile machine drivers and operatives</v>
      </c>
      <c r="AI31" s="69">
        <v>0.23121656632063431</v>
      </c>
      <c r="AJ31" s="69">
        <v>0.22474605784757948</v>
      </c>
      <c r="AK31" s="69">
        <v>0.23161237106054305</v>
      </c>
      <c r="AL31" s="69">
        <v>0.27199728206053925</v>
      </c>
      <c r="AM31" s="69">
        <v>0.30264559974026395</v>
      </c>
      <c r="AN31" s="69"/>
      <c r="AO31" s="69">
        <f t="shared" si="35"/>
        <v>7.1033228679720894E-2</v>
      </c>
      <c r="AP31" s="69">
        <f>'RD T1'!E146</f>
        <v>0.1712186547111208</v>
      </c>
      <c r="AQ31" s="69">
        <f t="shared" si="36"/>
        <v>0.24225188339084169</v>
      </c>
      <c r="AS31" t="str">
        <f t="shared" si="37"/>
        <v>82 Transport and mobile machine drivers and operatives</v>
      </c>
      <c r="AT31" s="69">
        <v>0.36325082891327909</v>
      </c>
      <c r="AU31" s="69">
        <v>0.37769762440411669</v>
      </c>
      <c r="AV31" s="69">
        <v>0.37592634427029559</v>
      </c>
      <c r="AW31" s="69">
        <v>0.45133641813413394</v>
      </c>
      <c r="AX31" s="69">
        <v>0.50242022738694636</v>
      </c>
      <c r="AY31" s="69"/>
      <c r="AZ31" s="69">
        <f t="shared" si="38"/>
        <v>0.12649388311665077</v>
      </c>
      <c r="BA31" s="69">
        <f>'RD T1'!E175</f>
        <v>0.31040772245791781</v>
      </c>
      <c r="BB31" s="69">
        <f t="shared" si="39"/>
        <v>0.43690160557456859</v>
      </c>
      <c r="BD31" t="str">
        <f t="shared" si="40"/>
        <v>82 Transport and mobile machine drivers and operatives</v>
      </c>
      <c r="BE31" s="69">
        <v>2.8554188592628722</v>
      </c>
      <c r="BF31" s="69">
        <v>3.0377877094848298</v>
      </c>
      <c r="BG31" s="69">
        <v>3.4847637311879276</v>
      </c>
      <c r="BH31" s="69">
        <v>3.2595766911334136</v>
      </c>
      <c r="BI31" s="69">
        <v>3.3928472844454691</v>
      </c>
      <c r="BJ31" s="69"/>
      <c r="BK31" s="69">
        <f t="shared" si="41"/>
        <v>-9.1916446742458469E-2</v>
      </c>
      <c r="BL31" s="69">
        <f>'RD T1'!E204</f>
        <v>1.6946553528985475</v>
      </c>
      <c r="BM31" s="69">
        <f t="shared" si="42"/>
        <v>1.602738906156089</v>
      </c>
      <c r="BO31" t="str">
        <f t="shared" si="43"/>
        <v>82 Transport and mobile machine drivers and operatives</v>
      </c>
      <c r="BP31" s="69">
        <v>4.2857690039490963</v>
      </c>
      <c r="BQ31" s="69">
        <v>4.8175542020219071</v>
      </c>
      <c r="BR31" s="69">
        <v>4.4364962962095422</v>
      </c>
      <c r="BS31" s="69">
        <v>4.9249527844138292</v>
      </c>
      <c r="BT31" s="69">
        <v>5.3256193277807311</v>
      </c>
      <c r="BU31" s="69"/>
      <c r="BV31" s="69">
        <f t="shared" si="44"/>
        <v>0.88912303157118888</v>
      </c>
      <c r="BW31" s="69">
        <f>'RD T1'!E233</f>
        <v>2.5884665910114557</v>
      </c>
      <c r="BX31" s="69">
        <f t="shared" si="45"/>
        <v>3.4775896225826446</v>
      </c>
      <c r="BZ31" t="str">
        <f t="shared" si="46"/>
        <v>82 Transport and mobile machine drivers and operatives</v>
      </c>
      <c r="CA31" s="69">
        <v>2.6671727929432643</v>
      </c>
      <c r="CB31" s="69">
        <v>4.1376514442591965</v>
      </c>
      <c r="CC31" s="69">
        <v>2.5506566972521938</v>
      </c>
      <c r="CD31" s="69">
        <v>2.6292283247939578</v>
      </c>
      <c r="CE31" s="69">
        <v>1.7454219418457044</v>
      </c>
      <c r="CF31" s="69"/>
      <c r="CG31" s="69">
        <f t="shared" si="47"/>
        <v>-0.80523475540648937</v>
      </c>
      <c r="CH31" s="69">
        <f>'RD T1'!E262</f>
        <v>1.0747146829202141</v>
      </c>
      <c r="CI31" s="69">
        <f t="shared" si="48"/>
        <v>0.26947992751372474</v>
      </c>
      <c r="CK31" t="str">
        <f t="shared" si="49"/>
        <v>82 Transport and mobile machine drivers and operatives</v>
      </c>
      <c r="CL31" s="69">
        <v>1.4913214209825716</v>
      </c>
      <c r="CM31" s="69">
        <v>1.5780376840183539</v>
      </c>
      <c r="CN31" s="69">
        <v>1.4114596084694748</v>
      </c>
      <c r="CO31" s="69">
        <v>1.05413347317985</v>
      </c>
      <c r="CP31" s="69">
        <v>0.46253331821807037</v>
      </c>
      <c r="CQ31" s="69"/>
      <c r="CR31" s="69">
        <f t="shared" si="50"/>
        <v>-0.9489262902514044</v>
      </c>
      <c r="CS31" s="69">
        <f>'RD T1'!E291</f>
        <v>0.36308580412995545</v>
      </c>
      <c r="CT31" s="69">
        <f t="shared" si="51"/>
        <v>-0.58584048612144901</v>
      </c>
    </row>
    <row r="32" spans="1:98" x14ac:dyDescent="0.2">
      <c r="A32" s="10" t="str">
        <f>name!D28</f>
        <v>91 Elementary trades and related occupations</v>
      </c>
      <c r="B32" s="69">
        <v>2.7853285880588931E-4</v>
      </c>
      <c r="C32" s="69">
        <v>2.8281412847359818E-4</v>
      </c>
      <c r="D32" s="69">
        <v>2.3561787486306313E-4</v>
      </c>
      <c r="E32" s="69">
        <v>2.3432853565130422E-4</v>
      </c>
      <c r="F32" s="69">
        <v>2.8729006781009315E-4</v>
      </c>
      <c r="G32" s="11"/>
      <c r="H32" s="69">
        <f t="shared" si="26"/>
        <v>5.1672192947030019E-5</v>
      </c>
      <c r="I32" s="69">
        <f>'RD T1'!E60</f>
        <v>1.6543185715566289E-4</v>
      </c>
      <c r="J32" s="69">
        <f t="shared" si="27"/>
        <v>2.1710405010269291E-4</v>
      </c>
      <c r="L32" t="str">
        <f t="shared" si="28"/>
        <v>91 Elementary trades and related occupations</v>
      </c>
      <c r="M32" s="69">
        <v>4.4259761025533001E-2</v>
      </c>
      <c r="N32" s="69">
        <v>8.0358109742340034E-2</v>
      </c>
      <c r="O32" s="69">
        <v>3.7985970127436181E-2</v>
      </c>
      <c r="P32" s="69">
        <v>4.6935267508096887E-2</v>
      </c>
      <c r="Q32" s="69">
        <v>7.488369821474597E-2</v>
      </c>
      <c r="R32" s="11"/>
      <c r="S32" s="69">
        <f t="shared" si="29"/>
        <v>3.6897728087309789E-2</v>
      </c>
      <c r="T32" s="69">
        <f>'RD T1'!E89</f>
        <v>2.7810450661314837E-2</v>
      </c>
      <c r="U32" s="69">
        <f t="shared" si="30"/>
        <v>6.4708178748624626E-2</v>
      </c>
      <c r="W32" t="str">
        <f t="shared" si="31"/>
        <v>91 Elementary trades and related occupations</v>
      </c>
      <c r="X32" s="69">
        <v>0.23381494824763593</v>
      </c>
      <c r="Y32" s="69">
        <v>0.18042573326210831</v>
      </c>
      <c r="Z32" s="69">
        <v>0.16303072605450605</v>
      </c>
      <c r="AA32" s="69">
        <v>0.15515918184161995</v>
      </c>
      <c r="AB32" s="69">
        <v>0.1798410300880123</v>
      </c>
      <c r="AC32" s="69"/>
      <c r="AD32" s="69">
        <f t="shared" si="32"/>
        <v>1.6810304033506251E-2</v>
      </c>
      <c r="AE32" s="69">
        <f>'RD T1'!E118</f>
        <v>9.7540109704453898E-2</v>
      </c>
      <c r="AF32" s="69">
        <f t="shared" si="33"/>
        <v>0.11435041373796015</v>
      </c>
      <c r="AH32" t="str">
        <f t="shared" si="34"/>
        <v>91 Elementary trades and related occupations</v>
      </c>
      <c r="AI32" s="69">
        <v>0.15752408549982932</v>
      </c>
      <c r="AJ32" s="69">
        <v>0.14309094146254087</v>
      </c>
      <c r="AK32" s="69">
        <v>0.12305126891835404</v>
      </c>
      <c r="AL32" s="69">
        <v>0.13505221224220737</v>
      </c>
      <c r="AM32" s="69">
        <v>0.1941686372865345</v>
      </c>
      <c r="AN32" s="69"/>
      <c r="AO32" s="69">
        <f t="shared" si="35"/>
        <v>7.1117368368180459E-2</v>
      </c>
      <c r="AP32" s="69">
        <f>'RD T1'!E147</f>
        <v>9.2298494875103318E-2</v>
      </c>
      <c r="AQ32" s="69">
        <f t="shared" si="36"/>
        <v>0.16341586324328378</v>
      </c>
      <c r="AS32" t="str">
        <f t="shared" si="37"/>
        <v>91 Elementary trades and related occupations</v>
      </c>
      <c r="AT32" s="69">
        <v>0.18101877569022207</v>
      </c>
      <c r="AU32" s="69">
        <v>0.13538639691810486</v>
      </c>
      <c r="AV32" s="69">
        <v>0.1294828619396251</v>
      </c>
      <c r="AW32" s="69">
        <v>0.12208315108097938</v>
      </c>
      <c r="AX32" s="69">
        <v>0.13678898235127412</v>
      </c>
      <c r="AY32" s="69"/>
      <c r="AZ32" s="69">
        <f t="shared" si="38"/>
        <v>7.3061204116490197E-3</v>
      </c>
      <c r="BA32" s="69">
        <f>'RD T1'!E176</f>
        <v>6.5252041498088637E-2</v>
      </c>
      <c r="BB32" s="69">
        <f t="shared" si="39"/>
        <v>7.2558161909737656E-2</v>
      </c>
      <c r="BD32" t="str">
        <f t="shared" si="40"/>
        <v>91 Elementary trades and related occupations</v>
      </c>
      <c r="BE32" s="69">
        <v>1.1049258482365598</v>
      </c>
      <c r="BF32" s="69">
        <v>0.86561846005128895</v>
      </c>
      <c r="BG32" s="69">
        <v>0.93473647450621289</v>
      </c>
      <c r="BH32" s="69">
        <v>0.70236895232968233</v>
      </c>
      <c r="BI32" s="69">
        <v>0.74598878158841919</v>
      </c>
      <c r="BJ32" s="69"/>
      <c r="BK32" s="69">
        <f t="shared" si="41"/>
        <v>-0.1887476929177937</v>
      </c>
      <c r="BL32" s="69">
        <f>'RD T1'!E205</f>
        <v>0.27864085875457489</v>
      </c>
      <c r="BM32" s="69">
        <f t="shared" si="42"/>
        <v>8.9893165836781197E-2</v>
      </c>
      <c r="BO32" t="str">
        <f t="shared" si="43"/>
        <v>91 Elementary trades and related occupations</v>
      </c>
      <c r="BP32" s="69">
        <v>2.0333079800437184</v>
      </c>
      <c r="BQ32" s="69">
        <v>1.7123264092543815</v>
      </c>
      <c r="BR32" s="69">
        <v>1.6492979513868353</v>
      </c>
      <c r="BS32" s="69">
        <v>1.4334940813955175</v>
      </c>
      <c r="BT32" s="69">
        <v>1.5135516675755154</v>
      </c>
      <c r="BU32" s="69"/>
      <c r="BV32" s="69">
        <f t="shared" si="44"/>
        <v>-0.13574628381131992</v>
      </c>
      <c r="BW32" s="69">
        <f>'RD T1'!E234</f>
        <v>0.52887260932610913</v>
      </c>
      <c r="BX32" s="69">
        <f t="shared" si="45"/>
        <v>0.39312632551478921</v>
      </c>
      <c r="BZ32" t="str">
        <f t="shared" si="46"/>
        <v>91 Elementary trades and related occupations</v>
      </c>
      <c r="CA32" s="69">
        <v>1.7468730646419417</v>
      </c>
      <c r="CB32" s="69">
        <v>1.8107317407118644</v>
      </c>
      <c r="CC32" s="69">
        <v>1.3037938448324757</v>
      </c>
      <c r="CD32" s="69">
        <v>1.0757082725893505</v>
      </c>
      <c r="CE32" s="69">
        <v>0.7876590484544479</v>
      </c>
      <c r="CF32" s="69"/>
      <c r="CG32" s="69">
        <f t="shared" si="47"/>
        <v>-0.51613479637802784</v>
      </c>
      <c r="CH32" s="69">
        <f>'RD T1'!E263</f>
        <v>0.36509810253146674</v>
      </c>
      <c r="CI32" s="69">
        <f t="shared" si="48"/>
        <v>-0.1510366938465611</v>
      </c>
      <c r="CK32" t="str">
        <f t="shared" si="49"/>
        <v>91 Elementary trades and related occupations</v>
      </c>
      <c r="CL32" s="69">
        <v>1.0707997338980251</v>
      </c>
      <c r="CM32" s="69">
        <v>0.93772600389140448</v>
      </c>
      <c r="CN32" s="69">
        <v>0.71326258233397144</v>
      </c>
      <c r="CO32" s="69">
        <v>0.50511447188927572</v>
      </c>
      <c r="CP32" s="69">
        <v>0.3670991805717288</v>
      </c>
      <c r="CQ32" s="69"/>
      <c r="CR32" s="69">
        <f t="shared" si="50"/>
        <v>-0.34616340176224264</v>
      </c>
      <c r="CS32" s="69">
        <f>'RD T1'!E292</f>
        <v>0.14565883417146444</v>
      </c>
      <c r="CT32" s="69">
        <f t="shared" si="51"/>
        <v>-0.2005045675907782</v>
      </c>
    </row>
    <row r="33" spans="1:98" x14ac:dyDescent="0.2">
      <c r="A33" s="10" t="str">
        <f>name!D29</f>
        <v>92 Elementary administration and service occupations</v>
      </c>
      <c r="B33" s="69">
        <v>2.3688188405966846E-2</v>
      </c>
      <c r="C33" s="69">
        <v>3.440113035104192E-2</v>
      </c>
      <c r="D33" s="69">
        <v>2.8312716530849744E-2</v>
      </c>
      <c r="E33" s="69">
        <v>3.8305081500042325E-2</v>
      </c>
      <c r="F33" s="69">
        <v>5.3846231823910108E-2</v>
      </c>
      <c r="G33" s="11"/>
      <c r="H33" s="69">
        <f t="shared" ref="H33" si="52">F33-D33</f>
        <v>2.5533515293060364E-2</v>
      </c>
      <c r="I33" s="69">
        <f>'RD T1'!E61</f>
        <v>2.5344018462097821E-2</v>
      </c>
      <c r="J33" s="69">
        <f t="shared" ref="J33" si="53">SUM(H33:I33)</f>
        <v>5.0877533755158189E-2</v>
      </c>
      <c r="L33" t="str">
        <f t="shared" ref="L33" si="54">A33</f>
        <v>92 Elementary administration and service occupations</v>
      </c>
      <c r="M33" s="69">
        <v>0.61319054758712221</v>
      </c>
      <c r="N33" s="69">
        <v>0.98919612314914918</v>
      </c>
      <c r="O33" s="69">
        <v>0.84180324214218982</v>
      </c>
      <c r="P33" s="69">
        <v>1.1523281390042595</v>
      </c>
      <c r="Q33" s="69">
        <v>1.8670438009234296</v>
      </c>
      <c r="R33" s="11"/>
      <c r="S33" s="69">
        <f t="shared" ref="S33" si="55">Q33-O33</f>
        <v>1.0252405587812397</v>
      </c>
      <c r="T33" s="69">
        <f>'RD T1'!E90</f>
        <v>0.82487260221352199</v>
      </c>
      <c r="U33" s="69">
        <f t="shared" ref="U33" si="56">SUM(S33:T33)</f>
        <v>1.8501131609947616</v>
      </c>
      <c r="W33" t="str">
        <f t="shared" ref="W33" si="57">A33</f>
        <v>92 Elementary administration and service occupations</v>
      </c>
      <c r="X33" s="69">
        <v>2.6013243742415439</v>
      </c>
      <c r="Y33" s="69">
        <v>2.894899033455987</v>
      </c>
      <c r="Z33" s="69">
        <v>3.0930657552423146</v>
      </c>
      <c r="AA33" s="69">
        <v>3.840029253712447</v>
      </c>
      <c r="AB33" s="69">
        <v>5.7718076830210565</v>
      </c>
      <c r="AC33" s="69"/>
      <c r="AD33" s="69">
        <f t="shared" ref="AD33" si="58">AB33-Z33</f>
        <v>2.6787419277787419</v>
      </c>
      <c r="AE33" s="69">
        <f>'RD T1'!E119</f>
        <v>2.9145468567712425</v>
      </c>
      <c r="AF33" s="69">
        <f t="shared" ref="AF33" si="59">SUM(AD33:AE33)</f>
        <v>5.5932887845499843</v>
      </c>
      <c r="AH33" t="str">
        <f t="shared" ref="AH33" si="60">L33</f>
        <v>92 Elementary administration and service occupations</v>
      </c>
      <c r="AI33" s="69">
        <v>1.2220197353142841</v>
      </c>
      <c r="AJ33" s="69">
        <v>1.409072215370675</v>
      </c>
      <c r="AK33" s="69">
        <v>1.5438238971614042</v>
      </c>
      <c r="AL33" s="69">
        <v>1.8638430840798035</v>
      </c>
      <c r="AM33" s="69">
        <v>2.7963715637936883</v>
      </c>
      <c r="AN33" s="69"/>
      <c r="AO33" s="69">
        <f t="shared" ref="AO33" si="61">AM33-AK33</f>
        <v>1.2525476666322841</v>
      </c>
      <c r="AP33" s="69">
        <f>'RD T1'!E148</f>
        <v>1.3042895336347216</v>
      </c>
      <c r="AQ33" s="69">
        <f t="shared" ref="AQ33" si="62">SUM(AO33:AP33)</f>
        <v>2.5568372002670054</v>
      </c>
      <c r="AS33" t="str">
        <f t="shared" ref="AS33" si="63">W33</f>
        <v>92 Elementary administration and service occupations</v>
      </c>
      <c r="AT33" s="69">
        <v>1.1503086860423088</v>
      </c>
      <c r="AU33" s="69">
        <v>1.2580377484635605</v>
      </c>
      <c r="AV33" s="69">
        <v>1.3154764062849247</v>
      </c>
      <c r="AW33" s="69">
        <v>1.5519615524078123</v>
      </c>
      <c r="AX33" s="69">
        <v>2.3015969209701113</v>
      </c>
      <c r="AY33" s="69"/>
      <c r="AZ33" s="69">
        <f t="shared" ref="AZ33" si="64">AX33-AV33</f>
        <v>0.98612051468518658</v>
      </c>
      <c r="BA33" s="69">
        <f>'RD T1'!E177</f>
        <v>1.114718186551569</v>
      </c>
      <c r="BB33" s="69">
        <f t="shared" ref="BB33" si="65">SUM(AZ33:BA33)</f>
        <v>2.1008387012367553</v>
      </c>
      <c r="BD33" t="str">
        <f t="shared" ref="BD33" si="66">AH33</f>
        <v>92 Elementary administration and service occupations</v>
      </c>
      <c r="BE33" s="69">
        <v>8.6929715740310503</v>
      </c>
      <c r="BF33" s="69">
        <v>8.2263013513115641</v>
      </c>
      <c r="BG33" s="69">
        <v>9.1914398509434445</v>
      </c>
      <c r="BH33" s="69">
        <v>8.6485598137560054</v>
      </c>
      <c r="BI33" s="69">
        <v>9.2621874201163514</v>
      </c>
      <c r="BJ33" s="69"/>
      <c r="BK33" s="69">
        <f t="shared" ref="BK33" si="67">BI33-BG33</f>
        <v>7.0747569172906921E-2</v>
      </c>
      <c r="BL33" s="69">
        <f>'RD T1'!E206</f>
        <v>4.5168432625023334</v>
      </c>
      <c r="BM33" s="69">
        <f t="shared" ref="BM33" si="68">SUM(BK33:BL33)</f>
        <v>4.5875908316752403</v>
      </c>
      <c r="BO33" t="str">
        <f t="shared" ref="BO33" si="69">AS33</f>
        <v>92 Elementary administration and service occupations</v>
      </c>
      <c r="BP33" s="69">
        <v>14.656265395670642</v>
      </c>
      <c r="BQ33" s="69">
        <v>15.210345821832579</v>
      </c>
      <c r="BR33" s="69">
        <v>15.070926539375614</v>
      </c>
      <c r="BS33" s="69">
        <v>15.323990648557979</v>
      </c>
      <c r="BT33" s="69">
        <v>15.574267574382757</v>
      </c>
      <c r="BU33" s="69"/>
      <c r="BV33" s="69">
        <f t="shared" ref="BV33" si="70">BT33-BR33</f>
        <v>0.50334103500714278</v>
      </c>
      <c r="BW33" s="69">
        <f>'RD T1'!E235</f>
        <v>7.1508947754986183</v>
      </c>
      <c r="BX33" s="69">
        <f t="shared" ref="BX33" si="71">SUM(BV33:BW33)</f>
        <v>7.6542358105057611</v>
      </c>
      <c r="BZ33" t="str">
        <f t="shared" ref="BZ33" si="72">BD33</f>
        <v>92 Elementary administration and service occupations</v>
      </c>
      <c r="CA33" s="69">
        <v>10.741979293098094</v>
      </c>
      <c r="CB33" s="69">
        <v>12.134093177613142</v>
      </c>
      <c r="CC33" s="69">
        <v>9.6743846719059405</v>
      </c>
      <c r="CD33" s="69">
        <v>9.7213177465941563</v>
      </c>
      <c r="CE33" s="69">
        <v>6.9778902080538217</v>
      </c>
      <c r="CF33" s="69"/>
      <c r="CG33" s="69">
        <f t="shared" ref="CG33" si="73">CE33-CC33</f>
        <v>-2.6964944638521189</v>
      </c>
      <c r="CH33" s="69">
        <f>'RD T1'!E264</f>
        <v>3.5189680848041642</v>
      </c>
      <c r="CI33" s="69">
        <f t="shared" ref="CI33" si="74">SUM(CG33:CH33)</f>
        <v>0.82247362095204535</v>
      </c>
      <c r="CK33" t="str">
        <f t="shared" ref="CK33" si="75">BO33</f>
        <v>92 Elementary administration and service occupations</v>
      </c>
      <c r="CL33" s="69">
        <v>6.8886047324738202</v>
      </c>
      <c r="CM33" s="69">
        <v>5.030440922131957</v>
      </c>
      <c r="CN33" s="69">
        <v>3.4791314543034622</v>
      </c>
      <c r="CO33" s="69">
        <v>2.6951168753247416</v>
      </c>
      <c r="CP33" s="69">
        <v>1.7561752702309956</v>
      </c>
      <c r="CQ33" s="69"/>
      <c r="CR33" s="69">
        <f t="shared" ref="CR33" si="76">CP33-CN33</f>
        <v>-1.7229561840724665</v>
      </c>
      <c r="CS33" s="69">
        <f>'RD T1'!E293</f>
        <v>0.72112116491450462</v>
      </c>
      <c r="CT33" s="69">
        <f t="shared" ref="CT33" si="77">SUM(CR33:CS33)</f>
        <v>-1.0018350191579619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4.8454206473993189</v>
      </c>
      <c r="C35" s="67">
        <f t="shared" ref="C35:F35" si="78">SUM(C8:C33)</f>
        <v>6.4442897999054072</v>
      </c>
      <c r="D35" s="67">
        <f t="shared" si="78"/>
        <v>5.7982801370758184</v>
      </c>
      <c r="E35" s="67">
        <f t="shared" si="78"/>
        <v>7.2147890583206538</v>
      </c>
      <c r="F35" s="67">
        <f t="shared" si="78"/>
        <v>9.1378475766510086</v>
      </c>
      <c r="G35" s="11"/>
      <c r="H35" s="67">
        <f>F35-D35</f>
        <v>3.3395674395751902</v>
      </c>
      <c r="I35" s="67">
        <f>SUM(I8:I33)</f>
        <v>3.9769733120820265</v>
      </c>
      <c r="J35" s="67">
        <f>SUM(H35:I35)</f>
        <v>7.3165407516572163</v>
      </c>
      <c r="L35" s="24" t="str">
        <f>A35</f>
        <v>All occupations</v>
      </c>
      <c r="M35" s="67">
        <f>SUM(M8:M33)</f>
        <v>30.98415957469204</v>
      </c>
      <c r="N35" s="67">
        <f t="shared" ref="N35:Q35" si="79">SUM(N8:N33)</f>
        <v>42.584423812189726</v>
      </c>
      <c r="O35" s="67">
        <f t="shared" si="79"/>
        <v>37.687899452740957</v>
      </c>
      <c r="P35" s="67">
        <f t="shared" si="79"/>
        <v>45.527114916010753</v>
      </c>
      <c r="Q35" s="67">
        <f t="shared" si="79"/>
        <v>56.413676451114341</v>
      </c>
      <c r="R35" s="11"/>
      <c r="S35" s="67">
        <f t="shared" si="29"/>
        <v>18.725776998373384</v>
      </c>
      <c r="T35" s="67">
        <f>SUM(T8:T33)</f>
        <v>26.408378662636931</v>
      </c>
      <c r="U35" s="67">
        <f>SUM(S35:T35)</f>
        <v>45.134155661010311</v>
      </c>
      <c r="W35" s="24" t="str">
        <f>A35</f>
        <v>All occupations</v>
      </c>
      <c r="X35" s="67">
        <f>SUM(X8:X33)</f>
        <v>70.948887932397241</v>
      </c>
      <c r="Y35" s="67">
        <f t="shared" ref="Y35:AB35" si="80">SUM(Y8:Y33)</f>
        <v>71.223907758066773</v>
      </c>
      <c r="Z35" s="67">
        <f t="shared" si="80"/>
        <v>78.940033330693296</v>
      </c>
      <c r="AA35" s="67">
        <f t="shared" si="80"/>
        <v>89.561832197974823</v>
      </c>
      <c r="AB35" s="67">
        <f t="shared" si="80"/>
        <v>113.0310812855362</v>
      </c>
      <c r="AC35" s="69"/>
      <c r="AD35" s="67">
        <f t="shared" ref="AD35" si="81">AB35-Z35</f>
        <v>34.091047954842907</v>
      </c>
      <c r="AE35" s="67">
        <f>SUM(AE8:AE33)</f>
        <v>54.323413050459898</v>
      </c>
      <c r="AF35" s="67">
        <f>SUM(AD35:AE35)</f>
        <v>88.414461005302798</v>
      </c>
      <c r="AH35" s="24" t="str">
        <f>L35</f>
        <v>All occupations</v>
      </c>
      <c r="AI35" s="67">
        <f>SUM(AI8:AI33)</f>
        <v>24.589238510942494</v>
      </c>
      <c r="AJ35" s="67">
        <f t="shared" ref="AJ35:AM35" si="82">SUM(AJ8:AJ33)</f>
        <v>21.753284169601834</v>
      </c>
      <c r="AK35" s="67">
        <f t="shared" si="82"/>
        <v>24.165173550222065</v>
      </c>
      <c r="AL35" s="67">
        <f t="shared" si="82"/>
        <v>23.68562396110671</v>
      </c>
      <c r="AM35" s="67">
        <f t="shared" si="82"/>
        <v>26.422379894633508</v>
      </c>
      <c r="AN35" s="69"/>
      <c r="AO35" s="67">
        <f t="shared" ref="AO35" si="83">AM35-AK35</f>
        <v>2.2572063444114434</v>
      </c>
      <c r="AP35" s="67">
        <f>SUM(AP8:AP33)</f>
        <v>13.470929954510709</v>
      </c>
      <c r="AQ35" s="67">
        <f>SUM(AO35:AP35)</f>
        <v>15.728136298922152</v>
      </c>
      <c r="AS35" s="24" t="str">
        <f>W35</f>
        <v>All occupations</v>
      </c>
      <c r="AT35" s="67">
        <f>SUM(AT8:AT33)</f>
        <v>18.979648008088006</v>
      </c>
      <c r="AU35" s="67">
        <f t="shared" ref="AU35:AX35" si="84">SUM(AU8:AU33)</f>
        <v>18.15591420703792</v>
      </c>
      <c r="AV35" s="67">
        <f t="shared" si="84"/>
        <v>19.495281730979272</v>
      </c>
      <c r="AW35" s="67">
        <f t="shared" si="84"/>
        <v>21.017060648748355</v>
      </c>
      <c r="AX35" s="67">
        <f t="shared" si="84"/>
        <v>25.191604112176471</v>
      </c>
      <c r="AY35" s="69"/>
      <c r="AZ35" s="67">
        <f t="shared" ref="AZ35" si="85">AX35-AV35</f>
        <v>5.6963223811971986</v>
      </c>
      <c r="BA35" s="67">
        <f>SUM(BA8:BA33)</f>
        <v>11.908111803018958</v>
      </c>
      <c r="BB35" s="67">
        <f>SUM(AZ35:BA35)</f>
        <v>17.604434184216156</v>
      </c>
      <c r="BD35" s="24" t="str">
        <f>AH35</f>
        <v>All occupations</v>
      </c>
      <c r="BE35" s="67">
        <f>SUM(BE8:BE33)</f>
        <v>91.83094560497527</v>
      </c>
      <c r="BF35" s="67">
        <f t="shared" ref="BF35:BI35" si="86">SUM(BF8:BF33)</f>
        <v>90.376386258217082</v>
      </c>
      <c r="BG35" s="67">
        <f t="shared" si="86"/>
        <v>100.70075248603946</v>
      </c>
      <c r="BH35" s="67">
        <f t="shared" si="86"/>
        <v>98.656147491486323</v>
      </c>
      <c r="BI35" s="67">
        <f t="shared" si="86"/>
        <v>105.36622905185183</v>
      </c>
      <c r="BJ35" s="69"/>
      <c r="BK35" s="67">
        <f t="shared" ref="BK35" si="87">BI35-BG35</f>
        <v>4.6654765658123694</v>
      </c>
      <c r="BL35" s="67">
        <f>SUM(BL8:BL33)</f>
        <v>48.249592586046553</v>
      </c>
      <c r="BM35" s="67">
        <f>SUM(BK35:BL35)</f>
        <v>52.915069151858923</v>
      </c>
      <c r="BO35" s="24" t="str">
        <f>AS35</f>
        <v>All occupations</v>
      </c>
      <c r="BP35" s="67">
        <f>SUM(BP8:BP33)</f>
        <v>95.863518289681423</v>
      </c>
      <c r="BQ35" s="67">
        <f t="shared" ref="BQ35:BT35" si="88">SUM(BQ8:BQ33)</f>
        <v>92.984255960776679</v>
      </c>
      <c r="BR35" s="67">
        <f t="shared" si="88"/>
        <v>92.361203330508218</v>
      </c>
      <c r="BS35" s="67">
        <f t="shared" si="88"/>
        <v>89.172467703627035</v>
      </c>
      <c r="BT35" s="67">
        <f t="shared" si="88"/>
        <v>81.488172296941514</v>
      </c>
      <c r="BU35" s="69"/>
      <c r="BV35" s="67">
        <f t="shared" ref="BV35" si="89">BT35-BR35</f>
        <v>-10.873031033566704</v>
      </c>
      <c r="BW35" s="67">
        <f>SUM(BW8:BW33)</f>
        <v>38.260425090650607</v>
      </c>
      <c r="BX35" s="67">
        <f>SUM(BV35:BW35)</f>
        <v>27.387394057083903</v>
      </c>
      <c r="BZ35" s="24" t="str">
        <f>BD35</f>
        <v>All occupations</v>
      </c>
      <c r="CA35" s="67">
        <f>SUM(CA8:CA33)</f>
        <v>51.912379271080837</v>
      </c>
      <c r="CB35" s="67">
        <f t="shared" ref="CB35:CE35" si="90">SUM(CB8:CB33)</f>
        <v>56.268344038980871</v>
      </c>
      <c r="CC35" s="67">
        <f t="shared" si="90"/>
        <v>44.22013617460977</v>
      </c>
      <c r="CD35" s="67">
        <f t="shared" si="90"/>
        <v>41.945919908721592</v>
      </c>
      <c r="CE35" s="67">
        <f t="shared" si="90"/>
        <v>26.70568216105443</v>
      </c>
      <c r="CF35" s="69"/>
      <c r="CG35" s="67">
        <f t="shared" ref="CG35" si="91">CE35-CC35</f>
        <v>-17.514454013555341</v>
      </c>
      <c r="CH35" s="67">
        <f>SUM(CH8:CH33)</f>
        <v>14.446649153953038</v>
      </c>
      <c r="CI35" s="67">
        <f>SUM(CG35:CH35)</f>
        <v>-3.0678048596023029</v>
      </c>
      <c r="CK35" s="24" t="str">
        <f>BO35</f>
        <v>All occupations</v>
      </c>
      <c r="CL35" s="67">
        <f>SUM(CL8:CL33)</f>
        <v>25.455802160743453</v>
      </c>
      <c r="CM35" s="67">
        <f t="shared" ref="CM35:CP35" si="92">SUM(CM8:CM33)</f>
        <v>21.637193995223555</v>
      </c>
      <c r="CN35" s="67">
        <f t="shared" si="92"/>
        <v>16.149239807131337</v>
      </c>
      <c r="CO35" s="67">
        <f t="shared" si="92"/>
        <v>14.048044114003622</v>
      </c>
      <c r="CP35" s="67">
        <f t="shared" si="92"/>
        <v>10.61732717004065</v>
      </c>
      <c r="CQ35" s="69"/>
      <c r="CR35" s="67">
        <f t="shared" ref="CR35" si="93">CP35-CN35</f>
        <v>-5.5319126370906879</v>
      </c>
      <c r="CS35" s="67">
        <f>SUM(CS8:CS33)</f>
        <v>4.5209643821606811</v>
      </c>
      <c r="CT35" s="67">
        <f>SUM(CR35:CS35)</f>
        <v>-1.0109482549300068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of Tyne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of Tyne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of Tyne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of Tyne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of Tyne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of Tyne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of Tyne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of Tyne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of Tyne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3.8914183710201611</v>
      </c>
      <c r="C45" s="18">
        <f t="shared" si="104"/>
        <v>4.3354265497988287</v>
      </c>
      <c r="D45" s="18">
        <f t="shared" si="104"/>
        <v>4.1308184257149723</v>
      </c>
      <c r="E45" s="18">
        <f t="shared" si="104"/>
        <v>3.8032004587324995</v>
      </c>
      <c r="F45" s="18">
        <f t="shared" si="104"/>
        <v>4.0577695841936965</v>
      </c>
      <c r="H45" s="68">
        <f t="shared" ref="H45:H70" si="105">IF(D8&gt;0,(H8/D8)*100,0)</f>
        <v>54.80892416240345</v>
      </c>
      <c r="I45" s="69">
        <f t="shared" ref="I45:I70" si="106">IF(D8&gt;0,I8/D8*100,0)</f>
        <v>71.553409733299304</v>
      </c>
      <c r="J45" s="69">
        <f t="shared" ref="J45:J70" si="107">IF(D8&gt;0,(J8/D8)*100,0)</f>
        <v>126.36233389570275</v>
      </c>
      <c r="L45" t="str">
        <f>A45</f>
        <v>11 Corporate managers and directors</v>
      </c>
      <c r="M45" s="18">
        <f t="shared" ref="M45:Q54" si="108">M8/M$35*100</f>
        <v>5.6527471051087268</v>
      </c>
      <c r="N45" s="18">
        <f t="shared" si="108"/>
        <v>6.4502602617291505</v>
      </c>
      <c r="O45" s="18">
        <f t="shared" si="108"/>
        <v>6.0298768394907736</v>
      </c>
      <c r="P45" s="18">
        <f t="shared" si="108"/>
        <v>5.4047966976255948</v>
      </c>
      <c r="Q45" s="18">
        <f t="shared" si="108"/>
        <v>5.4255917611849176</v>
      </c>
      <c r="S45" s="68">
        <f t="shared" ref="S45:S70" si="109">IF(O8&gt;0,(S8/O8)*100,0)</f>
        <v>34.685592775927418</v>
      </c>
      <c r="T45" s="69">
        <f t="shared" ref="T45:T70" si="110">IF(O8&gt;0,T8/O8*100,0)</f>
        <v>68.109526041157736</v>
      </c>
      <c r="U45" s="69">
        <f t="shared" ref="U45:U70" si="111">IF(O8&gt;0,(U8/O8)*100,0)</f>
        <v>102.79511881708517</v>
      </c>
      <c r="W45" t="str">
        <f>A45</f>
        <v>11 Corporate managers and directors</v>
      </c>
      <c r="X45" s="18">
        <f t="shared" ref="X45:AB54" si="112">X8/X$35*100</f>
        <v>6.9171346344152482</v>
      </c>
      <c r="Y45" s="18">
        <f t="shared" si="112"/>
        <v>7.5920746331063844</v>
      </c>
      <c r="Z45" s="18">
        <f t="shared" si="112"/>
        <v>7.2232947512085559</v>
      </c>
      <c r="AA45" s="18">
        <f t="shared" si="112"/>
        <v>6.4911767661422513</v>
      </c>
      <c r="AB45" s="18">
        <f t="shared" si="112"/>
        <v>6.3554669363036522</v>
      </c>
      <c r="AD45" s="68">
        <f t="shared" ref="AD45:AD70" si="113">IF(Z8&gt;0,(AD8/Z8)*100,0)</f>
        <v>25.983219795611912</v>
      </c>
      <c r="AE45" s="69">
        <f t="shared" ref="AE45:AE70" si="114">IF(Z8&gt;0,AE8/Z8*100,0)</f>
        <v>64.811579461615509</v>
      </c>
      <c r="AF45" s="69">
        <f t="shared" ref="AF45:AF70" si="115">IF(Z8&gt;0,(AF8/Z8)*100,0)</f>
        <v>90.794799257227425</v>
      </c>
      <c r="AH45" t="str">
        <f>L45</f>
        <v>11 Corporate managers and directors</v>
      </c>
      <c r="AI45" s="18">
        <f t="shared" ref="AI45:AM54" si="116">AI8/AI$35*100</f>
        <v>4.8619088633228777</v>
      </c>
      <c r="AJ45" s="18">
        <f t="shared" si="116"/>
        <v>5.4263359489265612</v>
      </c>
      <c r="AK45" s="18">
        <f t="shared" si="116"/>
        <v>5.7508121618557828</v>
      </c>
      <c r="AL45" s="18">
        <f t="shared" si="116"/>
        <v>5.6005583133528951</v>
      </c>
      <c r="AM45" s="18">
        <f t="shared" si="116"/>
        <v>5.8011757727818516</v>
      </c>
      <c r="AO45" s="68">
        <f t="shared" ref="AO45:AO70" si="117">IF(AK8&gt;0,(AO8/AK8)*100,0)</f>
        <v>10.298309441602131</v>
      </c>
      <c r="AP45" s="69">
        <f t="shared" ref="AP45:AP70" si="118">IF(AK8&gt;0,AP8/AK8*100,0)</f>
        <v>54.856932074910667</v>
      </c>
      <c r="AQ45" s="69">
        <f t="shared" ref="AQ45:AQ70" si="119">IF(AK8&gt;0,(AQ8/AK8)*100,0)</f>
        <v>65.155241516512802</v>
      </c>
      <c r="AS45" t="str">
        <f>W45</f>
        <v>11 Corporate managers and directors</v>
      </c>
      <c r="AT45" s="18">
        <f t="shared" ref="AT45:AX54" si="120">AT8/AT$35*100</f>
        <v>6.7356001973532003</v>
      </c>
      <c r="AU45" s="18">
        <f t="shared" si="120"/>
        <v>6.9391840615500158</v>
      </c>
      <c r="AV45" s="18">
        <f t="shared" si="120"/>
        <v>6.9118982427021276</v>
      </c>
      <c r="AW45" s="18">
        <f t="shared" si="120"/>
        <v>5.9501338120585938</v>
      </c>
      <c r="AX45" s="18">
        <f t="shared" si="120"/>
        <v>5.5902322802769859</v>
      </c>
      <c r="AZ45" s="68">
        <f t="shared" ref="AZ45:AZ70" si="121">IF(AV8&gt;0,(AZ8/AV8)*100,0)</f>
        <v>4.510235149816304</v>
      </c>
      <c r="BA45" s="69">
        <f t="shared" ref="BA45:BA70" si="122">IF(AV8&gt;0,BA8/AV8*100,0)</f>
        <v>52.938063157375382</v>
      </c>
      <c r="BB45" s="69">
        <f t="shared" ref="BB45:BB70" si="123">IF(AV8&gt;0,(BB8/AV8)*100,0)</f>
        <v>57.448298307191692</v>
      </c>
      <c r="BD45" t="str">
        <f>AH45</f>
        <v>11 Corporate managers and directors</v>
      </c>
      <c r="BE45" s="18">
        <f t="shared" ref="BE45:BI54" si="124">BE8/BE$35*100</f>
        <v>4.0015963349216106</v>
      </c>
      <c r="BF45" s="18">
        <f t="shared" si="124"/>
        <v>4.5725021772115424</v>
      </c>
      <c r="BG45" s="18">
        <f t="shared" si="124"/>
        <v>4.8798188720952789</v>
      </c>
      <c r="BH45" s="18">
        <f t="shared" si="124"/>
        <v>3.9386656422603061</v>
      </c>
      <c r="BI45" s="18">
        <f t="shared" si="124"/>
        <v>4.0582459423633583</v>
      </c>
      <c r="BK45" s="68">
        <f t="shared" ref="BK45:BK70" si="125">IF(BG8&gt;0,(BK8/BG8)*100,0)</f>
        <v>-12.983145081638828</v>
      </c>
      <c r="BL45" s="69">
        <f t="shared" ref="BL45:BL70" si="126">IF(BG8&gt;0,BL8/BG8*100,0)</f>
        <v>37.578911835457021</v>
      </c>
      <c r="BM45" s="69">
        <f t="shared" ref="BM45:BM70" si="127">IF(BG8&gt;0,(BM8/BG8)*100,0)</f>
        <v>24.595766753818197</v>
      </c>
      <c r="BO45" t="str">
        <f>AS45</f>
        <v>11 Corporate managers and directors</v>
      </c>
      <c r="BP45" s="18">
        <f t="shared" ref="BP45:BT54" si="128">BP8/BP$35*100</f>
        <v>3.1499058501686967</v>
      </c>
      <c r="BQ45" s="18">
        <f t="shared" si="128"/>
        <v>3.667438384580334</v>
      </c>
      <c r="BR45" s="18">
        <f t="shared" si="128"/>
        <v>3.6314348903616867</v>
      </c>
      <c r="BS45" s="18">
        <f t="shared" si="128"/>
        <v>3.2285150852597311</v>
      </c>
      <c r="BT45" s="18">
        <f t="shared" si="128"/>
        <v>3.344275292523851</v>
      </c>
      <c r="BV45" s="68">
        <f t="shared" ref="BV45:BV70" si="129">IF(BR8&gt;0,(BV8/BR8)*100,0)</f>
        <v>-18.748992852541601</v>
      </c>
      <c r="BW45" s="69">
        <f t="shared" ref="BW45:BW70" si="130">IF(BR8&gt;0,BW8/BR8*100,0)</f>
        <v>37.575589750279079</v>
      </c>
      <c r="BX45" s="69">
        <f t="shared" ref="BX45:BX70" si="131">IF(BR8&gt;0,(BX8/BR8)*100,0)</f>
        <v>18.826596897737478</v>
      </c>
      <c r="BZ45" t="str">
        <f>BD45</f>
        <v>11 Corporate managers and directors</v>
      </c>
      <c r="CA45" s="18">
        <f t="shared" ref="CA45:CE54" si="132">CA8/CA$35*100</f>
        <v>2.6868709145508998</v>
      </c>
      <c r="CB45" s="18">
        <f t="shared" si="132"/>
        <v>3.6544467130175908</v>
      </c>
      <c r="CC45" s="18">
        <f t="shared" si="132"/>
        <v>3.6657467522800489</v>
      </c>
      <c r="CD45" s="18">
        <f t="shared" si="132"/>
        <v>3.6181523692735418</v>
      </c>
      <c r="CE45" s="18">
        <f t="shared" si="132"/>
        <v>4.1351441266787337</v>
      </c>
      <c r="CG45" s="68">
        <f t="shared" ref="CG45:CG70" si="133">IF(CC8&gt;0,(CG8/CC8)*100,0)</f>
        <v>-31.874172130081153</v>
      </c>
      <c r="CH45" s="69">
        <f t="shared" ref="CH45:CH70" si="134">IF(CC8&gt;0,CH8/CC8*100,0)</f>
        <v>36.677082856023304</v>
      </c>
      <c r="CI45" s="69">
        <f t="shared" ref="CI45:CI70" si="135">IF(CC8&gt;0,(CI8/CC8)*100,0)</f>
        <v>4.8029107259421515</v>
      </c>
      <c r="CK45" t="str">
        <f>BO45</f>
        <v>11 Corporate managers and directors</v>
      </c>
      <c r="CL45" s="18">
        <f t="shared" ref="CL45:CP54" si="136">CL8/CL$35*100</f>
        <v>1.7950018621759019</v>
      </c>
      <c r="CM45" s="18">
        <f t="shared" si="136"/>
        <v>2.6656066784683361</v>
      </c>
      <c r="CN45" s="18">
        <f t="shared" si="136"/>
        <v>2.6616533486968796</v>
      </c>
      <c r="CO45" s="18">
        <f t="shared" si="136"/>
        <v>2.6801177304293335</v>
      </c>
      <c r="CP45" s="18">
        <f t="shared" si="136"/>
        <v>4.1178196084902172</v>
      </c>
      <c r="CR45" s="68">
        <f t="shared" ref="CR45:CR70" si="137">IF(CN8&gt;0,(CR8/CN8)*100,0)</f>
        <v>1.7135801998237665</v>
      </c>
      <c r="CS45" s="69">
        <f t="shared" ref="CS45:CS70" si="138">IF(CN8&gt;0,CS8/CN8*100,0)</f>
        <v>36.105169564483255</v>
      </c>
      <c r="CT45" s="69">
        <f t="shared" ref="CT45:CT70" si="139">IF(CN8&gt;0,(CT8/CN8)*100,0)</f>
        <v>37.818749764307022</v>
      </c>
    </row>
    <row r="46" spans="1:98" x14ac:dyDescent="0.2">
      <c r="A46" t="str">
        <f t="shared" si="103"/>
        <v>12 Other managers and proprietors</v>
      </c>
      <c r="B46" s="18">
        <f t="shared" si="104"/>
        <v>1.9543529940442232</v>
      </c>
      <c r="C46" s="18">
        <f t="shared" si="104"/>
        <v>2.6855686806098644</v>
      </c>
      <c r="D46" s="18">
        <f t="shared" si="104"/>
        <v>2.1030980848892034</v>
      </c>
      <c r="E46" s="18">
        <f t="shared" si="104"/>
        <v>2.5771634606166183</v>
      </c>
      <c r="F46" s="18">
        <f t="shared" si="104"/>
        <v>3.2940862168619791</v>
      </c>
      <c r="H46" s="68">
        <f t="shared" si="105"/>
        <v>146.84262123578691</v>
      </c>
      <c r="I46" s="69">
        <f t="shared" si="106"/>
        <v>115.55581682892237</v>
      </c>
      <c r="J46" s="69">
        <f t="shared" si="107"/>
        <v>262.39843806470924</v>
      </c>
      <c r="L46" t="str">
        <f t="shared" ref="L46:L69" si="140">A46</f>
        <v>12 Other managers and proprietors</v>
      </c>
      <c r="M46" s="18">
        <f t="shared" si="108"/>
        <v>2.6971303546660974</v>
      </c>
      <c r="N46" s="18">
        <f t="shared" si="108"/>
        <v>3.1507131147518685</v>
      </c>
      <c r="O46" s="18">
        <f t="shared" si="108"/>
        <v>3.0148050981329151</v>
      </c>
      <c r="P46" s="18">
        <f t="shared" si="108"/>
        <v>3.6378484022473359</v>
      </c>
      <c r="Q46" s="18">
        <f t="shared" si="108"/>
        <v>4.6486576158610013</v>
      </c>
      <c r="S46" s="68">
        <f t="shared" si="109"/>
        <v>130.80796420551917</v>
      </c>
      <c r="T46" s="69">
        <f t="shared" si="110"/>
        <v>110.34470162746584</v>
      </c>
      <c r="U46" s="69">
        <f t="shared" si="111"/>
        <v>241.15266583298501</v>
      </c>
      <c r="W46" t="str">
        <f t="shared" ref="W46:W69" si="141">A46</f>
        <v>12 Other managers and proprietors</v>
      </c>
      <c r="X46" s="18">
        <f t="shared" si="112"/>
        <v>3.5309330776943213</v>
      </c>
      <c r="Y46" s="18">
        <f t="shared" si="112"/>
        <v>4.0681594675190818</v>
      </c>
      <c r="Z46" s="18">
        <f t="shared" si="112"/>
        <v>3.7183316628545584</v>
      </c>
      <c r="AA46" s="18">
        <f t="shared" si="112"/>
        <v>4.4228570341536013</v>
      </c>
      <c r="AB46" s="18">
        <f t="shared" si="112"/>
        <v>4.8053955500458647</v>
      </c>
      <c r="AD46" s="68">
        <f t="shared" si="113"/>
        <v>85.046806210820648</v>
      </c>
      <c r="AE46" s="69">
        <f t="shared" si="114"/>
        <v>99.295851732932178</v>
      </c>
      <c r="AF46" s="69">
        <f t="shared" si="115"/>
        <v>184.34265794375287</v>
      </c>
      <c r="AH46" t="str">
        <f t="shared" ref="AH46:AH69" si="142">L46</f>
        <v>12 Other managers and proprietors</v>
      </c>
      <c r="AI46" s="18">
        <f t="shared" si="116"/>
        <v>3.3492953804571144</v>
      </c>
      <c r="AJ46" s="18">
        <f t="shared" si="116"/>
        <v>4.2274985589247365</v>
      </c>
      <c r="AK46" s="18">
        <f t="shared" si="116"/>
        <v>4.3067968132607906</v>
      </c>
      <c r="AL46" s="18">
        <f t="shared" si="116"/>
        <v>5.4098889979051812</v>
      </c>
      <c r="AM46" s="18">
        <f t="shared" si="116"/>
        <v>6.7735940503752339</v>
      </c>
      <c r="AO46" s="68">
        <f t="shared" si="117"/>
        <v>71.967665715670236</v>
      </c>
      <c r="AP46" s="69">
        <f t="shared" si="118"/>
        <v>89.660235344694797</v>
      </c>
      <c r="AQ46" s="69">
        <f t="shared" si="119"/>
        <v>161.62790106036502</v>
      </c>
      <c r="AS46" t="str">
        <f t="shared" ref="AS46:AS69" si="143">W46</f>
        <v>12 Other managers and proprietors</v>
      </c>
      <c r="AT46" s="18">
        <f t="shared" si="120"/>
        <v>4.1639620505971369</v>
      </c>
      <c r="AU46" s="18">
        <f t="shared" si="120"/>
        <v>4.754691995540461</v>
      </c>
      <c r="AV46" s="18">
        <f t="shared" si="120"/>
        <v>4.3191586643877375</v>
      </c>
      <c r="AW46" s="18">
        <f t="shared" si="120"/>
        <v>5.0256653435973391</v>
      </c>
      <c r="AX46" s="18">
        <f t="shared" si="120"/>
        <v>5.1746401510745148</v>
      </c>
      <c r="AZ46" s="68">
        <f t="shared" si="121"/>
        <v>54.812955899768568</v>
      </c>
      <c r="BA46" s="69">
        <f t="shared" si="122"/>
        <v>81.131507638953209</v>
      </c>
      <c r="BB46" s="69">
        <f t="shared" si="123"/>
        <v>135.94446353872175</v>
      </c>
      <c r="BD46" t="str">
        <f t="shared" ref="BD46:BD69" si="144">AH46</f>
        <v>12 Other managers and proprietors</v>
      </c>
      <c r="BE46" s="18">
        <f t="shared" si="124"/>
        <v>2.9736078982007532</v>
      </c>
      <c r="BF46" s="18">
        <f t="shared" si="124"/>
        <v>2.9767504473916384</v>
      </c>
      <c r="BG46" s="18">
        <f t="shared" si="124"/>
        <v>2.937248521281886</v>
      </c>
      <c r="BH46" s="18">
        <f t="shared" si="124"/>
        <v>3.0469294533309812</v>
      </c>
      <c r="BI46" s="18">
        <f t="shared" si="124"/>
        <v>3.3457329468540484</v>
      </c>
      <c r="BK46" s="68">
        <f t="shared" si="125"/>
        <v>19.18436879016128</v>
      </c>
      <c r="BL46" s="69">
        <f t="shared" si="126"/>
        <v>52.762803454242324</v>
      </c>
      <c r="BM46" s="69">
        <f t="shared" si="127"/>
        <v>71.947172244403603</v>
      </c>
      <c r="BO46" t="str">
        <f t="shared" ref="BO46:BO69" si="145">AS46</f>
        <v>12 Other managers and proprietors</v>
      </c>
      <c r="BP46" s="18">
        <f t="shared" si="128"/>
        <v>2.9436053852983264</v>
      </c>
      <c r="BQ46" s="18">
        <f t="shared" si="128"/>
        <v>3.4885214624251084</v>
      </c>
      <c r="BR46" s="18">
        <f t="shared" si="128"/>
        <v>3.3548728462514261</v>
      </c>
      <c r="BS46" s="18">
        <f t="shared" si="128"/>
        <v>3.9677901674627361</v>
      </c>
      <c r="BT46" s="18">
        <f t="shared" si="128"/>
        <v>4.8340019513527936</v>
      </c>
      <c r="BV46" s="68">
        <f t="shared" si="129"/>
        <v>27.126400806851297</v>
      </c>
      <c r="BW46" s="69">
        <f t="shared" si="130"/>
        <v>60.150408815401057</v>
      </c>
      <c r="BX46" s="69">
        <f t="shared" si="131"/>
        <v>87.276809622252358</v>
      </c>
      <c r="BZ46" t="str">
        <f t="shared" ref="BZ46:BZ69" si="146">BD46</f>
        <v>12 Other managers and proprietors</v>
      </c>
      <c r="CA46" s="18">
        <f t="shared" si="132"/>
        <v>3.0579566101721825</v>
      </c>
      <c r="CB46" s="18">
        <f t="shared" si="132"/>
        <v>4.04203716557282</v>
      </c>
      <c r="CC46" s="18">
        <f t="shared" si="132"/>
        <v>3.8256893823037421</v>
      </c>
      <c r="CD46" s="18">
        <f t="shared" si="132"/>
        <v>4.5974282168713643</v>
      </c>
      <c r="CE46" s="18">
        <f t="shared" si="132"/>
        <v>5.7400673844644627</v>
      </c>
      <c r="CG46" s="68">
        <f t="shared" si="133"/>
        <v>-9.3869215051855583</v>
      </c>
      <c r="CH46" s="69">
        <f t="shared" si="134"/>
        <v>49.438771353103128</v>
      </c>
      <c r="CI46" s="69">
        <f t="shared" si="135"/>
        <v>40.051849847917573</v>
      </c>
      <c r="CK46" t="str">
        <f t="shared" ref="CK46:CK69" si="147">BO46</f>
        <v>12 Other managers and proprietors</v>
      </c>
      <c r="CL46" s="18">
        <f t="shared" si="136"/>
        <v>2.7054717353990987</v>
      </c>
      <c r="CM46" s="18">
        <f t="shared" si="136"/>
        <v>3.2498000598337442</v>
      </c>
      <c r="CN46" s="18">
        <f t="shared" si="136"/>
        <v>3.1349740248823412</v>
      </c>
      <c r="CO46" s="18">
        <f t="shared" si="136"/>
        <v>4.1522375841977359</v>
      </c>
      <c r="CP46" s="18">
        <f t="shared" si="136"/>
        <v>5.0812663556130566</v>
      </c>
      <c r="CR46" s="68">
        <f t="shared" si="137"/>
        <v>6.5616976457726679</v>
      </c>
      <c r="CS46" s="69">
        <f t="shared" si="138"/>
        <v>39.936059218463576</v>
      </c>
      <c r="CT46" s="69">
        <f t="shared" si="139"/>
        <v>46.497756864236244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14.821945300137651</v>
      </c>
      <c r="C47" s="18">
        <f t="shared" si="104"/>
        <v>15.518505127882404</v>
      </c>
      <c r="D47" s="18">
        <f t="shared" si="104"/>
        <v>14.976011818381654</v>
      </c>
      <c r="E47" s="18">
        <f t="shared" si="104"/>
        <v>14.846296072066057</v>
      </c>
      <c r="F47" s="18">
        <f t="shared" si="104"/>
        <v>15.14210888019247</v>
      </c>
      <c r="H47" s="68">
        <f t="shared" si="105"/>
        <v>59.34370322538642</v>
      </c>
      <c r="I47" s="69">
        <f t="shared" si="106"/>
        <v>53.243114758677493</v>
      </c>
      <c r="J47" s="69">
        <f t="shared" si="107"/>
        <v>112.58681798406391</v>
      </c>
      <c r="L47" t="str">
        <f t="shared" si="140"/>
        <v>21 Science, research, engineering and technology professionals</v>
      </c>
      <c r="M47" s="18">
        <f t="shared" si="108"/>
        <v>8.7492533966613433</v>
      </c>
      <c r="N47" s="18">
        <f t="shared" si="108"/>
        <v>10.162242351658522</v>
      </c>
      <c r="O47" s="18">
        <f t="shared" si="108"/>
        <v>9.9666480263147097</v>
      </c>
      <c r="P47" s="18">
        <f t="shared" si="108"/>
        <v>10.775303093012683</v>
      </c>
      <c r="Q47" s="18">
        <f t="shared" si="108"/>
        <v>12.145261100028602</v>
      </c>
      <c r="S47" s="68">
        <f t="shared" si="109"/>
        <v>82.406455896314156</v>
      </c>
      <c r="T47" s="69">
        <f t="shared" si="110"/>
        <v>60.839852348782465</v>
      </c>
      <c r="U47" s="69">
        <f t="shared" si="111"/>
        <v>143.24630824509663</v>
      </c>
      <c r="W47" t="str">
        <f t="shared" si="141"/>
        <v>21 Science, research, engineering and technology professionals</v>
      </c>
      <c r="X47" s="18">
        <f t="shared" si="112"/>
        <v>9.164212279519921</v>
      </c>
      <c r="Y47" s="18">
        <f t="shared" si="112"/>
        <v>8.7565060586740184</v>
      </c>
      <c r="Z47" s="18">
        <f t="shared" si="112"/>
        <v>8.3352393954282142</v>
      </c>
      <c r="AA47" s="18">
        <f t="shared" si="112"/>
        <v>8.036301586831005</v>
      </c>
      <c r="AB47" s="18">
        <f t="shared" si="112"/>
        <v>6.9369407234939962</v>
      </c>
      <c r="AD47" s="68">
        <f t="shared" si="113"/>
        <v>19.165484356547381</v>
      </c>
      <c r="AE47" s="69">
        <f t="shared" si="114"/>
        <v>43.905468921942294</v>
      </c>
      <c r="AF47" s="69">
        <f t="shared" si="115"/>
        <v>63.070953278489675</v>
      </c>
      <c r="AH47" t="str">
        <f t="shared" si="142"/>
        <v>21 Science, research, engineering and technology professionals</v>
      </c>
      <c r="AI47" s="18">
        <f t="shared" si="116"/>
        <v>2.595349416783534</v>
      </c>
      <c r="AJ47" s="18">
        <f t="shared" si="116"/>
        <v>2.9431886940284073</v>
      </c>
      <c r="AK47" s="18">
        <f t="shared" si="116"/>
        <v>2.9919697480648026</v>
      </c>
      <c r="AL47" s="18">
        <f t="shared" si="116"/>
        <v>3.4263420659486337</v>
      </c>
      <c r="AM47" s="18">
        <f t="shared" si="116"/>
        <v>3.5801312175595235</v>
      </c>
      <c r="AO47" s="68">
        <f t="shared" si="117"/>
        <v>30.834946278636842</v>
      </c>
      <c r="AP47" s="69">
        <f t="shared" si="118"/>
        <v>44.249976714711146</v>
      </c>
      <c r="AQ47" s="69">
        <f t="shared" si="119"/>
        <v>75.084922993347973</v>
      </c>
      <c r="AS47" t="str">
        <f t="shared" si="143"/>
        <v>21 Science, research, engineering and technology professionals</v>
      </c>
      <c r="AT47" s="18">
        <f t="shared" si="120"/>
        <v>9.5126240026542597</v>
      </c>
      <c r="AU47" s="18">
        <f t="shared" si="120"/>
        <v>9.1931996621395413</v>
      </c>
      <c r="AV47" s="18">
        <f t="shared" si="120"/>
        <v>8.9195701541631838</v>
      </c>
      <c r="AW47" s="18">
        <f t="shared" si="120"/>
        <v>8.2614144438558696</v>
      </c>
      <c r="AX47" s="18">
        <f t="shared" si="120"/>
        <v>7.0664257712315868</v>
      </c>
      <c r="AZ47" s="68">
        <f t="shared" si="121"/>
        <v>2.372234469415234</v>
      </c>
      <c r="BA47" s="69">
        <f t="shared" si="122"/>
        <v>35.457163708908269</v>
      </c>
      <c r="BB47" s="69">
        <f t="shared" si="123"/>
        <v>37.829398178323501</v>
      </c>
      <c r="BD47" t="str">
        <f t="shared" si="144"/>
        <v>21 Science, research, engineering and technology professionals</v>
      </c>
      <c r="BE47" s="18">
        <f t="shared" si="124"/>
        <v>3.1841045490869844</v>
      </c>
      <c r="BF47" s="18">
        <f t="shared" si="124"/>
        <v>3.1208279363383702</v>
      </c>
      <c r="BG47" s="18">
        <f t="shared" si="124"/>
        <v>3.5484945025453531</v>
      </c>
      <c r="BH47" s="18">
        <f t="shared" si="124"/>
        <v>2.7352809946960401</v>
      </c>
      <c r="BI47" s="18">
        <f t="shared" si="124"/>
        <v>2.4554966438158226</v>
      </c>
      <c r="BK47" s="68">
        <f t="shared" si="125"/>
        <v>-27.595771602094942</v>
      </c>
      <c r="BL47" s="69">
        <f t="shared" si="126"/>
        <v>22.833461941881204</v>
      </c>
      <c r="BM47" s="69">
        <f t="shared" si="127"/>
        <v>-4.7623096602137389</v>
      </c>
      <c r="BO47" t="str">
        <f t="shared" si="145"/>
        <v>21 Science, research, engineering and technology professionals</v>
      </c>
      <c r="BP47" s="18">
        <f t="shared" si="128"/>
        <v>2.1694395815512344</v>
      </c>
      <c r="BQ47" s="18">
        <f t="shared" si="128"/>
        <v>2.2249227282673427</v>
      </c>
      <c r="BR47" s="18">
        <f t="shared" si="128"/>
        <v>2.3685227494705674</v>
      </c>
      <c r="BS47" s="18">
        <f t="shared" si="128"/>
        <v>2.260078072480737</v>
      </c>
      <c r="BT47" s="18">
        <f t="shared" si="128"/>
        <v>2.4473028128322567</v>
      </c>
      <c r="BV47" s="68">
        <f t="shared" si="129"/>
        <v>-8.8377273441151338</v>
      </c>
      <c r="BW47" s="69">
        <f t="shared" si="130"/>
        <v>29.598100990590947</v>
      </c>
      <c r="BX47" s="69">
        <f t="shared" si="131"/>
        <v>20.760373646475813</v>
      </c>
      <c r="BZ47" t="str">
        <f t="shared" si="146"/>
        <v>21 Science, research, engineering and technology professionals</v>
      </c>
      <c r="CA47" s="18">
        <f t="shared" si="132"/>
        <v>1.8025880677450681</v>
      </c>
      <c r="CB47" s="18">
        <f t="shared" si="132"/>
        <v>2.7758597994942158</v>
      </c>
      <c r="CC47" s="18">
        <f t="shared" si="132"/>
        <v>2.5856463719549048</v>
      </c>
      <c r="CD47" s="18">
        <f t="shared" si="132"/>
        <v>3.0751113335434668</v>
      </c>
      <c r="CE47" s="18">
        <f t="shared" si="132"/>
        <v>4.1670616918169907</v>
      </c>
      <c r="CG47" s="68">
        <f t="shared" si="133"/>
        <v>-2.6705201563316674</v>
      </c>
      <c r="CH47" s="69">
        <f t="shared" si="134"/>
        <v>31.238578197424921</v>
      </c>
      <c r="CI47" s="69">
        <f t="shared" si="135"/>
        <v>28.568058041093252</v>
      </c>
      <c r="CK47" t="str">
        <f t="shared" si="147"/>
        <v>21 Science, research, engineering and technology professionals</v>
      </c>
      <c r="CL47" s="18">
        <f t="shared" si="136"/>
        <v>0.9143969386057047</v>
      </c>
      <c r="CM47" s="18">
        <f t="shared" si="136"/>
        <v>1.4443659390502117</v>
      </c>
      <c r="CN47" s="18">
        <f t="shared" si="136"/>
        <v>1.7488317054202376</v>
      </c>
      <c r="CO47" s="18">
        <f t="shared" si="136"/>
        <v>2.3767769184147984</v>
      </c>
      <c r="CP47" s="18">
        <f t="shared" si="136"/>
        <v>3.0941479488806944</v>
      </c>
      <c r="CR47" s="68">
        <f t="shared" si="137"/>
        <v>16.320476977501414</v>
      </c>
      <c r="CS47" s="69">
        <f t="shared" si="138"/>
        <v>37.453638105208555</v>
      </c>
      <c r="CT47" s="69">
        <f t="shared" si="139"/>
        <v>53.774115082709962</v>
      </c>
    </row>
    <row r="48" spans="1:98" x14ac:dyDescent="0.2">
      <c r="A48" t="str">
        <f t="shared" si="103"/>
        <v>22 Health professionals</v>
      </c>
      <c r="B48" s="18">
        <f t="shared" si="104"/>
        <v>27.472363280952461</v>
      </c>
      <c r="C48" s="18">
        <f t="shared" si="104"/>
        <v>28.102381194868169</v>
      </c>
      <c r="D48" s="18">
        <f t="shared" si="104"/>
        <v>29.363797050024452</v>
      </c>
      <c r="E48" s="18">
        <f t="shared" si="104"/>
        <v>30.515340468912207</v>
      </c>
      <c r="F48" s="18">
        <f t="shared" si="104"/>
        <v>30.973428402525897</v>
      </c>
      <c r="H48" s="68">
        <f t="shared" si="105"/>
        <v>66.234737241069524</v>
      </c>
      <c r="I48" s="69">
        <f t="shared" si="106"/>
        <v>74.391805666410164</v>
      </c>
      <c r="J48" s="69">
        <f t="shared" si="107"/>
        <v>140.62654290747969</v>
      </c>
      <c r="L48" t="str">
        <f t="shared" si="140"/>
        <v>22 Health professionals</v>
      </c>
      <c r="M48" s="18">
        <f t="shared" si="108"/>
        <v>12.827382681678213</v>
      </c>
      <c r="N48" s="18">
        <f t="shared" si="108"/>
        <v>12.250010062444609</v>
      </c>
      <c r="O48" s="18">
        <f t="shared" si="108"/>
        <v>12.688114280743806</v>
      </c>
      <c r="P48" s="18">
        <f t="shared" si="108"/>
        <v>12.705399676245488</v>
      </c>
      <c r="Q48" s="18">
        <f t="shared" si="108"/>
        <v>11.719539652257325</v>
      </c>
      <c r="S48" s="68">
        <f t="shared" si="109"/>
        <v>38.259805613708004</v>
      </c>
      <c r="T48" s="69">
        <f t="shared" si="110"/>
        <v>70.209693744860573</v>
      </c>
      <c r="U48" s="69">
        <f t="shared" si="111"/>
        <v>108.46949935856858</v>
      </c>
      <c r="W48" t="str">
        <f t="shared" si="141"/>
        <v>22 Health professionals</v>
      </c>
      <c r="X48" s="18">
        <f t="shared" si="112"/>
        <v>13.624343411135309</v>
      </c>
      <c r="Y48" s="18">
        <f t="shared" si="112"/>
        <v>13.988432603317197</v>
      </c>
      <c r="Z48" s="18">
        <f t="shared" si="112"/>
        <v>14.883309409135512</v>
      </c>
      <c r="AA48" s="18">
        <f t="shared" si="112"/>
        <v>15.941375742174429</v>
      </c>
      <c r="AB48" s="18">
        <f t="shared" si="112"/>
        <v>16.396451500298767</v>
      </c>
      <c r="AD48" s="68">
        <f t="shared" si="113"/>
        <v>57.743304743189249</v>
      </c>
      <c r="AE48" s="69">
        <f t="shared" si="114"/>
        <v>77.54891378643616</v>
      </c>
      <c r="AF48" s="69">
        <f t="shared" si="115"/>
        <v>135.29221852962542</v>
      </c>
      <c r="AH48" t="str">
        <f t="shared" si="142"/>
        <v>22 Health professionals</v>
      </c>
      <c r="AI48" s="18">
        <f t="shared" si="116"/>
        <v>21.721074847567916</v>
      </c>
      <c r="AJ48" s="18">
        <f t="shared" si="116"/>
        <v>16.675226409987367</v>
      </c>
      <c r="AK48" s="18">
        <f t="shared" si="116"/>
        <v>16.207649125992869</v>
      </c>
      <c r="AL48" s="18">
        <f t="shared" si="116"/>
        <v>9.9342670479049087</v>
      </c>
      <c r="AM48" s="18">
        <f t="shared" si="116"/>
        <v>2.5047492441447683</v>
      </c>
      <c r="AO48" s="68">
        <f t="shared" si="117"/>
        <v>-83.102352662022469</v>
      </c>
      <c r="AP48" s="69">
        <f t="shared" si="118"/>
        <v>19.602107129616098</v>
      </c>
      <c r="AQ48" s="69">
        <f t="shared" si="119"/>
        <v>-63.500245532406375</v>
      </c>
      <c r="AS48" t="str">
        <f t="shared" si="143"/>
        <v>22 Health professionals</v>
      </c>
      <c r="AT48" s="18">
        <f t="shared" si="120"/>
        <v>3.026011745669142</v>
      </c>
      <c r="AU48" s="18">
        <f t="shared" si="120"/>
        <v>3.278755516877665</v>
      </c>
      <c r="AV48" s="18">
        <f t="shared" si="120"/>
        <v>3.9544374786177854</v>
      </c>
      <c r="AW48" s="18">
        <f t="shared" si="120"/>
        <v>4.2045635483052006</v>
      </c>
      <c r="AX48" s="18">
        <f t="shared" si="120"/>
        <v>4.2625708479000677</v>
      </c>
      <c r="AZ48" s="68">
        <f t="shared" si="121"/>
        <v>39.287840099080199</v>
      </c>
      <c r="BA48" s="69">
        <f t="shared" si="122"/>
        <v>61.665474578542202</v>
      </c>
      <c r="BB48" s="69">
        <f t="shared" si="123"/>
        <v>100.9533146776224</v>
      </c>
      <c r="BD48" t="str">
        <f t="shared" si="144"/>
        <v>22 Health professionals</v>
      </c>
      <c r="BE48" s="18">
        <f t="shared" si="124"/>
        <v>2.8032070593130216</v>
      </c>
      <c r="BF48" s="18">
        <f t="shared" si="124"/>
        <v>3.3299000569133401</v>
      </c>
      <c r="BG48" s="18">
        <f t="shared" si="124"/>
        <v>3.5251862731980985</v>
      </c>
      <c r="BH48" s="18">
        <f t="shared" si="124"/>
        <v>4.3019404840965265</v>
      </c>
      <c r="BI48" s="18">
        <f t="shared" si="124"/>
        <v>4.8123409444160625</v>
      </c>
      <c r="BK48" s="68">
        <f t="shared" si="125"/>
        <v>42.837762933015604</v>
      </c>
      <c r="BL48" s="69">
        <f t="shared" si="126"/>
        <v>70.780805755322902</v>
      </c>
      <c r="BM48" s="69">
        <f t="shared" si="127"/>
        <v>113.61856868833851</v>
      </c>
      <c r="BO48" t="str">
        <f t="shared" si="145"/>
        <v>22 Health professionals</v>
      </c>
      <c r="BP48" s="18">
        <f t="shared" si="128"/>
        <v>2.1280722458712478</v>
      </c>
      <c r="BQ48" s="18">
        <f t="shared" si="128"/>
        <v>2.3946637749673716</v>
      </c>
      <c r="BR48" s="18">
        <f t="shared" si="128"/>
        <v>2.6914092518282025</v>
      </c>
      <c r="BS48" s="18">
        <f t="shared" si="128"/>
        <v>2.8498177424852047</v>
      </c>
      <c r="BT48" s="18">
        <f t="shared" si="128"/>
        <v>2.7811427456978839</v>
      </c>
      <c r="BV48" s="68">
        <f t="shared" si="129"/>
        <v>-8.8307181624900934</v>
      </c>
      <c r="BW48" s="69">
        <f t="shared" si="130"/>
        <v>43.084173846427234</v>
      </c>
      <c r="BX48" s="69">
        <f t="shared" si="131"/>
        <v>34.253455683937148</v>
      </c>
      <c r="BZ48" t="str">
        <f t="shared" si="146"/>
        <v>22 Health professionals</v>
      </c>
      <c r="CA48" s="18">
        <f t="shared" si="132"/>
        <v>2.116203582956059</v>
      </c>
      <c r="CB48" s="18">
        <f t="shared" si="132"/>
        <v>1.785921498579673</v>
      </c>
      <c r="CC48" s="18">
        <f t="shared" si="132"/>
        <v>2.2440461090780119</v>
      </c>
      <c r="CD48" s="18">
        <f t="shared" si="132"/>
        <v>2.1659088280221122</v>
      </c>
      <c r="CE48" s="18">
        <f t="shared" si="132"/>
        <v>1.6319825846392622</v>
      </c>
      <c r="CG48" s="68">
        <f t="shared" si="133"/>
        <v>-56.07949308084703</v>
      </c>
      <c r="CH48" s="69">
        <f t="shared" si="134"/>
        <v>29.868416547675281</v>
      </c>
      <c r="CI48" s="69">
        <f t="shared" si="135"/>
        <v>-26.211076533171745</v>
      </c>
      <c r="CK48" t="str">
        <f t="shared" si="147"/>
        <v>22 Health professionals</v>
      </c>
      <c r="CL48" s="18">
        <f t="shared" si="136"/>
        <v>0.56387178764454471</v>
      </c>
      <c r="CM48" s="18">
        <f t="shared" si="136"/>
        <v>0.68525274626659871</v>
      </c>
      <c r="CN48" s="18">
        <f t="shared" si="136"/>
        <v>0.7749399464628316</v>
      </c>
      <c r="CO48" s="18">
        <f t="shared" si="136"/>
        <v>1.0632856456603552</v>
      </c>
      <c r="CP48" s="18">
        <f t="shared" si="136"/>
        <v>1.6106047394869829</v>
      </c>
      <c r="CR48" s="68">
        <f t="shared" si="137"/>
        <v>36.641946793857542</v>
      </c>
      <c r="CS48" s="69">
        <f t="shared" si="138"/>
        <v>47.262957566090726</v>
      </c>
      <c r="CT48" s="69">
        <f t="shared" si="139"/>
        <v>83.904904359948276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30.153701980582113</v>
      </c>
      <c r="C49" s="18">
        <f t="shared" si="104"/>
        <v>27.055202695501357</v>
      </c>
      <c r="D49" s="18">
        <f t="shared" si="104"/>
        <v>28.204442969122894</v>
      </c>
      <c r="E49" s="18">
        <f t="shared" si="104"/>
        <v>27.218537439101283</v>
      </c>
      <c r="F49" s="18">
        <f t="shared" si="104"/>
        <v>24.305139814690332</v>
      </c>
      <c r="H49" s="68">
        <f t="shared" si="105"/>
        <v>35.807987117552784</v>
      </c>
      <c r="I49" s="69">
        <f t="shared" si="106"/>
        <v>62.731586344375181</v>
      </c>
      <c r="J49" s="69">
        <f t="shared" si="107"/>
        <v>98.539573461927958</v>
      </c>
      <c r="L49" t="str">
        <f t="shared" si="140"/>
        <v>23 Teaching and other educational professionals</v>
      </c>
      <c r="M49" s="18">
        <f t="shared" si="108"/>
        <v>25.018028126379555</v>
      </c>
      <c r="N49" s="18">
        <f t="shared" si="108"/>
        <v>22.980392725971747</v>
      </c>
      <c r="O49" s="18">
        <f t="shared" si="108"/>
        <v>24.56008612467107</v>
      </c>
      <c r="P49" s="18">
        <f t="shared" si="108"/>
        <v>24.06728445164666</v>
      </c>
      <c r="Q49" s="18">
        <f t="shared" si="108"/>
        <v>21.534659229335936</v>
      </c>
      <c r="S49" s="68">
        <f t="shared" si="109"/>
        <v>31.247363837197678</v>
      </c>
      <c r="T49" s="69">
        <f t="shared" si="110"/>
        <v>63.633663241460717</v>
      </c>
      <c r="U49" s="69">
        <f t="shared" si="111"/>
        <v>94.881027078658391</v>
      </c>
      <c r="W49" t="str">
        <f t="shared" si="141"/>
        <v>23 Teaching and other educational professionals</v>
      </c>
      <c r="X49" s="18">
        <f t="shared" si="112"/>
        <v>7.3541251912841261</v>
      </c>
      <c r="Y49" s="18">
        <f t="shared" si="112"/>
        <v>6.0363442875500208</v>
      </c>
      <c r="Z49" s="18">
        <f t="shared" si="112"/>
        <v>6.8023267502988896</v>
      </c>
      <c r="AA49" s="18">
        <f t="shared" si="112"/>
        <v>5.8710585535383748</v>
      </c>
      <c r="AB49" s="18">
        <f t="shared" si="112"/>
        <v>4.8780024752067037</v>
      </c>
      <c r="AD49" s="68">
        <f t="shared" si="113"/>
        <v>2.6798211764612172</v>
      </c>
      <c r="AE49" s="69">
        <f t="shared" si="114"/>
        <v>48.396073053551994</v>
      </c>
      <c r="AF49" s="69">
        <f t="shared" si="115"/>
        <v>51.075894230013205</v>
      </c>
      <c r="AH49" t="str">
        <f t="shared" si="142"/>
        <v>23 Teaching and other educational professionals</v>
      </c>
      <c r="AI49" s="18">
        <f t="shared" si="116"/>
        <v>2.8670930275295095</v>
      </c>
      <c r="AJ49" s="18">
        <f t="shared" si="116"/>
        <v>1.3933267519423462</v>
      </c>
      <c r="AK49" s="18">
        <f t="shared" si="116"/>
        <v>1.2287921389449057</v>
      </c>
      <c r="AL49" s="18">
        <f t="shared" si="116"/>
        <v>0.70375185015362518</v>
      </c>
      <c r="AM49" s="18">
        <f t="shared" si="116"/>
        <v>0.67684664261384453</v>
      </c>
      <c r="AO49" s="68">
        <f t="shared" si="117"/>
        <v>-39.772634199265219</v>
      </c>
      <c r="AP49" s="69">
        <f t="shared" si="118"/>
        <v>16.248017939641802</v>
      </c>
      <c r="AQ49" s="69">
        <f t="shared" si="119"/>
        <v>-23.524616259623425</v>
      </c>
      <c r="AS49" t="str">
        <f t="shared" si="143"/>
        <v>23 Teaching and other educational professionals</v>
      </c>
      <c r="AT49" s="18">
        <f t="shared" si="120"/>
        <v>0.95413055429906435</v>
      </c>
      <c r="AU49" s="18">
        <f t="shared" si="120"/>
        <v>0.6820237128267268</v>
      </c>
      <c r="AV49" s="18">
        <f t="shared" si="120"/>
        <v>0.71599409198163522</v>
      </c>
      <c r="AW49" s="18">
        <f t="shared" si="120"/>
        <v>0.56260462793533006</v>
      </c>
      <c r="AX49" s="18">
        <f t="shared" si="120"/>
        <v>0.40756956211282702</v>
      </c>
      <c r="AZ49" s="68">
        <f t="shared" si="121"/>
        <v>-26.443914133392436</v>
      </c>
      <c r="BA49" s="69">
        <f t="shared" si="122"/>
        <v>33.031589016247132</v>
      </c>
      <c r="BB49" s="69">
        <f t="shared" si="123"/>
        <v>6.5876748828546949</v>
      </c>
      <c r="BD49" t="str">
        <f t="shared" si="144"/>
        <v>23 Teaching and other educational professionals</v>
      </c>
      <c r="BE49" s="18">
        <f t="shared" si="124"/>
        <v>0.86305006897848158</v>
      </c>
      <c r="BF49" s="18">
        <f t="shared" si="124"/>
        <v>0.78618119459762081</v>
      </c>
      <c r="BG49" s="18">
        <f t="shared" si="124"/>
        <v>0.99459881457189636</v>
      </c>
      <c r="BH49" s="18">
        <f t="shared" si="124"/>
        <v>1.0459079827534157</v>
      </c>
      <c r="BI49" s="18">
        <f t="shared" si="124"/>
        <v>1.1063624953345654</v>
      </c>
      <c r="BK49" s="68">
        <f t="shared" si="125"/>
        <v>16.390686412905669</v>
      </c>
      <c r="BL49" s="69">
        <f t="shared" si="126"/>
        <v>42.44341258319244</v>
      </c>
      <c r="BM49" s="69">
        <f t="shared" si="127"/>
        <v>58.834098996098106</v>
      </c>
      <c r="BO49" t="str">
        <f t="shared" si="145"/>
        <v>23 Teaching and other educational professionals</v>
      </c>
      <c r="BP49" s="18">
        <f t="shared" si="128"/>
        <v>0.66598726422128252</v>
      </c>
      <c r="BQ49" s="18">
        <f t="shared" si="128"/>
        <v>0.64933715963381911</v>
      </c>
      <c r="BR49" s="18">
        <f t="shared" si="128"/>
        <v>0.8115420767114887</v>
      </c>
      <c r="BS49" s="18">
        <f t="shared" si="128"/>
        <v>0.79340234428452394</v>
      </c>
      <c r="BT49" s="18">
        <f t="shared" si="128"/>
        <v>0.76202665506287826</v>
      </c>
      <c r="BV49" s="68">
        <f t="shared" si="129"/>
        <v>-17.155417147047764</v>
      </c>
      <c r="BW49" s="69">
        <f t="shared" si="130"/>
        <v>40.049904962007517</v>
      </c>
      <c r="BX49" s="69">
        <f t="shared" si="131"/>
        <v>22.894487814959756</v>
      </c>
      <c r="BZ49" t="str">
        <f t="shared" si="146"/>
        <v>23 Teaching and other educational professionals</v>
      </c>
      <c r="CA49" s="18">
        <f t="shared" si="132"/>
        <v>0.87445414286709355</v>
      </c>
      <c r="CB49" s="18">
        <f t="shared" si="132"/>
        <v>0.80299700416296438</v>
      </c>
      <c r="CC49" s="18">
        <f t="shared" si="132"/>
        <v>1.0460537235084479</v>
      </c>
      <c r="CD49" s="18">
        <f t="shared" si="132"/>
        <v>1.0613686288426634</v>
      </c>
      <c r="CE49" s="18">
        <f t="shared" si="132"/>
        <v>1.1587537843525411</v>
      </c>
      <c r="CG49" s="68">
        <f t="shared" si="133"/>
        <v>-33.100822845636756</v>
      </c>
      <c r="CH49" s="69">
        <f t="shared" si="134"/>
        <v>34.929056978309916</v>
      </c>
      <c r="CI49" s="69">
        <f t="shared" si="135"/>
        <v>1.8282341326731584</v>
      </c>
      <c r="CK49" t="str">
        <f t="shared" si="147"/>
        <v>23 Teaching and other educational professionals</v>
      </c>
      <c r="CL49" s="18">
        <f t="shared" si="136"/>
        <v>0.38947417689725827</v>
      </c>
      <c r="CM49" s="18">
        <f t="shared" si="136"/>
        <v>0.53434290130008233</v>
      </c>
      <c r="CN49" s="18">
        <f t="shared" si="136"/>
        <v>0.68017574198872433</v>
      </c>
      <c r="CO49" s="18">
        <f t="shared" si="136"/>
        <v>0.92455555382561327</v>
      </c>
      <c r="CP49" s="18">
        <f t="shared" si="136"/>
        <v>1.2518227072810173</v>
      </c>
      <c r="CR49" s="68">
        <f t="shared" si="137"/>
        <v>20.999841850596667</v>
      </c>
      <c r="CS49" s="69">
        <f t="shared" si="138"/>
        <v>45.347608561513383</v>
      </c>
      <c r="CT49" s="69">
        <f t="shared" si="139"/>
        <v>66.347450412110049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5.4405172462437141</v>
      </c>
      <c r="C50" s="18">
        <f t="shared" si="104"/>
        <v>5.7347577481341938</v>
      </c>
      <c r="D50" s="18">
        <f t="shared" si="104"/>
        <v>5.8716955564574302</v>
      </c>
      <c r="E50" s="18">
        <f t="shared" si="104"/>
        <v>6.1793326964874762</v>
      </c>
      <c r="F50" s="18">
        <f t="shared" si="104"/>
        <v>6.617181073679995</v>
      </c>
      <c r="H50" s="68">
        <f t="shared" si="105"/>
        <v>77.604597952735162</v>
      </c>
      <c r="I50" s="69">
        <f t="shared" si="106"/>
        <v>77.665248815367619</v>
      </c>
      <c r="J50" s="69">
        <f t="shared" si="107"/>
        <v>155.26984676810278</v>
      </c>
      <c r="L50" t="str">
        <f t="shared" si="140"/>
        <v>24 Business, media and public service professionals</v>
      </c>
      <c r="M50" s="18">
        <f t="shared" si="108"/>
        <v>11.688068463518128</v>
      </c>
      <c r="N50" s="18">
        <f t="shared" si="108"/>
        <v>11.520853587659815</v>
      </c>
      <c r="O50" s="18">
        <f t="shared" si="108"/>
        <v>11.995663411108803</v>
      </c>
      <c r="P50" s="18">
        <f t="shared" si="108"/>
        <v>12.061278196890873</v>
      </c>
      <c r="Q50" s="18">
        <f t="shared" si="108"/>
        <v>11.674469692344593</v>
      </c>
      <c r="S50" s="68">
        <f t="shared" si="109"/>
        <v>45.678466638052953</v>
      </c>
      <c r="T50" s="69">
        <f t="shared" si="110"/>
        <v>69.706078310194414</v>
      </c>
      <c r="U50" s="69">
        <f t="shared" si="111"/>
        <v>115.38454494824735</v>
      </c>
      <c r="W50" t="str">
        <f t="shared" si="141"/>
        <v>24 Business, media and public service professionals</v>
      </c>
      <c r="X50" s="18">
        <f t="shared" si="112"/>
        <v>9.7359635749069149</v>
      </c>
      <c r="Y50" s="18">
        <f t="shared" si="112"/>
        <v>9.5130233174865975</v>
      </c>
      <c r="Z50" s="18">
        <f t="shared" si="112"/>
        <v>10.55457385270479</v>
      </c>
      <c r="AA50" s="18">
        <f t="shared" si="112"/>
        <v>10.59021520518972</v>
      </c>
      <c r="AB50" s="18">
        <f t="shared" si="112"/>
        <v>10.28131645338423</v>
      </c>
      <c r="AD50" s="68">
        <f t="shared" si="113"/>
        <v>39.478927851777129</v>
      </c>
      <c r="AE50" s="69">
        <f t="shared" si="114"/>
        <v>64.608815979505692</v>
      </c>
      <c r="AF50" s="69">
        <f t="shared" si="115"/>
        <v>104.08774383128284</v>
      </c>
      <c r="AH50" t="str">
        <f t="shared" si="142"/>
        <v>24 Business, media and public service professionals</v>
      </c>
      <c r="AI50" s="18">
        <f t="shared" si="116"/>
        <v>3.2726390381173838</v>
      </c>
      <c r="AJ50" s="18">
        <f t="shared" si="116"/>
        <v>3.1356144025991828</v>
      </c>
      <c r="AK50" s="18">
        <f t="shared" si="116"/>
        <v>3.3201266651048513</v>
      </c>
      <c r="AL50" s="18">
        <f t="shared" si="116"/>
        <v>3.1949335683516398</v>
      </c>
      <c r="AM50" s="18">
        <f t="shared" si="116"/>
        <v>3.1964371966303009</v>
      </c>
      <c r="AO50" s="68">
        <f t="shared" si="117"/>
        <v>5.2673129162397254</v>
      </c>
      <c r="AP50" s="69">
        <f t="shared" si="118"/>
        <v>37.872507743611003</v>
      </c>
      <c r="AQ50" s="69">
        <f t="shared" si="119"/>
        <v>43.139820659850727</v>
      </c>
      <c r="AS50" t="str">
        <f t="shared" si="143"/>
        <v>24 Business, media and public service professionals</v>
      </c>
      <c r="AT50" s="18">
        <f t="shared" si="120"/>
        <v>5.4614276852264272</v>
      </c>
      <c r="AU50" s="18">
        <f t="shared" si="120"/>
        <v>5.2019268030710801</v>
      </c>
      <c r="AV50" s="18">
        <f t="shared" si="120"/>
        <v>5.7326325188390603</v>
      </c>
      <c r="AW50" s="18">
        <f t="shared" si="120"/>
        <v>6.07801004286938</v>
      </c>
      <c r="AX50" s="18">
        <f t="shared" si="120"/>
        <v>6.074705594089103</v>
      </c>
      <c r="AZ50" s="68">
        <f t="shared" si="121"/>
        <v>36.929631425757371</v>
      </c>
      <c r="BA50" s="69">
        <f t="shared" si="122"/>
        <v>57.956624676187374</v>
      </c>
      <c r="BB50" s="69">
        <f t="shared" si="123"/>
        <v>94.886256101944753</v>
      </c>
      <c r="BD50" t="str">
        <f t="shared" si="144"/>
        <v>24 Business, media and public service professionals</v>
      </c>
      <c r="BE50" s="18">
        <f t="shared" si="124"/>
        <v>3.1277411046596266</v>
      </c>
      <c r="BF50" s="18">
        <f t="shared" si="124"/>
        <v>3.2647498682965406</v>
      </c>
      <c r="BG50" s="18">
        <f t="shared" si="124"/>
        <v>3.8763772914956953</v>
      </c>
      <c r="BH50" s="18">
        <f t="shared" si="124"/>
        <v>3.9348789350544338</v>
      </c>
      <c r="BI50" s="18">
        <f t="shared" si="124"/>
        <v>4.1173339433259981</v>
      </c>
      <c r="BK50" s="68">
        <f t="shared" si="125"/>
        <v>11.137026625062669</v>
      </c>
      <c r="BL50" s="69">
        <f t="shared" si="126"/>
        <v>44.192913040007063</v>
      </c>
      <c r="BM50" s="69">
        <f t="shared" si="127"/>
        <v>55.329939665069737</v>
      </c>
      <c r="BO50" t="str">
        <f t="shared" si="145"/>
        <v>24 Business, media and public service professionals</v>
      </c>
      <c r="BP50" s="18">
        <f t="shared" si="128"/>
        <v>2.1747959893498474</v>
      </c>
      <c r="BQ50" s="18">
        <f t="shared" si="128"/>
        <v>2.2221278250534846</v>
      </c>
      <c r="BR50" s="18">
        <f t="shared" si="128"/>
        <v>2.5624417953604115</v>
      </c>
      <c r="BS50" s="18">
        <f t="shared" si="128"/>
        <v>2.6816569722724877</v>
      </c>
      <c r="BT50" s="18">
        <f t="shared" si="128"/>
        <v>2.8689710075626054</v>
      </c>
      <c r="BV50" s="68">
        <f t="shared" si="129"/>
        <v>-1.2181524378999533</v>
      </c>
      <c r="BW50" s="69">
        <f t="shared" si="130"/>
        <v>39.902207599336272</v>
      </c>
      <c r="BX50" s="69">
        <f t="shared" si="131"/>
        <v>38.684055161436312</v>
      </c>
      <c r="BZ50" t="str">
        <f t="shared" si="146"/>
        <v>24 Business, media and public service professionals</v>
      </c>
      <c r="CA50" s="18">
        <f t="shared" si="132"/>
        <v>1.8212234817372375</v>
      </c>
      <c r="CB50" s="18">
        <f t="shared" si="132"/>
        <v>2.1315297154848754</v>
      </c>
      <c r="CC50" s="18">
        <f t="shared" si="132"/>
        <v>2.4680229486464733</v>
      </c>
      <c r="CD50" s="18">
        <f t="shared" si="132"/>
        <v>2.6606334092465609</v>
      </c>
      <c r="CE50" s="18">
        <f t="shared" si="132"/>
        <v>2.6718905178864558</v>
      </c>
      <c r="CG50" s="68">
        <f t="shared" si="133"/>
        <v>-34.618773192713157</v>
      </c>
      <c r="CH50" s="69">
        <f t="shared" si="134"/>
        <v>33.951599993204148</v>
      </c>
      <c r="CI50" s="69">
        <f t="shared" si="135"/>
        <v>-0.667173199509009</v>
      </c>
      <c r="CK50" t="str">
        <f t="shared" si="147"/>
        <v>24 Business, media and public service professionals</v>
      </c>
      <c r="CL50" s="18">
        <f t="shared" si="136"/>
        <v>1.2268917567596846</v>
      </c>
      <c r="CM50" s="18">
        <f t="shared" si="136"/>
        <v>1.7429058388689258</v>
      </c>
      <c r="CN50" s="18">
        <f t="shared" si="136"/>
        <v>2.1185428980675378</v>
      </c>
      <c r="CO50" s="18">
        <f t="shared" si="136"/>
        <v>2.7814135182329993</v>
      </c>
      <c r="CP50" s="18">
        <f t="shared" si="136"/>
        <v>4.2757547360066459</v>
      </c>
      <c r="CR50" s="68">
        <f t="shared" si="137"/>
        <v>32.690136136626514</v>
      </c>
      <c r="CS50" s="69">
        <f t="shared" si="138"/>
        <v>46.096575536010747</v>
      </c>
      <c r="CT50" s="69">
        <f t="shared" si="139"/>
        <v>78.786711672637253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2.0954428607750097</v>
      </c>
      <c r="C51" s="18">
        <f t="shared" si="104"/>
        <v>2.2293587862030293</v>
      </c>
      <c r="D51" s="18">
        <f t="shared" si="104"/>
        <v>2.2262800759991261</v>
      </c>
      <c r="E51" s="18">
        <f t="shared" si="104"/>
        <v>2.0567866104380732</v>
      </c>
      <c r="F51" s="18">
        <f t="shared" si="104"/>
        <v>2.3643434132451584</v>
      </c>
      <c r="H51" s="68">
        <f t="shared" si="105"/>
        <v>67.36917393577022</v>
      </c>
      <c r="I51" s="69">
        <f t="shared" si="106"/>
        <v>65.770519487209384</v>
      </c>
      <c r="J51" s="69">
        <f t="shared" si="107"/>
        <v>133.1396934229796</v>
      </c>
      <c r="L51" t="str">
        <f t="shared" si="140"/>
        <v>31 Science, engineering and technology associate professionals</v>
      </c>
      <c r="M51" s="18">
        <f t="shared" si="108"/>
        <v>1.9254357110107823</v>
      </c>
      <c r="N51" s="18">
        <f t="shared" si="108"/>
        <v>2.1868176626208697</v>
      </c>
      <c r="O51" s="18">
        <f t="shared" si="108"/>
        <v>2.2818766355477917</v>
      </c>
      <c r="P51" s="18">
        <f t="shared" si="108"/>
        <v>2.0066693099722777</v>
      </c>
      <c r="Q51" s="18">
        <f t="shared" si="108"/>
        <v>2.2041148854165717</v>
      </c>
      <c r="S51" s="68">
        <f t="shared" si="109"/>
        <v>44.585431958345914</v>
      </c>
      <c r="T51" s="69">
        <f t="shared" si="110"/>
        <v>55.476309849246277</v>
      </c>
      <c r="U51" s="69">
        <f t="shared" si="111"/>
        <v>100.0617418075922</v>
      </c>
      <c r="W51" t="str">
        <f t="shared" si="141"/>
        <v>31 Science, engineering and technology associate professionals</v>
      </c>
      <c r="X51" s="18">
        <f t="shared" si="112"/>
        <v>2.7423509052839283</v>
      </c>
      <c r="Y51" s="18">
        <f t="shared" si="112"/>
        <v>2.8911470844835478</v>
      </c>
      <c r="Z51" s="18">
        <f t="shared" si="112"/>
        <v>2.8831085759954136</v>
      </c>
      <c r="AA51" s="18">
        <f t="shared" si="112"/>
        <v>2.4606237343445945</v>
      </c>
      <c r="AB51" s="18">
        <f t="shared" si="112"/>
        <v>2.2163541335289487</v>
      </c>
      <c r="AD51" s="68">
        <f t="shared" si="113"/>
        <v>10.072475277199427</v>
      </c>
      <c r="AE51" s="69">
        <f t="shared" si="114"/>
        <v>45.181606652422943</v>
      </c>
      <c r="AF51" s="69">
        <f t="shared" si="115"/>
        <v>55.25408192962238</v>
      </c>
      <c r="AH51" t="str">
        <f t="shared" si="142"/>
        <v>31 Science, engineering and technology associate professionals</v>
      </c>
      <c r="AI51" s="18">
        <f t="shared" si="116"/>
        <v>1.3504225238033618</v>
      </c>
      <c r="AJ51" s="18">
        <f t="shared" si="116"/>
        <v>1.5764570869198795</v>
      </c>
      <c r="AK51" s="18">
        <f t="shared" si="116"/>
        <v>1.6486145928636775</v>
      </c>
      <c r="AL51" s="18">
        <f t="shared" si="116"/>
        <v>1.7770446218160318</v>
      </c>
      <c r="AM51" s="18">
        <f t="shared" si="116"/>
        <v>2.1248234625103852</v>
      </c>
      <c r="AO51" s="68">
        <f t="shared" si="117"/>
        <v>40.924248465369203</v>
      </c>
      <c r="AP51" s="69">
        <f t="shared" si="118"/>
        <v>54.944031265463977</v>
      </c>
      <c r="AQ51" s="69">
        <f t="shared" si="119"/>
        <v>95.86827973083318</v>
      </c>
      <c r="AS51" t="str">
        <f t="shared" si="143"/>
        <v>31 Science, engineering and technology associate professionals</v>
      </c>
      <c r="AT51" s="18">
        <f t="shared" si="120"/>
        <v>4.578560157982337</v>
      </c>
      <c r="AU51" s="18">
        <f t="shared" si="120"/>
        <v>3.9249608272902061</v>
      </c>
      <c r="AV51" s="18">
        <f t="shared" si="120"/>
        <v>3.9059382201274575</v>
      </c>
      <c r="AW51" s="18">
        <f t="shared" si="120"/>
        <v>3.0729624718087081</v>
      </c>
      <c r="AX51" s="18">
        <f t="shared" si="120"/>
        <v>2.523671786790044</v>
      </c>
      <c r="AZ51" s="68">
        <f t="shared" si="121"/>
        <v>-16.510125194800189</v>
      </c>
      <c r="BA51" s="69">
        <f t="shared" si="122"/>
        <v>32.730502079173505</v>
      </c>
      <c r="BB51" s="69">
        <f t="shared" si="123"/>
        <v>16.220376884373316</v>
      </c>
      <c r="BD51" t="str">
        <f t="shared" si="144"/>
        <v>31 Science, engineering and technology associate professionals</v>
      </c>
      <c r="BE51" s="18">
        <f t="shared" si="124"/>
        <v>1.7382844680101133</v>
      </c>
      <c r="BF51" s="18">
        <f t="shared" si="124"/>
        <v>1.698706448436236</v>
      </c>
      <c r="BG51" s="18">
        <f t="shared" si="124"/>
        <v>1.9585411264651325</v>
      </c>
      <c r="BH51" s="18">
        <f t="shared" si="124"/>
        <v>1.3790823637258849</v>
      </c>
      <c r="BI51" s="18">
        <f t="shared" si="124"/>
        <v>1.1325486025161753</v>
      </c>
      <c r="BK51" s="68">
        <f t="shared" si="125"/>
        <v>-39.494775798545675</v>
      </c>
      <c r="BL51" s="69">
        <f t="shared" si="126"/>
        <v>23.711680807085962</v>
      </c>
      <c r="BM51" s="69">
        <f t="shared" si="127"/>
        <v>-15.783094991459713</v>
      </c>
      <c r="BO51" t="str">
        <f t="shared" si="145"/>
        <v>31 Science, engineering and technology associate professionals</v>
      </c>
      <c r="BP51" s="18">
        <f t="shared" si="128"/>
        <v>1.3220346849021731</v>
      </c>
      <c r="BQ51" s="18">
        <f t="shared" si="128"/>
        <v>1.4123947381770139</v>
      </c>
      <c r="BR51" s="18">
        <f t="shared" si="128"/>
        <v>1.5529244655496444</v>
      </c>
      <c r="BS51" s="18">
        <f t="shared" si="128"/>
        <v>1.2942572769382732</v>
      </c>
      <c r="BT51" s="18">
        <f t="shared" si="128"/>
        <v>1.3976289986595756</v>
      </c>
      <c r="BV51" s="68">
        <f t="shared" si="129"/>
        <v>-20.595234867483487</v>
      </c>
      <c r="BW51" s="69">
        <f t="shared" si="130"/>
        <v>28.559744744428016</v>
      </c>
      <c r="BX51" s="69">
        <f t="shared" si="131"/>
        <v>7.9645098769445308</v>
      </c>
      <c r="BZ51" t="str">
        <f t="shared" si="146"/>
        <v>31 Science, engineering and technology associate professionals</v>
      </c>
      <c r="CA51" s="18">
        <f t="shared" si="132"/>
        <v>1.2841619788321792</v>
      </c>
      <c r="CB51" s="18">
        <f t="shared" si="132"/>
        <v>1.9747066290827249</v>
      </c>
      <c r="CC51" s="18">
        <f t="shared" si="132"/>
        <v>1.9598375830720616</v>
      </c>
      <c r="CD51" s="18">
        <f t="shared" si="132"/>
        <v>1.897755308022991</v>
      </c>
      <c r="CE51" s="18">
        <f t="shared" si="132"/>
        <v>2.5118779715046977</v>
      </c>
      <c r="CG51" s="68">
        <f t="shared" si="133"/>
        <v>-22.596240323903974</v>
      </c>
      <c r="CH51" s="69">
        <f t="shared" si="134"/>
        <v>30.362187170282812</v>
      </c>
      <c r="CI51" s="69">
        <f t="shared" si="135"/>
        <v>7.765946846378835</v>
      </c>
      <c r="CK51" t="str">
        <f t="shared" si="147"/>
        <v>31 Science, engineering and technology associate professionals</v>
      </c>
      <c r="CL51" s="18">
        <f t="shared" si="136"/>
        <v>0.58768199458129711</v>
      </c>
      <c r="CM51" s="18">
        <f t="shared" si="136"/>
        <v>0.95217965090225642</v>
      </c>
      <c r="CN51" s="18">
        <f t="shared" si="136"/>
        <v>1.1524213839578226</v>
      </c>
      <c r="CO51" s="18">
        <f t="shared" si="136"/>
        <v>1.3822133201917566</v>
      </c>
      <c r="CP51" s="18">
        <f t="shared" si="136"/>
        <v>2.2604330382964513</v>
      </c>
      <c r="CR51" s="68">
        <f t="shared" si="137"/>
        <v>28.956564472301721</v>
      </c>
      <c r="CS51" s="69">
        <f t="shared" si="138"/>
        <v>43.285820336848126</v>
      </c>
      <c r="CT51" s="69">
        <f t="shared" si="139"/>
        <v>72.242384809149854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0.55023520740885767</v>
      </c>
      <c r="C52" s="18">
        <f t="shared" si="104"/>
        <v>0.65545374266991507</v>
      </c>
      <c r="D52" s="18">
        <f t="shared" si="104"/>
        <v>0.51913521984714539</v>
      </c>
      <c r="E52" s="18">
        <f t="shared" si="104"/>
        <v>0.50376699126123392</v>
      </c>
      <c r="F52" s="18">
        <f t="shared" si="104"/>
        <v>0.4977143475221153</v>
      </c>
      <c r="H52" s="68">
        <f t="shared" si="105"/>
        <v>51.093013104413011</v>
      </c>
      <c r="I52" s="69">
        <f t="shared" si="106"/>
        <v>86.372909732228536</v>
      </c>
      <c r="J52" s="69">
        <f t="shared" si="107"/>
        <v>137.46592283664157</v>
      </c>
      <c r="L52" t="str">
        <f t="shared" si="140"/>
        <v>32 Health and social care associate professionals</v>
      </c>
      <c r="M52" s="18">
        <f t="shared" si="108"/>
        <v>2.7129530019364632</v>
      </c>
      <c r="N52" s="18">
        <f t="shared" si="108"/>
        <v>2.7083817072517586</v>
      </c>
      <c r="O52" s="18">
        <f t="shared" si="108"/>
        <v>2.6955720538308929</v>
      </c>
      <c r="P52" s="18">
        <f t="shared" si="108"/>
        <v>2.5916500310518948</v>
      </c>
      <c r="Q52" s="18">
        <f t="shared" si="108"/>
        <v>2.5340341008717409</v>
      </c>
      <c r="S52" s="68">
        <f t="shared" si="109"/>
        <v>40.716161753219176</v>
      </c>
      <c r="T52" s="69">
        <f t="shared" si="110"/>
        <v>78.928665315998558</v>
      </c>
      <c r="U52" s="69">
        <f t="shared" si="111"/>
        <v>119.64482706921773</v>
      </c>
      <c r="W52" t="str">
        <f t="shared" si="141"/>
        <v>32 Health and social care associate professionals</v>
      </c>
      <c r="X52" s="18">
        <f t="shared" si="112"/>
        <v>3.8221827232463332</v>
      </c>
      <c r="Y52" s="18">
        <f t="shared" si="112"/>
        <v>4.0570679428087546</v>
      </c>
      <c r="Z52" s="18">
        <f t="shared" si="112"/>
        <v>4.3093805077971528</v>
      </c>
      <c r="AA52" s="18">
        <f t="shared" si="112"/>
        <v>4.4295699428998203</v>
      </c>
      <c r="AB52" s="18">
        <f t="shared" si="112"/>
        <v>4.7356872491071167</v>
      </c>
      <c r="AD52" s="68">
        <f t="shared" si="113"/>
        <v>57.3507245839604</v>
      </c>
      <c r="AE52" s="69">
        <f t="shared" si="114"/>
        <v>82.798453735219198</v>
      </c>
      <c r="AF52" s="69">
        <f t="shared" si="115"/>
        <v>140.14917831917955</v>
      </c>
      <c r="AH52" t="str">
        <f t="shared" si="142"/>
        <v>32 Health and social care associate professionals</v>
      </c>
      <c r="AI52" s="18">
        <f t="shared" si="116"/>
        <v>8.2740449965137053</v>
      </c>
      <c r="AJ52" s="18">
        <f t="shared" si="116"/>
        <v>7.0889495921888424</v>
      </c>
      <c r="AK52" s="18">
        <f t="shared" si="116"/>
        <v>7.1926658633675356</v>
      </c>
      <c r="AL52" s="18">
        <f t="shared" si="116"/>
        <v>5.4763640784723435</v>
      </c>
      <c r="AM52" s="18">
        <f t="shared" si="116"/>
        <v>2.639515391596841</v>
      </c>
      <c r="AO52" s="68">
        <f t="shared" si="117"/>
        <v>-59.87488157315277</v>
      </c>
      <c r="AP52" s="69">
        <f t="shared" si="118"/>
        <v>29.326228489428157</v>
      </c>
      <c r="AQ52" s="69">
        <f t="shared" si="119"/>
        <v>-30.54865308372462</v>
      </c>
      <c r="AS52" t="str">
        <f t="shared" si="143"/>
        <v>32 Health and social care associate professionals</v>
      </c>
      <c r="AT52" s="18">
        <f t="shared" si="120"/>
        <v>1.817358384896459</v>
      </c>
      <c r="AU52" s="18">
        <f t="shared" si="120"/>
        <v>2.0164979345194212</v>
      </c>
      <c r="AV52" s="18">
        <f t="shared" si="120"/>
        <v>2.3110119406500442</v>
      </c>
      <c r="AW52" s="18">
        <f t="shared" si="120"/>
        <v>2.1419990144545307</v>
      </c>
      <c r="AX52" s="18">
        <f t="shared" si="120"/>
        <v>2.0881877205725221</v>
      </c>
      <c r="AZ52" s="68">
        <f t="shared" si="121"/>
        <v>16.75988410284527</v>
      </c>
      <c r="BA52" s="69">
        <f t="shared" si="122"/>
        <v>60.36409027633335</v>
      </c>
      <c r="BB52" s="69">
        <f t="shared" si="123"/>
        <v>77.12397437917862</v>
      </c>
      <c r="BD52" t="str">
        <f t="shared" si="144"/>
        <v>32 Health and social care associate professionals</v>
      </c>
      <c r="BE52" s="18">
        <f t="shared" si="124"/>
        <v>1.6571811826769416</v>
      </c>
      <c r="BF52" s="18">
        <f t="shared" si="124"/>
        <v>1.9813962782385719</v>
      </c>
      <c r="BG52" s="18">
        <f t="shared" si="124"/>
        <v>2.0971600411699249</v>
      </c>
      <c r="BH52" s="18">
        <f t="shared" si="124"/>
        <v>2.3122442159786165</v>
      </c>
      <c r="BI52" s="18">
        <f t="shared" si="124"/>
        <v>2.5901787710967272</v>
      </c>
      <c r="BK52" s="68">
        <f t="shared" si="125"/>
        <v>29.231054171281158</v>
      </c>
      <c r="BL52" s="69">
        <f t="shared" si="126"/>
        <v>68.02754011898547</v>
      </c>
      <c r="BM52" s="69">
        <f t="shared" si="127"/>
        <v>97.258594290266615</v>
      </c>
      <c r="BO52" t="str">
        <f t="shared" si="145"/>
        <v>32 Health and social care associate professionals</v>
      </c>
      <c r="BP52" s="18">
        <f t="shared" si="128"/>
        <v>1.3305105598312665</v>
      </c>
      <c r="BQ52" s="18">
        <f t="shared" si="128"/>
        <v>1.4615696603824524</v>
      </c>
      <c r="BR52" s="18">
        <f t="shared" si="128"/>
        <v>1.6358280286042624</v>
      </c>
      <c r="BS52" s="18">
        <f t="shared" si="128"/>
        <v>1.5340227469662675</v>
      </c>
      <c r="BT52" s="18">
        <f t="shared" si="128"/>
        <v>1.3866640297146924</v>
      </c>
      <c r="BV52" s="68">
        <f t="shared" si="129"/>
        <v>-25.210849646996436</v>
      </c>
      <c r="BW52" s="69">
        <f t="shared" si="130"/>
        <v>42.523425777050896</v>
      </c>
      <c r="BX52" s="69">
        <f t="shared" si="131"/>
        <v>17.31257613005446</v>
      </c>
      <c r="BZ52" t="str">
        <f t="shared" si="146"/>
        <v>32 Health and social care associate professionals</v>
      </c>
      <c r="CA52" s="18">
        <f t="shared" si="132"/>
        <v>0.9487420918123417</v>
      </c>
      <c r="CB52" s="18">
        <f t="shared" si="132"/>
        <v>0.71869793476384258</v>
      </c>
      <c r="CC52" s="18">
        <f t="shared" si="132"/>
        <v>0.88477906551384755</v>
      </c>
      <c r="CD52" s="18">
        <f t="shared" si="132"/>
        <v>0.75367756654708429</v>
      </c>
      <c r="CE52" s="18">
        <f t="shared" si="132"/>
        <v>0.56962462252346802</v>
      </c>
      <c r="CG52" s="68">
        <f t="shared" si="133"/>
        <v>-61.118991990664398</v>
      </c>
      <c r="CH52" s="69">
        <f t="shared" si="134"/>
        <v>27.905268941682575</v>
      </c>
      <c r="CI52" s="69">
        <f t="shared" si="135"/>
        <v>-33.213723048981812</v>
      </c>
      <c r="CK52" t="str">
        <f t="shared" si="147"/>
        <v>32 Health and social care associate professionals</v>
      </c>
      <c r="CL52" s="18">
        <f t="shared" si="136"/>
        <v>0.29568261541067403</v>
      </c>
      <c r="CM52" s="18">
        <f t="shared" si="136"/>
        <v>0.3246562888152259</v>
      </c>
      <c r="CN52" s="18">
        <f t="shared" si="136"/>
        <v>0.38153025504726618</v>
      </c>
      <c r="CO52" s="18">
        <f t="shared" si="136"/>
        <v>0.4579482067833428</v>
      </c>
      <c r="CP52" s="18">
        <f t="shared" si="136"/>
        <v>0.65572115319600877</v>
      </c>
      <c r="CR52" s="68">
        <f t="shared" si="137"/>
        <v>12.993465270696264</v>
      </c>
      <c r="CS52" s="69">
        <f t="shared" si="138"/>
        <v>42.735825085151994</v>
      </c>
      <c r="CT52" s="69">
        <f t="shared" si="139"/>
        <v>55.729290355848264</v>
      </c>
    </row>
    <row r="53" spans="1:98" x14ac:dyDescent="0.2">
      <c r="A53" t="str">
        <f t="shared" si="103"/>
        <v>33 Protective service occupations</v>
      </c>
      <c r="B53" s="18">
        <f t="shared" si="104"/>
        <v>0.20417634214949698</v>
      </c>
      <c r="C53" s="18">
        <f t="shared" si="104"/>
        <v>0.24544664019529139</v>
      </c>
      <c r="D53" s="18">
        <f t="shared" si="104"/>
        <v>0.21395735199506652</v>
      </c>
      <c r="E53" s="18">
        <f t="shared" si="104"/>
        <v>0.2698026006774219</v>
      </c>
      <c r="F53" s="18">
        <f t="shared" si="104"/>
        <v>0.34421355839335538</v>
      </c>
      <c r="H53" s="68">
        <f t="shared" si="105"/>
        <v>153.53940936435012</v>
      </c>
      <c r="I53" s="69">
        <f t="shared" si="106"/>
        <v>71.832206114973147</v>
      </c>
      <c r="J53" s="69">
        <f t="shared" si="107"/>
        <v>225.37161547932322</v>
      </c>
      <c r="L53" t="str">
        <f t="shared" si="140"/>
        <v>33 Protective service occupations</v>
      </c>
      <c r="M53" s="18">
        <f t="shared" si="108"/>
        <v>0.57377022023116209</v>
      </c>
      <c r="N53" s="18">
        <f t="shared" si="108"/>
        <v>0.71697404684608101</v>
      </c>
      <c r="O53" s="18">
        <f t="shared" si="108"/>
        <v>0.6666162841385147</v>
      </c>
      <c r="P53" s="18">
        <f t="shared" si="108"/>
        <v>0.83845992878336417</v>
      </c>
      <c r="Q53" s="18">
        <f t="shared" si="108"/>
        <v>1.087635700592545</v>
      </c>
      <c r="S53" s="68">
        <f t="shared" si="109"/>
        <v>144.22493733736525</v>
      </c>
      <c r="T53" s="69">
        <f t="shared" si="110"/>
        <v>64.141907681099553</v>
      </c>
      <c r="U53" s="69">
        <f t="shared" si="111"/>
        <v>208.3668450184648</v>
      </c>
      <c r="W53" t="str">
        <f t="shared" si="141"/>
        <v>33 Protective service occupations</v>
      </c>
      <c r="X53" s="18">
        <f t="shared" si="112"/>
        <v>1.5920932894230977</v>
      </c>
      <c r="Y53" s="18">
        <f t="shared" si="112"/>
        <v>1.7409602144563343</v>
      </c>
      <c r="Z53" s="18">
        <f t="shared" si="112"/>
        <v>1.7375401224938272</v>
      </c>
      <c r="AA53" s="18">
        <f t="shared" si="112"/>
        <v>2.0622589781477374</v>
      </c>
      <c r="AB53" s="18">
        <f t="shared" si="112"/>
        <v>2.4176685931447612</v>
      </c>
      <c r="AD53" s="68">
        <f t="shared" si="113"/>
        <v>99.23356387679371</v>
      </c>
      <c r="AE53" s="69">
        <f t="shared" si="114"/>
        <v>68.952736955510787</v>
      </c>
      <c r="AF53" s="69">
        <f t="shared" si="115"/>
        <v>168.18630083230448</v>
      </c>
      <c r="AH53" t="str">
        <f t="shared" si="142"/>
        <v>33 Protective service occupations</v>
      </c>
      <c r="AI53" s="18">
        <f t="shared" si="116"/>
        <v>1.1850246737809096</v>
      </c>
      <c r="AJ53" s="18">
        <f t="shared" si="116"/>
        <v>1.3766038287635709</v>
      </c>
      <c r="AK53" s="18">
        <f t="shared" si="116"/>
        <v>1.3771804759916337</v>
      </c>
      <c r="AL53" s="18">
        <f t="shared" si="116"/>
        <v>1.8418425033483128</v>
      </c>
      <c r="AM53" s="18">
        <f t="shared" si="116"/>
        <v>2.2697646321083358</v>
      </c>
      <c r="AO53" s="68">
        <f t="shared" si="117"/>
        <v>80.207134622219883</v>
      </c>
      <c r="AP53" s="69">
        <f t="shared" si="118"/>
        <v>58.015124470278089</v>
      </c>
      <c r="AQ53" s="69">
        <f t="shared" si="119"/>
        <v>138.22225909249798</v>
      </c>
      <c r="AS53" t="str">
        <f t="shared" si="143"/>
        <v>33 Protective service occupations</v>
      </c>
      <c r="AT53" s="18">
        <f t="shared" si="120"/>
        <v>1.4127491232850768</v>
      </c>
      <c r="AU53" s="18">
        <f t="shared" si="120"/>
        <v>1.399526406056355</v>
      </c>
      <c r="AV53" s="18">
        <f t="shared" si="120"/>
        <v>1.3906223798443793</v>
      </c>
      <c r="AW53" s="18">
        <f t="shared" si="120"/>
        <v>1.4713486263267235</v>
      </c>
      <c r="AX53" s="18">
        <f t="shared" si="120"/>
        <v>1.4970535597961103</v>
      </c>
      <c r="AZ53" s="68">
        <f t="shared" si="121"/>
        <v>39.10874449077604</v>
      </c>
      <c r="BA53" s="69">
        <f t="shared" si="122"/>
        <v>53.15375864693641</v>
      </c>
      <c r="BB53" s="69">
        <f t="shared" si="123"/>
        <v>92.262503137712443</v>
      </c>
      <c r="BD53" t="str">
        <f t="shared" si="144"/>
        <v>33 Protective service occupations</v>
      </c>
      <c r="BE53" s="18">
        <f t="shared" si="124"/>
        <v>1.3677057829837398</v>
      </c>
      <c r="BF53" s="18">
        <f t="shared" si="124"/>
        <v>1.2661156475794257</v>
      </c>
      <c r="BG53" s="18">
        <f t="shared" si="124"/>
        <v>1.4235099726972984</v>
      </c>
      <c r="BH53" s="18">
        <f t="shared" si="124"/>
        <v>1.3959962003939899</v>
      </c>
      <c r="BI53" s="18">
        <f t="shared" si="124"/>
        <v>1.3044598546569661</v>
      </c>
      <c r="BK53" s="68">
        <f t="shared" si="125"/>
        <v>-4.1175935154491254</v>
      </c>
      <c r="BL53" s="69">
        <f t="shared" si="126"/>
        <v>24.471675068465228</v>
      </c>
      <c r="BM53" s="69">
        <f t="shared" si="127"/>
        <v>20.354081553016105</v>
      </c>
      <c r="BO53" t="str">
        <f t="shared" si="145"/>
        <v>33 Protective service occupations</v>
      </c>
      <c r="BP53" s="18">
        <f t="shared" si="128"/>
        <v>1.4881579605287161</v>
      </c>
      <c r="BQ53" s="18">
        <f t="shared" si="128"/>
        <v>1.5892818638702062</v>
      </c>
      <c r="BR53" s="18">
        <f t="shared" si="128"/>
        <v>1.6257892465181685</v>
      </c>
      <c r="BS53" s="18">
        <f t="shared" si="128"/>
        <v>1.9047115402722268</v>
      </c>
      <c r="BT53" s="18">
        <f t="shared" si="128"/>
        <v>2.0460593252809254</v>
      </c>
      <c r="BV53" s="68">
        <f t="shared" si="129"/>
        <v>11.0347629735291</v>
      </c>
      <c r="BW53" s="69">
        <f t="shared" si="130"/>
        <v>31.56621276136643</v>
      </c>
      <c r="BX53" s="69">
        <f t="shared" si="131"/>
        <v>42.600975734895528</v>
      </c>
      <c r="BZ53" t="str">
        <f t="shared" si="146"/>
        <v>33 Protective service occupations</v>
      </c>
      <c r="CA53" s="18">
        <f t="shared" si="132"/>
        <v>1.1510448594770195</v>
      </c>
      <c r="CB53" s="18">
        <f t="shared" si="132"/>
        <v>1.3154735116203746</v>
      </c>
      <c r="CC53" s="18">
        <f t="shared" si="132"/>
        <v>1.3979368113520507</v>
      </c>
      <c r="CD53" s="18">
        <f t="shared" si="132"/>
        <v>1.7224044591609502</v>
      </c>
      <c r="CE53" s="18">
        <f t="shared" si="132"/>
        <v>1.6033430283179555</v>
      </c>
      <c r="CG53" s="68">
        <f t="shared" si="133"/>
        <v>-30.733617492350657</v>
      </c>
      <c r="CH53" s="69">
        <f t="shared" si="134"/>
        <v>35.499302384374353</v>
      </c>
      <c r="CI53" s="69">
        <f t="shared" si="135"/>
        <v>4.7656848920236934</v>
      </c>
      <c r="CK53" t="str">
        <f t="shared" si="147"/>
        <v>33 Protective service occupations</v>
      </c>
      <c r="CL53" s="18">
        <f t="shared" si="136"/>
        <v>0.47568724061576706</v>
      </c>
      <c r="CM53" s="18">
        <f t="shared" si="136"/>
        <v>0.49291720594852501</v>
      </c>
      <c r="CN53" s="18">
        <f t="shared" si="136"/>
        <v>0.56404898339830378</v>
      </c>
      <c r="CO53" s="18">
        <f t="shared" si="136"/>
        <v>0.5634136685308041</v>
      </c>
      <c r="CP53" s="18">
        <f t="shared" si="136"/>
        <v>0.70747720416908966</v>
      </c>
      <c r="CR53" s="68">
        <f t="shared" si="137"/>
        <v>-17.537072851686275</v>
      </c>
      <c r="CS53" s="69">
        <f t="shared" si="138"/>
        <v>21.208446598647239</v>
      </c>
      <c r="CT53" s="69">
        <f t="shared" si="139"/>
        <v>3.6713737469609624</v>
      </c>
    </row>
    <row r="54" spans="1:98" x14ac:dyDescent="0.2">
      <c r="A54" t="str">
        <f t="shared" si="103"/>
        <v>34 Culture, media and sports occupations</v>
      </c>
      <c r="B54" s="18">
        <f t="shared" si="104"/>
        <v>1.2509136679521355</v>
      </c>
      <c r="C54" s="18">
        <f t="shared" si="104"/>
        <v>1.3123537278265252</v>
      </c>
      <c r="D54" s="18">
        <f t="shared" si="104"/>
        <v>1.5316088228576636</v>
      </c>
      <c r="E54" s="18">
        <f t="shared" si="104"/>
        <v>1.3038933246867077</v>
      </c>
      <c r="F54" s="18">
        <f t="shared" si="104"/>
        <v>1.2385881064011319</v>
      </c>
      <c r="H54" s="68">
        <f t="shared" si="105"/>
        <v>27.445281682158711</v>
      </c>
      <c r="I54" s="69">
        <f t="shared" si="106"/>
        <v>67.598633204317395</v>
      </c>
      <c r="J54" s="69">
        <f t="shared" si="107"/>
        <v>95.043914886476102</v>
      </c>
      <c r="L54" t="str">
        <f t="shared" si="140"/>
        <v>34 Culture, media and sports occupations</v>
      </c>
      <c r="M54" s="18">
        <f t="shared" si="108"/>
        <v>3.2803867365227251</v>
      </c>
      <c r="N54" s="18">
        <f t="shared" si="108"/>
        <v>2.8310064774526684</v>
      </c>
      <c r="O54" s="18">
        <f t="shared" si="108"/>
        <v>2.9386467763545601</v>
      </c>
      <c r="P54" s="18">
        <f t="shared" si="108"/>
        <v>2.5049740887131375</v>
      </c>
      <c r="Q54" s="18">
        <f t="shared" si="108"/>
        <v>2.3117975321626143</v>
      </c>
      <c r="S54" s="68">
        <f t="shared" si="109"/>
        <v>17.7564974008082</v>
      </c>
      <c r="T54" s="69">
        <f t="shared" si="110"/>
        <v>64.648339206366231</v>
      </c>
      <c r="U54" s="69">
        <f t="shared" si="111"/>
        <v>82.404836607174431</v>
      </c>
      <c r="W54" t="str">
        <f t="shared" si="141"/>
        <v>34 Culture, media and sports occupations</v>
      </c>
      <c r="X54" s="18">
        <f t="shared" si="112"/>
        <v>3.1395039698293479</v>
      </c>
      <c r="Y54" s="18">
        <f t="shared" si="112"/>
        <v>3.0095909050886447</v>
      </c>
      <c r="Z54" s="18">
        <f t="shared" si="112"/>
        <v>2.653443351249412</v>
      </c>
      <c r="AA54" s="18">
        <f t="shared" si="112"/>
        <v>2.2757861175400964</v>
      </c>
      <c r="AB54" s="18">
        <f t="shared" si="112"/>
        <v>2.0625186912987452</v>
      </c>
      <c r="AD54" s="68">
        <f t="shared" si="113"/>
        <v>11.29833040408305</v>
      </c>
      <c r="AE54" s="69">
        <f t="shared" si="114"/>
        <v>52.292688602301894</v>
      </c>
      <c r="AF54" s="69">
        <f t="shared" si="115"/>
        <v>63.59101900638494</v>
      </c>
      <c r="AH54" t="str">
        <f t="shared" si="142"/>
        <v>34 Culture, media and sports occupations</v>
      </c>
      <c r="AI54" s="18">
        <f t="shared" si="116"/>
        <v>0.92301933974377126</v>
      </c>
      <c r="AJ54" s="18">
        <f t="shared" si="116"/>
        <v>0.83083820078055404</v>
      </c>
      <c r="AK54" s="18">
        <f t="shared" si="116"/>
        <v>1.1683153721412023</v>
      </c>
      <c r="AL54" s="18">
        <f t="shared" si="116"/>
        <v>1.1919270400321149</v>
      </c>
      <c r="AM54" s="18">
        <f t="shared" si="116"/>
        <v>1.4469672625502215</v>
      </c>
      <c r="AO54" s="68">
        <f t="shared" si="117"/>
        <v>35.419319891740763</v>
      </c>
      <c r="AP54" s="69">
        <f t="shared" si="118"/>
        <v>56.536404064259557</v>
      </c>
      <c r="AQ54" s="69">
        <f t="shared" si="119"/>
        <v>91.955723956000327</v>
      </c>
      <c r="AS54" t="str">
        <f t="shared" si="143"/>
        <v>34 Culture, media and sports occupations</v>
      </c>
      <c r="AT54" s="18">
        <f t="shared" si="120"/>
        <v>1.7702140507894735</v>
      </c>
      <c r="AU54" s="18">
        <f t="shared" si="120"/>
        <v>1.6543829087640511</v>
      </c>
      <c r="AV54" s="18">
        <f t="shared" si="120"/>
        <v>1.6705145187830581</v>
      </c>
      <c r="AW54" s="18">
        <f t="shared" si="120"/>
        <v>1.5103814790694148</v>
      </c>
      <c r="AX54" s="18">
        <f t="shared" si="120"/>
        <v>1.5125870704907138</v>
      </c>
      <c r="AZ54" s="68">
        <f t="shared" si="121"/>
        <v>17.002848837266573</v>
      </c>
      <c r="BA54" s="69">
        <f t="shared" si="122"/>
        <v>51.66278613401073</v>
      </c>
      <c r="BB54" s="69">
        <f t="shared" si="123"/>
        <v>68.665634971277314</v>
      </c>
      <c r="BD54" t="str">
        <f t="shared" si="144"/>
        <v>34 Culture, media and sports occupations</v>
      </c>
      <c r="BE54" s="18">
        <f t="shared" si="124"/>
        <v>1.0929935761849667</v>
      </c>
      <c r="BF54" s="18">
        <f t="shared" si="124"/>
        <v>1.1139517308665146</v>
      </c>
      <c r="BG54" s="18">
        <f t="shared" si="124"/>
        <v>0.97465462814625858</v>
      </c>
      <c r="BH54" s="18">
        <f t="shared" si="124"/>
        <v>0.88292279128389173</v>
      </c>
      <c r="BI54" s="18">
        <f t="shared" si="124"/>
        <v>1.0053284564407361</v>
      </c>
      <c r="BK54" s="68">
        <f t="shared" si="125"/>
        <v>7.9259668300332393</v>
      </c>
      <c r="BL54" s="69">
        <f t="shared" si="126"/>
        <v>39.868456852672942</v>
      </c>
      <c r="BM54" s="69">
        <f t="shared" si="127"/>
        <v>47.794423682706174</v>
      </c>
      <c r="BO54" t="str">
        <f t="shared" si="145"/>
        <v>34 Culture, media and sports occupations</v>
      </c>
      <c r="BP54" s="18">
        <f t="shared" si="128"/>
        <v>0.62451805311175856</v>
      </c>
      <c r="BQ54" s="18">
        <f t="shared" si="128"/>
        <v>0.5603517332062683</v>
      </c>
      <c r="BR54" s="18">
        <f t="shared" si="128"/>
        <v>0.4373606513751036</v>
      </c>
      <c r="BS54" s="18">
        <f t="shared" si="128"/>
        <v>0.35174022001804411</v>
      </c>
      <c r="BT54" s="18">
        <f t="shared" si="128"/>
        <v>0.25371643736404076</v>
      </c>
      <c r="BV54" s="68">
        <f t="shared" si="129"/>
        <v>-48.818396105014102</v>
      </c>
      <c r="BW54" s="69">
        <f t="shared" si="130"/>
        <v>26.920649855484015</v>
      </c>
      <c r="BX54" s="69">
        <f t="shared" si="131"/>
        <v>-21.897746249530083</v>
      </c>
      <c r="BZ54" t="str">
        <f t="shared" si="146"/>
        <v>34 Culture, media and sports occupations</v>
      </c>
      <c r="CA54" s="18">
        <f t="shared" si="132"/>
        <v>0.68780902837230162</v>
      </c>
      <c r="CB54" s="18">
        <f t="shared" si="132"/>
        <v>0.68166924029751463</v>
      </c>
      <c r="CC54" s="18">
        <f t="shared" si="132"/>
        <v>0.6576298639532584</v>
      </c>
      <c r="CD54" s="18">
        <f t="shared" si="132"/>
        <v>0.54521707356653204</v>
      </c>
      <c r="CE54" s="18">
        <f t="shared" si="132"/>
        <v>0.4637358638866742</v>
      </c>
      <c r="CG54" s="68">
        <f t="shared" si="133"/>
        <v>-57.413420693964135</v>
      </c>
      <c r="CH54" s="69">
        <f t="shared" si="134"/>
        <v>23.57780501579305</v>
      </c>
      <c r="CI54" s="69">
        <f t="shared" si="135"/>
        <v>-33.835615678171088</v>
      </c>
      <c r="CK54" t="str">
        <f t="shared" si="147"/>
        <v>34 Culture, media and sports occupations</v>
      </c>
      <c r="CL54" s="18">
        <f t="shared" si="136"/>
        <v>0.47423723299816911</v>
      </c>
      <c r="CM54" s="18">
        <f t="shared" si="136"/>
        <v>0.7046020631904496</v>
      </c>
      <c r="CN54" s="18">
        <f t="shared" si="136"/>
        <v>0.7565570687130706</v>
      </c>
      <c r="CO54" s="18">
        <f t="shared" si="136"/>
        <v>0.96334162049987493</v>
      </c>
      <c r="CP54" s="18">
        <f t="shared" si="136"/>
        <v>2.0708087853069266</v>
      </c>
      <c r="CR54" s="68">
        <f t="shared" si="137"/>
        <v>79.953965814954941</v>
      </c>
      <c r="CS54" s="69">
        <f t="shared" si="138"/>
        <v>46.295333277712835</v>
      </c>
      <c r="CT54" s="69">
        <f t="shared" si="139"/>
        <v>126.2492990926678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3.5126976323635755</v>
      </c>
      <c r="C55" s="18">
        <f t="shared" si="148"/>
        <v>3.7167703183188223</v>
      </c>
      <c r="D55" s="18">
        <f t="shared" si="148"/>
        <v>3.3884578170647854</v>
      </c>
      <c r="E55" s="18">
        <f t="shared" si="148"/>
        <v>3.2034775132507827</v>
      </c>
      <c r="F55" s="18">
        <f t="shared" si="148"/>
        <v>3.3084777255456936</v>
      </c>
      <c r="H55" s="68">
        <f t="shared" si="105"/>
        <v>53.875985437261996</v>
      </c>
      <c r="I55" s="69">
        <f t="shared" si="106"/>
        <v>66.781604518788157</v>
      </c>
      <c r="J55" s="69">
        <f t="shared" si="107"/>
        <v>120.65758995605016</v>
      </c>
      <c r="L55" t="str">
        <f t="shared" si="140"/>
        <v>35 Business and public service associate professionals</v>
      </c>
      <c r="M55" s="18">
        <f t="shared" ref="M55:Q64" si="149">M18/M$35*100</f>
        <v>6.1800208014696736</v>
      </c>
      <c r="N55" s="18">
        <f t="shared" si="149"/>
        <v>6.1878492691515508</v>
      </c>
      <c r="O55" s="18">
        <f t="shared" si="149"/>
        <v>5.9255110262747532</v>
      </c>
      <c r="P55" s="18">
        <f t="shared" si="149"/>
        <v>5.445572420605151</v>
      </c>
      <c r="Q55" s="18">
        <f t="shared" si="149"/>
        <v>5.2426738353165776</v>
      </c>
      <c r="S55" s="68">
        <f t="shared" si="109"/>
        <v>32.437050437330598</v>
      </c>
      <c r="T55" s="69">
        <f t="shared" si="110"/>
        <v>64.015786630377988</v>
      </c>
      <c r="U55" s="69">
        <f t="shared" si="111"/>
        <v>96.452837067708586</v>
      </c>
      <c r="W55" t="str">
        <f t="shared" si="141"/>
        <v>35 Business and public service associate professionals</v>
      </c>
      <c r="X55" s="18">
        <f t="shared" ref="X55:AB64" si="150">X18/X$35*100</f>
        <v>6.1530848371617433</v>
      </c>
      <c r="Y55" s="18">
        <f t="shared" si="150"/>
        <v>6.045194010637946</v>
      </c>
      <c r="Z55" s="18">
        <f t="shared" si="150"/>
        <v>5.9248454376403625</v>
      </c>
      <c r="AA55" s="18">
        <f t="shared" si="150"/>
        <v>5.3253046833986817</v>
      </c>
      <c r="AB55" s="18">
        <f t="shared" si="150"/>
        <v>4.9060525111707012</v>
      </c>
      <c r="AD55" s="68">
        <f t="shared" si="113"/>
        <v>18.564791998562999</v>
      </c>
      <c r="AE55" s="69">
        <f t="shared" si="114"/>
        <v>56.219956588071454</v>
      </c>
      <c r="AF55" s="69">
        <f t="shared" si="115"/>
        <v>74.78474858663445</v>
      </c>
      <c r="AH55" t="str">
        <f t="shared" si="142"/>
        <v>35 Business and public service associate professionals</v>
      </c>
      <c r="AI55" s="18">
        <f t="shared" ref="AI55:AM64" si="151">AI18/AI$35*100</f>
        <v>5.2500030921580318</v>
      </c>
      <c r="AJ55" s="18">
        <f t="shared" si="151"/>
        <v>5.6496824253366178</v>
      </c>
      <c r="AK55" s="18">
        <f t="shared" si="151"/>
        <v>5.7773031338127074</v>
      </c>
      <c r="AL55" s="18">
        <f t="shared" si="151"/>
        <v>5.9310249391269121</v>
      </c>
      <c r="AM55" s="18">
        <f t="shared" si="151"/>
        <v>6.1746052448236757</v>
      </c>
      <c r="AO55" s="68">
        <f t="shared" si="117"/>
        <v>16.860046811699185</v>
      </c>
      <c r="AP55" s="69">
        <f t="shared" si="118"/>
        <v>52.59734731299497</v>
      </c>
      <c r="AQ55" s="69">
        <f t="shared" si="119"/>
        <v>69.457394124694147</v>
      </c>
      <c r="AS55" t="str">
        <f t="shared" si="143"/>
        <v>35 Business and public service associate professionals</v>
      </c>
      <c r="AT55" s="18">
        <f t="shared" ref="AT55:AX64" si="152">AT18/AT$35*100</f>
        <v>5.2738199873717315</v>
      </c>
      <c r="AU55" s="18">
        <f t="shared" si="152"/>
        <v>5.2571424251185945</v>
      </c>
      <c r="AV55" s="18">
        <f t="shared" si="152"/>
        <v>5.5028596224771524</v>
      </c>
      <c r="AW55" s="18">
        <f t="shared" si="152"/>
        <v>5.0984664069430572</v>
      </c>
      <c r="AX55" s="18">
        <f t="shared" si="152"/>
        <v>5.0277938970975056</v>
      </c>
      <c r="AZ55" s="68">
        <f t="shared" si="121"/>
        <v>18.063414536567681</v>
      </c>
      <c r="BA55" s="69">
        <f t="shared" si="122"/>
        <v>52.622592992889409</v>
      </c>
      <c r="BB55" s="69">
        <f t="shared" si="123"/>
        <v>70.686007529457086</v>
      </c>
      <c r="BD55" t="str">
        <f t="shared" si="144"/>
        <v>35 Business and public service associate professionals</v>
      </c>
      <c r="BE55" s="18">
        <f t="shared" ref="BE55:BI64" si="153">BE18/BE$35*100</f>
        <v>4.2330153674678401</v>
      </c>
      <c r="BF55" s="18">
        <f t="shared" si="153"/>
        <v>4.2228677866389814</v>
      </c>
      <c r="BG55" s="18">
        <f t="shared" si="153"/>
        <v>4.5471614657949662</v>
      </c>
      <c r="BH55" s="18">
        <f t="shared" si="153"/>
        <v>4.0928231121011409</v>
      </c>
      <c r="BI55" s="18">
        <f t="shared" si="153"/>
        <v>4.0186886302042746</v>
      </c>
      <c r="BK55" s="68">
        <f t="shared" si="125"/>
        <v>-7.5274776758117961</v>
      </c>
      <c r="BL55" s="69">
        <f t="shared" si="126"/>
        <v>39.84686163878682</v>
      </c>
      <c r="BM55" s="69">
        <f t="shared" si="127"/>
        <v>32.319383962975024</v>
      </c>
      <c r="BO55" t="str">
        <f t="shared" si="145"/>
        <v>35 Business and public service associate professionals</v>
      </c>
      <c r="BP55" s="18">
        <f t="shared" ref="BP55:BT64" si="154">BP18/BP$35*100</f>
        <v>3.1682818533035451</v>
      </c>
      <c r="BQ55" s="18">
        <f t="shared" si="154"/>
        <v>3.1631295079296704</v>
      </c>
      <c r="BR55" s="18">
        <f t="shared" si="154"/>
        <v>3.3628644343644614</v>
      </c>
      <c r="BS55" s="18">
        <f t="shared" si="154"/>
        <v>3.0059628441292179</v>
      </c>
      <c r="BT55" s="18">
        <f t="shared" si="154"/>
        <v>2.9042676097019324</v>
      </c>
      <c r="BV55" s="68">
        <f t="shared" si="129"/>
        <v>-23.80398374489863</v>
      </c>
      <c r="BW55" s="69">
        <f t="shared" si="130"/>
        <v>32.416424192222472</v>
      </c>
      <c r="BX55" s="69">
        <f t="shared" si="131"/>
        <v>8.6124404473238432</v>
      </c>
      <c r="BZ55" t="str">
        <f t="shared" si="146"/>
        <v>35 Business and public service associate professionals</v>
      </c>
      <c r="CA55" s="18">
        <f t="shared" ref="CA55:CE64" si="155">CA18/CA$35*100</f>
        <v>2.7939774026315058</v>
      </c>
      <c r="CB55" s="18">
        <f t="shared" si="155"/>
        <v>2.9683009103206608</v>
      </c>
      <c r="CC55" s="18">
        <f t="shared" si="155"/>
        <v>3.1677464587096393</v>
      </c>
      <c r="CD55" s="18">
        <f t="shared" si="155"/>
        <v>2.8238585721800762</v>
      </c>
      <c r="CE55" s="18">
        <f t="shared" si="155"/>
        <v>2.7041438686447301</v>
      </c>
      <c r="CG55" s="68">
        <f t="shared" si="133"/>
        <v>-48.445927272924663</v>
      </c>
      <c r="CH55" s="69">
        <f t="shared" si="134"/>
        <v>26.324117878310886</v>
      </c>
      <c r="CI55" s="69">
        <f t="shared" si="135"/>
        <v>-22.121809394613781</v>
      </c>
      <c r="CK55" t="str">
        <f t="shared" si="147"/>
        <v>35 Business and public service associate professionals</v>
      </c>
      <c r="CL55" s="18">
        <f t="shared" ref="CL55:CP64" si="156">CL18/CL$35*100</f>
        <v>1.7494759464868639</v>
      </c>
      <c r="CM55" s="18">
        <f t="shared" si="156"/>
        <v>2.3031541533391726</v>
      </c>
      <c r="CN55" s="18">
        <f t="shared" si="156"/>
        <v>2.3880941652278938</v>
      </c>
      <c r="CO55" s="18">
        <f t="shared" si="156"/>
        <v>2.6803631166394752</v>
      </c>
      <c r="CP55" s="18">
        <f t="shared" si="156"/>
        <v>4.1449304705166741</v>
      </c>
      <c r="CR55" s="68">
        <f t="shared" si="137"/>
        <v>14.11136986411751</v>
      </c>
      <c r="CS55" s="69">
        <f t="shared" si="138"/>
        <v>37.565765646104133</v>
      </c>
      <c r="CT55" s="69">
        <f t="shared" si="139"/>
        <v>51.677135510221639</v>
      </c>
    </row>
    <row r="56" spans="1:98" x14ac:dyDescent="0.2">
      <c r="A56" t="str">
        <f t="shared" si="103"/>
        <v>41 Administrative occupations</v>
      </c>
      <c r="B56" s="18">
        <f t="shared" si="148"/>
        <v>3.9818233827859295</v>
      </c>
      <c r="C56" s="18">
        <f t="shared" si="148"/>
        <v>3.5470377276889482</v>
      </c>
      <c r="D56" s="18">
        <f t="shared" si="148"/>
        <v>3.3275957778726406</v>
      </c>
      <c r="E56" s="18">
        <f t="shared" si="148"/>
        <v>3.0345904675351023</v>
      </c>
      <c r="F56" s="18">
        <f t="shared" si="148"/>
        <v>2.9215397562411751</v>
      </c>
      <c r="H56" s="68">
        <f t="shared" si="105"/>
        <v>38.36490574332732</v>
      </c>
      <c r="I56" s="69">
        <f t="shared" si="106"/>
        <v>67.280189089265164</v>
      </c>
      <c r="J56" s="69">
        <f t="shared" si="107"/>
        <v>105.64509483259248</v>
      </c>
      <c r="L56" t="str">
        <f t="shared" si="140"/>
        <v>41 Administrative occupations</v>
      </c>
      <c r="M56" s="18">
        <f t="shared" si="149"/>
        <v>6.5952803749202138</v>
      </c>
      <c r="N56" s="18">
        <f t="shared" si="149"/>
        <v>6.2425843299860517</v>
      </c>
      <c r="O56" s="18">
        <f t="shared" si="149"/>
        <v>5.9271649815425622</v>
      </c>
      <c r="P56" s="18">
        <f t="shared" si="149"/>
        <v>5.602554996882791</v>
      </c>
      <c r="Q56" s="18">
        <f t="shared" si="149"/>
        <v>5.4980705471163667</v>
      </c>
      <c r="S56" s="68">
        <f t="shared" si="109"/>
        <v>38.849961284328835</v>
      </c>
      <c r="T56" s="69">
        <f t="shared" si="110"/>
        <v>71.204592207471308</v>
      </c>
      <c r="U56" s="69">
        <f t="shared" si="111"/>
        <v>110.05455349180014</v>
      </c>
      <c r="W56" t="str">
        <f t="shared" si="141"/>
        <v>41 Administrative occupations</v>
      </c>
      <c r="X56" s="18">
        <f t="shared" si="150"/>
        <v>10.121864634169674</v>
      </c>
      <c r="Y56" s="18">
        <f t="shared" si="150"/>
        <v>9.5981153931161032</v>
      </c>
      <c r="Z56" s="18">
        <f t="shared" si="150"/>
        <v>9.6870312967702592</v>
      </c>
      <c r="AA56" s="18">
        <f t="shared" si="150"/>
        <v>9.0432667912463884</v>
      </c>
      <c r="AB56" s="18">
        <f t="shared" si="150"/>
        <v>8.5077948231297587</v>
      </c>
      <c r="AD56" s="68">
        <f t="shared" si="113"/>
        <v>25.755469126019165</v>
      </c>
      <c r="AE56" s="69">
        <f t="shared" si="114"/>
        <v>64.890893889259289</v>
      </c>
      <c r="AF56" s="69">
        <f t="shared" si="115"/>
        <v>90.646363015278467</v>
      </c>
      <c r="AH56" t="str">
        <f t="shared" si="142"/>
        <v>41 Administrative occupations</v>
      </c>
      <c r="AI56" s="18">
        <f t="shared" si="151"/>
        <v>10.5150465567464</v>
      </c>
      <c r="AJ56" s="18">
        <f t="shared" si="151"/>
        <v>11.730822015667206</v>
      </c>
      <c r="AK56" s="18">
        <f t="shared" si="151"/>
        <v>11.88452884199333</v>
      </c>
      <c r="AL56" s="18">
        <f t="shared" si="151"/>
        <v>12.425180900123891</v>
      </c>
      <c r="AM56" s="18">
        <f t="shared" si="151"/>
        <v>13.102478535435139</v>
      </c>
      <c r="AO56" s="68">
        <f t="shared" si="117"/>
        <v>20.546193702045688</v>
      </c>
      <c r="AP56" s="69">
        <f t="shared" si="118"/>
        <v>65.472373250623022</v>
      </c>
      <c r="AQ56" s="69">
        <f t="shared" si="119"/>
        <v>86.018566952668706</v>
      </c>
      <c r="AS56" t="str">
        <f t="shared" si="143"/>
        <v>41 Administrative occupations</v>
      </c>
      <c r="AT56" s="18">
        <f t="shared" si="152"/>
        <v>12.725541724255757</v>
      </c>
      <c r="AU56" s="18">
        <f t="shared" si="152"/>
        <v>12.734731460221138</v>
      </c>
      <c r="AV56" s="18">
        <f t="shared" si="152"/>
        <v>13.474090601453939</v>
      </c>
      <c r="AW56" s="18">
        <f t="shared" si="152"/>
        <v>12.686252307252065</v>
      </c>
      <c r="AX56" s="18">
        <f t="shared" si="152"/>
        <v>12.414180980325238</v>
      </c>
      <c r="AZ56" s="68">
        <f t="shared" si="121"/>
        <v>19.05425350118594</v>
      </c>
      <c r="BA56" s="69">
        <f t="shared" si="122"/>
        <v>61.468436389558903</v>
      </c>
      <c r="BB56" s="69">
        <f t="shared" si="123"/>
        <v>80.522689890744843</v>
      </c>
      <c r="BD56" t="str">
        <f t="shared" si="144"/>
        <v>41 Administrative occupations</v>
      </c>
      <c r="BE56" s="18">
        <f t="shared" si="153"/>
        <v>9.7925894870467527</v>
      </c>
      <c r="BF56" s="18">
        <f t="shared" si="153"/>
        <v>9.3280652324964652</v>
      </c>
      <c r="BG56" s="18">
        <f t="shared" si="153"/>
        <v>9.45220719565161</v>
      </c>
      <c r="BH56" s="18">
        <f t="shared" si="153"/>
        <v>8.6589776775780649</v>
      </c>
      <c r="BI56" s="18">
        <f t="shared" si="153"/>
        <v>7.5026559228308605</v>
      </c>
      <c r="BK56" s="68">
        <f t="shared" si="125"/>
        <v>-16.94791907673849</v>
      </c>
      <c r="BL56" s="69">
        <f t="shared" si="126"/>
        <v>42.802111464299713</v>
      </c>
      <c r="BM56" s="69">
        <f t="shared" si="127"/>
        <v>25.85419238756122</v>
      </c>
      <c r="BO56" t="str">
        <f t="shared" si="145"/>
        <v>41 Administrative occupations</v>
      </c>
      <c r="BP56" s="18">
        <f t="shared" si="154"/>
        <v>10.974352991777101</v>
      </c>
      <c r="BQ56" s="18">
        <f t="shared" si="154"/>
        <v>10.018756269295604</v>
      </c>
      <c r="BR56" s="18">
        <f t="shared" si="154"/>
        <v>10.520627373447192</v>
      </c>
      <c r="BS56" s="18">
        <f t="shared" si="154"/>
        <v>8.9657261268079314</v>
      </c>
      <c r="BT56" s="18">
        <f t="shared" si="154"/>
        <v>7.2333185692776176</v>
      </c>
      <c r="BV56" s="68">
        <f t="shared" si="129"/>
        <v>-39.340203567048704</v>
      </c>
      <c r="BW56" s="69">
        <f t="shared" si="130"/>
        <v>31.390817159131707</v>
      </c>
      <c r="BX56" s="69">
        <f t="shared" si="131"/>
        <v>-7.9493864079169949</v>
      </c>
      <c r="BZ56" t="str">
        <f t="shared" si="146"/>
        <v>41 Administrative occupations</v>
      </c>
      <c r="CA56" s="18">
        <f t="shared" si="155"/>
        <v>9.8076068907581462</v>
      </c>
      <c r="CB56" s="18">
        <f t="shared" si="155"/>
        <v>7.1568565804903113</v>
      </c>
      <c r="CC56" s="18">
        <f t="shared" si="155"/>
        <v>8.1580247371837107</v>
      </c>
      <c r="CD56" s="18">
        <f t="shared" si="155"/>
        <v>6.1507399482056773</v>
      </c>
      <c r="CE56" s="18">
        <f t="shared" si="155"/>
        <v>3.6092216532637207</v>
      </c>
      <c r="CG56" s="68">
        <f t="shared" si="133"/>
        <v>-73.281496074182755</v>
      </c>
      <c r="CH56" s="69">
        <f t="shared" si="134"/>
        <v>20.679627519542588</v>
      </c>
      <c r="CI56" s="69">
        <f t="shared" si="135"/>
        <v>-52.601868554640177</v>
      </c>
      <c r="CK56" t="str">
        <f t="shared" si="147"/>
        <v>41 Administrative occupations</v>
      </c>
      <c r="CL56" s="18">
        <f t="shared" si="156"/>
        <v>6.6392487641140461</v>
      </c>
      <c r="CM56" s="18">
        <f t="shared" si="156"/>
        <v>6.4902317540846246</v>
      </c>
      <c r="CN56" s="18">
        <f t="shared" si="156"/>
        <v>6.701465948187205</v>
      </c>
      <c r="CO56" s="18">
        <f t="shared" si="156"/>
        <v>7.5256168721330026</v>
      </c>
      <c r="CP56" s="18">
        <f t="shared" si="156"/>
        <v>9.4130600665051709</v>
      </c>
      <c r="CR56" s="68">
        <f t="shared" si="137"/>
        <v>-7.6527150635954184</v>
      </c>
      <c r="CS56" s="69">
        <f t="shared" si="138"/>
        <v>33.861337085920454</v>
      </c>
      <c r="CT56" s="69">
        <f t="shared" si="139"/>
        <v>26.208622022325034</v>
      </c>
    </row>
    <row r="57" spans="1:98" x14ac:dyDescent="0.2">
      <c r="A57" t="str">
        <f t="shared" si="103"/>
        <v>42 Secretarial and related occupations</v>
      </c>
      <c r="B57" s="18">
        <f t="shared" si="148"/>
        <v>0.21368507380723425</v>
      </c>
      <c r="C57" s="18">
        <f t="shared" si="148"/>
        <v>0.2264972579608508</v>
      </c>
      <c r="D57" s="18">
        <f t="shared" si="148"/>
        <v>0.22378364377205373</v>
      </c>
      <c r="E57" s="18">
        <f t="shared" si="148"/>
        <v>0.27862076231790806</v>
      </c>
      <c r="F57" s="18">
        <f t="shared" si="148"/>
        <v>0.3481117354526897</v>
      </c>
      <c r="H57" s="68">
        <f t="shared" si="105"/>
        <v>145.15177324670765</v>
      </c>
      <c r="I57" s="69">
        <f t="shared" si="106"/>
        <v>122.51380908654453</v>
      </c>
      <c r="J57" s="69">
        <f t="shared" si="107"/>
        <v>267.66558233325213</v>
      </c>
      <c r="L57" t="str">
        <f t="shared" si="140"/>
        <v>42 Secretarial and related occupations</v>
      </c>
      <c r="M57" s="18">
        <f t="shared" si="149"/>
        <v>0.98710445520251888</v>
      </c>
      <c r="N57" s="18">
        <f t="shared" si="149"/>
        <v>0.87627591160791884</v>
      </c>
      <c r="O57" s="18">
        <f t="shared" si="149"/>
        <v>0.83278181770067383</v>
      </c>
      <c r="P57" s="18">
        <f t="shared" si="149"/>
        <v>1.0054264564085076</v>
      </c>
      <c r="Q57" s="18">
        <f t="shared" si="149"/>
        <v>0.97268849652693468</v>
      </c>
      <c r="S57" s="68">
        <f t="shared" si="109"/>
        <v>74.833646605252014</v>
      </c>
      <c r="T57" s="69">
        <f t="shared" si="110"/>
        <v>97.602995474200227</v>
      </c>
      <c r="U57" s="69">
        <f t="shared" si="111"/>
        <v>172.43664207945227</v>
      </c>
      <c r="W57" t="str">
        <f t="shared" si="141"/>
        <v>42 Secretarial and related occupations</v>
      </c>
      <c r="X57" s="18">
        <f t="shared" si="150"/>
        <v>1.5216379738206145</v>
      </c>
      <c r="Y57" s="18">
        <f t="shared" si="150"/>
        <v>1.5069553629064143</v>
      </c>
      <c r="Z57" s="18">
        <f t="shared" si="150"/>
        <v>1.4918103285265583</v>
      </c>
      <c r="AA57" s="18">
        <f t="shared" si="150"/>
        <v>1.9005080585937706</v>
      </c>
      <c r="AB57" s="18">
        <f t="shared" si="150"/>
        <v>2.5015133909773906</v>
      </c>
      <c r="AD57" s="68">
        <f t="shared" si="113"/>
        <v>140.09869479032875</v>
      </c>
      <c r="AE57" s="69">
        <f t="shared" si="114"/>
        <v>104.73829426863053</v>
      </c>
      <c r="AF57" s="69">
        <f t="shared" si="115"/>
        <v>244.83698905895926</v>
      </c>
      <c r="AH57" t="str">
        <f t="shared" si="142"/>
        <v>42 Secretarial and related occupations</v>
      </c>
      <c r="AI57" s="18">
        <f t="shared" si="151"/>
        <v>1.9273643044116242</v>
      </c>
      <c r="AJ57" s="18">
        <f t="shared" si="151"/>
        <v>2.0896594414110004</v>
      </c>
      <c r="AK57" s="18">
        <f t="shared" si="151"/>
        <v>2.1601058756984064</v>
      </c>
      <c r="AL57" s="18">
        <f t="shared" si="151"/>
        <v>2.8160529121373208</v>
      </c>
      <c r="AM57" s="18">
        <f t="shared" si="151"/>
        <v>2.5513887473743138</v>
      </c>
      <c r="AO57" s="68">
        <f t="shared" si="117"/>
        <v>29.14678863839562</v>
      </c>
      <c r="AP57" s="69">
        <f t="shared" si="118"/>
        <v>79.336136620461431</v>
      </c>
      <c r="AQ57" s="69">
        <f t="shared" si="119"/>
        <v>108.48292525885705</v>
      </c>
      <c r="AS57" t="str">
        <f t="shared" si="143"/>
        <v>42 Secretarial and related occupations</v>
      </c>
      <c r="AT57" s="18">
        <f t="shared" si="152"/>
        <v>2.1393158686739588</v>
      </c>
      <c r="AU57" s="18">
        <f t="shared" si="152"/>
        <v>2.1603131444133328</v>
      </c>
      <c r="AV57" s="18">
        <f t="shared" si="152"/>
        <v>2.1952849729713608</v>
      </c>
      <c r="AW57" s="18">
        <f t="shared" si="152"/>
        <v>2.5646426775562432</v>
      </c>
      <c r="AX57" s="18">
        <f t="shared" si="152"/>
        <v>2.7473965081463172</v>
      </c>
      <c r="AZ57" s="68">
        <f t="shared" si="121"/>
        <v>61.717397767904544</v>
      </c>
      <c r="BA57" s="69">
        <f t="shared" si="122"/>
        <v>76.593719716648636</v>
      </c>
      <c r="BB57" s="69">
        <f t="shared" si="123"/>
        <v>138.31111748455319</v>
      </c>
      <c r="BD57" t="str">
        <f t="shared" si="144"/>
        <v>42 Secretarial and related occupations</v>
      </c>
      <c r="BE57" s="18">
        <f t="shared" si="153"/>
        <v>1.9287929468707028</v>
      </c>
      <c r="BF57" s="18">
        <f t="shared" si="153"/>
        <v>1.8668441253526027</v>
      </c>
      <c r="BG57" s="18">
        <f t="shared" si="153"/>
        <v>1.7588216601623761</v>
      </c>
      <c r="BH57" s="18">
        <f t="shared" si="153"/>
        <v>2.3494118955919912</v>
      </c>
      <c r="BI57" s="18">
        <f t="shared" si="153"/>
        <v>1.4770969264644247</v>
      </c>
      <c r="BK57" s="68">
        <f t="shared" si="125"/>
        <v>-12.126907516004065</v>
      </c>
      <c r="BL57" s="69">
        <f t="shared" si="126"/>
        <v>62.29300371946492</v>
      </c>
      <c r="BM57" s="69">
        <f t="shared" si="127"/>
        <v>50.166096203460853</v>
      </c>
      <c r="BO57" t="str">
        <f t="shared" si="145"/>
        <v>42 Secretarial and related occupations</v>
      </c>
      <c r="BP57" s="18">
        <f t="shared" si="154"/>
        <v>2.3597509681038025</v>
      </c>
      <c r="BQ57" s="18">
        <f t="shared" si="154"/>
        <v>1.9231411817623167</v>
      </c>
      <c r="BR57" s="18">
        <f t="shared" si="154"/>
        <v>1.9676183093698438</v>
      </c>
      <c r="BS57" s="18">
        <f t="shared" si="154"/>
        <v>1.5636159516182337</v>
      </c>
      <c r="BT57" s="18">
        <f t="shared" si="154"/>
        <v>0.46438650586737201</v>
      </c>
      <c r="BV57" s="68">
        <f t="shared" si="129"/>
        <v>-79.176979294735816</v>
      </c>
      <c r="BW57" s="69">
        <f t="shared" si="130"/>
        <v>25.713891417947803</v>
      </c>
      <c r="BX57" s="69">
        <f t="shared" si="131"/>
        <v>-53.463087876788016</v>
      </c>
      <c r="BZ57" t="str">
        <f t="shared" si="146"/>
        <v>42 Secretarial and related occupations</v>
      </c>
      <c r="CA57" s="18">
        <f t="shared" si="155"/>
        <v>3.986532242379627</v>
      </c>
      <c r="CB57" s="18">
        <f t="shared" si="155"/>
        <v>2.6898774947058062</v>
      </c>
      <c r="CC57" s="18">
        <f t="shared" si="155"/>
        <v>3.4862786058449875</v>
      </c>
      <c r="CD57" s="18">
        <f t="shared" si="155"/>
        <v>2.5739474160385827</v>
      </c>
      <c r="CE57" s="18">
        <f t="shared" si="155"/>
        <v>0.81844101162670702</v>
      </c>
      <c r="CG57" s="68">
        <f t="shared" si="133"/>
        <v>-85.822198454683573</v>
      </c>
      <c r="CH57" s="69">
        <f t="shared" si="134"/>
        <v>22.10793774600269</v>
      </c>
      <c r="CI57" s="69">
        <f t="shared" si="135"/>
        <v>-63.714260708680882</v>
      </c>
      <c r="CK57" t="str">
        <f t="shared" si="147"/>
        <v>42 Secretarial and related occupations</v>
      </c>
      <c r="CL57" s="18">
        <f t="shared" si="156"/>
        <v>2.6251520861726045</v>
      </c>
      <c r="CM57" s="18">
        <f t="shared" si="156"/>
        <v>2.740782697319418</v>
      </c>
      <c r="CN57" s="18">
        <f t="shared" si="156"/>
        <v>2.5553330804282499</v>
      </c>
      <c r="CO57" s="18">
        <f t="shared" si="156"/>
        <v>4.1397795184988215</v>
      </c>
      <c r="CP57" s="18">
        <f t="shared" si="156"/>
        <v>4.7914291800313347</v>
      </c>
      <c r="CR57" s="68">
        <f t="shared" si="137"/>
        <v>23.276607067313954</v>
      </c>
      <c r="CS57" s="69">
        <f t="shared" si="138"/>
        <v>60.292093551672956</v>
      </c>
      <c r="CT57" s="69">
        <f t="shared" si="139"/>
        <v>83.568700618986895</v>
      </c>
    </row>
    <row r="58" spans="1:98" x14ac:dyDescent="0.2">
      <c r="A58" t="str">
        <f t="shared" si="103"/>
        <v>51 Skilled agricultural and related trades</v>
      </c>
      <c r="B58" s="18">
        <f t="shared" si="148"/>
        <v>4.0500222338579944E-2</v>
      </c>
      <c r="C58" s="18">
        <f t="shared" si="148"/>
        <v>8.6469278944507483E-2</v>
      </c>
      <c r="D58" s="18">
        <f t="shared" si="148"/>
        <v>0.16076304585877405</v>
      </c>
      <c r="E58" s="18">
        <f t="shared" si="148"/>
        <v>0.13898626394753236</v>
      </c>
      <c r="F58" s="18">
        <f t="shared" si="148"/>
        <v>0.12693215778422823</v>
      </c>
      <c r="H58" s="68">
        <f t="shared" si="105"/>
        <v>24.431447325752426</v>
      </c>
      <c r="I58" s="69">
        <f t="shared" si="106"/>
        <v>77.856087489490477</v>
      </c>
      <c r="J58" s="69">
        <f t="shared" si="107"/>
        <v>102.28753481524289</v>
      </c>
      <c r="L58" t="str">
        <f t="shared" si="140"/>
        <v>51 Skilled agricultural and related trades</v>
      </c>
      <c r="M58" s="18">
        <f t="shared" si="149"/>
        <v>0.14436362624302784</v>
      </c>
      <c r="N58" s="18">
        <f t="shared" si="149"/>
        <v>0.11517589815406123</v>
      </c>
      <c r="O58" s="18">
        <f t="shared" si="149"/>
        <v>0.1266991932463617</v>
      </c>
      <c r="P58" s="18">
        <f t="shared" si="149"/>
        <v>0.11195895768511689</v>
      </c>
      <c r="Q58" s="18">
        <f t="shared" si="149"/>
        <v>0.12532629834204964</v>
      </c>
      <c r="S58" s="68">
        <f t="shared" si="109"/>
        <v>48.064462279120981</v>
      </c>
      <c r="T58" s="69">
        <f t="shared" si="110"/>
        <v>70.493730216831565</v>
      </c>
      <c r="U58" s="69">
        <f t="shared" si="111"/>
        <v>118.55819249595257</v>
      </c>
      <c r="W58" t="str">
        <f t="shared" si="141"/>
        <v>51 Skilled agricultural and related trades</v>
      </c>
      <c r="X58" s="18">
        <f t="shared" si="150"/>
        <v>0.69526227793127415</v>
      </c>
      <c r="Y58" s="18">
        <f t="shared" si="150"/>
        <v>0.52087583788746994</v>
      </c>
      <c r="Z58" s="18">
        <f t="shared" si="150"/>
        <v>0.62996153588978632</v>
      </c>
      <c r="AA58" s="18">
        <f t="shared" si="150"/>
        <v>0.65088597121938441</v>
      </c>
      <c r="AB58" s="18">
        <f t="shared" si="150"/>
        <v>0.69700410228073872</v>
      </c>
      <c r="AD58" s="68">
        <f t="shared" si="113"/>
        <v>58.424329518502795</v>
      </c>
      <c r="AE58" s="69">
        <f t="shared" si="114"/>
        <v>90.881562925489561</v>
      </c>
      <c r="AF58" s="69">
        <f t="shared" si="115"/>
        <v>149.30589244399238</v>
      </c>
      <c r="AH58" t="str">
        <f t="shared" si="142"/>
        <v>51 Skilled agricultural and related trades</v>
      </c>
      <c r="AI58" s="18">
        <f t="shared" si="151"/>
        <v>1.1223028735619904</v>
      </c>
      <c r="AJ58" s="18">
        <f t="shared" si="151"/>
        <v>1.0664054592491767</v>
      </c>
      <c r="AK58" s="18">
        <f t="shared" si="151"/>
        <v>1.086399377248396</v>
      </c>
      <c r="AL58" s="18">
        <f t="shared" si="151"/>
        <v>1.25735741753636</v>
      </c>
      <c r="AM58" s="18">
        <f t="shared" si="151"/>
        <v>1.3535891470384631</v>
      </c>
      <c r="AO58" s="68">
        <f t="shared" si="117"/>
        <v>36.23207435800829</v>
      </c>
      <c r="AP58" s="69">
        <f t="shared" si="118"/>
        <v>85.194651951047405</v>
      </c>
      <c r="AQ58" s="69">
        <f t="shared" si="119"/>
        <v>121.42672630905568</v>
      </c>
      <c r="AS58" t="str">
        <f t="shared" si="143"/>
        <v>51 Skilled agricultural and related trades</v>
      </c>
      <c r="AT58" s="18">
        <f t="shared" si="152"/>
        <v>2.0021252840623482</v>
      </c>
      <c r="AU58" s="18">
        <f t="shared" si="152"/>
        <v>1.5779723859919326</v>
      </c>
      <c r="AV58" s="18">
        <f t="shared" si="152"/>
        <v>1.7679129432422089</v>
      </c>
      <c r="AW58" s="18">
        <f t="shared" si="152"/>
        <v>1.8609042660918447</v>
      </c>
      <c r="AX58" s="18">
        <f t="shared" si="152"/>
        <v>2.0565852509999085</v>
      </c>
      <c r="AZ58" s="68">
        <f t="shared" si="121"/>
        <v>50.31840142193591</v>
      </c>
      <c r="BA58" s="69">
        <f t="shared" si="122"/>
        <v>81.347310223986042</v>
      </c>
      <c r="BB58" s="69">
        <f t="shared" si="123"/>
        <v>131.66571164592196</v>
      </c>
      <c r="BD58" t="str">
        <f t="shared" si="144"/>
        <v>51 Skilled agricultural and related trades</v>
      </c>
      <c r="BE58" s="18">
        <f t="shared" si="153"/>
        <v>1.027335173843235</v>
      </c>
      <c r="BF58" s="18">
        <f t="shared" si="153"/>
        <v>0.72101653654577946</v>
      </c>
      <c r="BG58" s="18">
        <f t="shared" si="153"/>
        <v>0.78590099807376246</v>
      </c>
      <c r="BH58" s="18">
        <f t="shared" si="153"/>
        <v>0.72928434824460031</v>
      </c>
      <c r="BI58" s="18">
        <f t="shared" si="153"/>
        <v>0.75851753316317749</v>
      </c>
      <c r="BK58" s="68">
        <f t="shared" si="125"/>
        <v>0.98724050994752877</v>
      </c>
      <c r="BL58" s="69">
        <f t="shared" si="126"/>
        <v>51.842943238798611</v>
      </c>
      <c r="BM58" s="69">
        <f t="shared" si="127"/>
        <v>52.830183748746137</v>
      </c>
      <c r="BO58" t="str">
        <f t="shared" si="145"/>
        <v>51 Skilled agricultural and related trades</v>
      </c>
      <c r="BP58" s="18">
        <f t="shared" si="154"/>
        <v>1.5320478108674043</v>
      </c>
      <c r="BQ58" s="18">
        <f t="shared" si="154"/>
        <v>1.289183157236601</v>
      </c>
      <c r="BR58" s="18">
        <f t="shared" si="154"/>
        <v>1.2766808695380818</v>
      </c>
      <c r="BS58" s="18">
        <f t="shared" si="154"/>
        <v>1.3733297554064487</v>
      </c>
      <c r="BT58" s="18">
        <f t="shared" si="154"/>
        <v>1.6738404112615708</v>
      </c>
      <c r="BV58" s="68">
        <f t="shared" si="129"/>
        <v>15.674250074630534</v>
      </c>
      <c r="BW58" s="69">
        <f t="shared" si="130"/>
        <v>57.036739189815691</v>
      </c>
      <c r="BX58" s="69">
        <f t="shared" si="131"/>
        <v>72.710989264446212</v>
      </c>
      <c r="BZ58" t="str">
        <f t="shared" si="146"/>
        <v>51 Skilled agricultural and related trades</v>
      </c>
      <c r="CA58" s="18">
        <f t="shared" si="155"/>
        <v>1.4865922233927629</v>
      </c>
      <c r="CB58" s="18">
        <f t="shared" si="155"/>
        <v>1.5597749335665729</v>
      </c>
      <c r="CC58" s="18">
        <f t="shared" si="155"/>
        <v>1.4559178992053718</v>
      </c>
      <c r="CD58" s="18">
        <f t="shared" si="155"/>
        <v>1.5890345833575985</v>
      </c>
      <c r="CE58" s="18">
        <f t="shared" si="155"/>
        <v>2.651414166687394</v>
      </c>
      <c r="CG58" s="68">
        <f t="shared" si="133"/>
        <v>9.982677273299867</v>
      </c>
      <c r="CH58" s="69">
        <f t="shared" si="134"/>
        <v>49.790473544315724</v>
      </c>
      <c r="CI58" s="69">
        <f t="shared" si="135"/>
        <v>59.773150817615587</v>
      </c>
      <c r="CK58" t="str">
        <f t="shared" si="147"/>
        <v>51 Skilled agricultural and related trades</v>
      </c>
      <c r="CL58" s="18">
        <f t="shared" si="156"/>
        <v>3.1755029479904837</v>
      </c>
      <c r="CM58" s="18">
        <f t="shared" si="156"/>
        <v>2.4926490894760294</v>
      </c>
      <c r="CN58" s="18">
        <f t="shared" si="156"/>
        <v>3.1297229660796995</v>
      </c>
      <c r="CO58" s="18">
        <f t="shared" si="156"/>
        <v>3.0517241873220726</v>
      </c>
      <c r="CP58" s="18">
        <f t="shared" si="156"/>
        <v>1.7766776234106638</v>
      </c>
      <c r="CR58" s="68">
        <f t="shared" si="137"/>
        <v>-62.677918883020808</v>
      </c>
      <c r="CS58" s="69">
        <f t="shared" si="138"/>
        <v>27.818614135438906</v>
      </c>
      <c r="CT58" s="69">
        <f t="shared" si="139"/>
        <v>-34.859304747581909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0.22677787714084299</v>
      </c>
      <c r="C59" s="18">
        <f t="shared" si="148"/>
        <v>0.25657177867027009</v>
      </c>
      <c r="D59" s="18">
        <f t="shared" si="148"/>
        <v>0.2087536775654032</v>
      </c>
      <c r="E59" s="18">
        <f t="shared" si="148"/>
        <v>0.20641758536339896</v>
      </c>
      <c r="F59" s="18">
        <f t="shared" si="148"/>
        <v>0.22701979227076446</v>
      </c>
      <c r="H59" s="68">
        <f t="shared" si="105"/>
        <v>71.385589433935436</v>
      </c>
      <c r="I59" s="69">
        <f t="shared" si="106"/>
        <v>68.059455795297168</v>
      </c>
      <c r="J59" s="69">
        <f t="shared" si="107"/>
        <v>139.44504522923259</v>
      </c>
      <c r="L59" t="str">
        <f t="shared" si="140"/>
        <v>52 Skilled metal, electrical and electronic trades</v>
      </c>
      <c r="M59" s="18">
        <f t="shared" si="149"/>
        <v>0.56718717780495986</v>
      </c>
      <c r="N59" s="18">
        <f t="shared" si="149"/>
        <v>0.69281347209074806</v>
      </c>
      <c r="O59" s="18">
        <f t="shared" si="149"/>
        <v>0.47654759804100072</v>
      </c>
      <c r="P59" s="18">
        <f t="shared" si="149"/>
        <v>0.59799160455176559</v>
      </c>
      <c r="Q59" s="18">
        <f t="shared" si="149"/>
        <v>0.6783395563766873</v>
      </c>
      <c r="S59" s="68">
        <f t="shared" si="109"/>
        <v>113.07050194271264</v>
      </c>
      <c r="T59" s="69">
        <f t="shared" si="110"/>
        <v>85.960649833301844</v>
      </c>
      <c r="U59" s="69">
        <f t="shared" si="111"/>
        <v>199.0311517760145</v>
      </c>
      <c r="W59" t="str">
        <f t="shared" si="141"/>
        <v>52 Skilled metal, electrical and electronic trades</v>
      </c>
      <c r="X59" s="18">
        <f t="shared" si="150"/>
        <v>1.1219257944689269</v>
      </c>
      <c r="Y59" s="18">
        <f t="shared" si="150"/>
        <v>0.96749420370018913</v>
      </c>
      <c r="Z59" s="18">
        <f t="shared" si="150"/>
        <v>0.6664712608544987</v>
      </c>
      <c r="AA59" s="18">
        <f t="shared" si="150"/>
        <v>0.73336731442441927</v>
      </c>
      <c r="AB59" s="18">
        <f t="shared" si="150"/>
        <v>0.67073004797519031</v>
      </c>
      <c r="AD59" s="68">
        <f t="shared" si="113"/>
        <v>44.100972802776965</v>
      </c>
      <c r="AE59" s="69">
        <f t="shared" si="114"/>
        <v>63.01492609437954</v>
      </c>
      <c r="AF59" s="69">
        <f t="shared" si="115"/>
        <v>107.1158988971565</v>
      </c>
      <c r="AH59" t="str">
        <f t="shared" si="142"/>
        <v>52 Skilled metal, electrical and electronic trades</v>
      </c>
      <c r="AI59" s="18">
        <f t="shared" si="151"/>
        <v>1.1267701436719912</v>
      </c>
      <c r="AJ59" s="18">
        <f t="shared" si="151"/>
        <v>1.0261642896963736</v>
      </c>
      <c r="AK59" s="18">
        <f t="shared" si="151"/>
        <v>0.80694012573158647</v>
      </c>
      <c r="AL59" s="18">
        <f t="shared" si="151"/>
        <v>0.94002635309825344</v>
      </c>
      <c r="AM59" s="18">
        <f t="shared" si="151"/>
        <v>1.0653993005875628</v>
      </c>
      <c r="AO59" s="68">
        <f t="shared" si="117"/>
        <v>44.362072953096067</v>
      </c>
      <c r="AP59" s="69">
        <f t="shared" si="118"/>
        <v>55.522054952066334</v>
      </c>
      <c r="AQ59" s="69">
        <f t="shared" si="119"/>
        <v>99.884127905162401</v>
      </c>
      <c r="AS59" t="str">
        <f t="shared" si="143"/>
        <v>52 Skilled metal, electrical and electronic trades</v>
      </c>
      <c r="AT59" s="18">
        <f t="shared" si="152"/>
        <v>5.6599176961266719</v>
      </c>
      <c r="AU59" s="18">
        <f t="shared" si="152"/>
        <v>5.0076228861928564</v>
      </c>
      <c r="AV59" s="18">
        <f t="shared" si="152"/>
        <v>3.7260178806232802</v>
      </c>
      <c r="AW59" s="18">
        <f t="shared" si="152"/>
        <v>3.8126716257769013</v>
      </c>
      <c r="AX59" s="18">
        <f t="shared" si="152"/>
        <v>3.2907144344587311</v>
      </c>
      <c r="AZ59" s="68">
        <f t="shared" si="121"/>
        <v>14.122576653692528</v>
      </c>
      <c r="BA59" s="69">
        <f t="shared" si="122"/>
        <v>48.733462631958375</v>
      </c>
      <c r="BB59" s="69">
        <f t="shared" si="123"/>
        <v>62.856039285650901</v>
      </c>
      <c r="BD59" t="str">
        <f t="shared" si="144"/>
        <v>52 Skilled metal, electrical and electronic trades</v>
      </c>
      <c r="BE59" s="18">
        <f t="shared" si="153"/>
        <v>7.596758092433106</v>
      </c>
      <c r="BF59" s="18">
        <f t="shared" si="153"/>
        <v>7.0864584380175915</v>
      </c>
      <c r="BG59" s="18">
        <f t="shared" si="153"/>
        <v>6.3823379830277958</v>
      </c>
      <c r="BH59" s="18">
        <f t="shared" si="153"/>
        <v>5.7057301117327102</v>
      </c>
      <c r="BI59" s="18">
        <f t="shared" si="153"/>
        <v>4.98738055140414</v>
      </c>
      <c r="BK59" s="68">
        <f t="shared" si="125"/>
        <v>-18.236131707232872</v>
      </c>
      <c r="BL59" s="69">
        <f t="shared" si="126"/>
        <v>30.572340278834286</v>
      </c>
      <c r="BM59" s="69">
        <f t="shared" si="127"/>
        <v>12.336208571601412</v>
      </c>
      <c r="BO59" t="str">
        <f t="shared" si="145"/>
        <v>52 Skilled metal, electrical and electronic trades</v>
      </c>
      <c r="BP59" s="18">
        <f t="shared" si="154"/>
        <v>4.2697666641189045</v>
      </c>
      <c r="BQ59" s="18">
        <f t="shared" si="154"/>
        <v>4.1901066689158357</v>
      </c>
      <c r="BR59" s="18">
        <f t="shared" si="154"/>
        <v>3.4031013079352004</v>
      </c>
      <c r="BS59" s="18">
        <f t="shared" si="154"/>
        <v>3.5246144159074477</v>
      </c>
      <c r="BT59" s="18">
        <f t="shared" si="154"/>
        <v>3.4814861859739086</v>
      </c>
      <c r="BV59" s="68">
        <f t="shared" si="129"/>
        <v>-9.7401114430282973</v>
      </c>
      <c r="BW59" s="69">
        <f t="shared" si="130"/>
        <v>34.243183673686886</v>
      </c>
      <c r="BX59" s="69">
        <f t="shared" si="131"/>
        <v>24.503072230658585</v>
      </c>
      <c r="BZ59" t="str">
        <f t="shared" si="146"/>
        <v>52 Skilled metal, electrical and electronic trades</v>
      </c>
      <c r="CA59" s="18">
        <f t="shared" si="155"/>
        <v>2.8667422471127448</v>
      </c>
      <c r="CB59" s="18">
        <f t="shared" si="155"/>
        <v>3.5978273500428442</v>
      </c>
      <c r="CC59" s="18">
        <f t="shared" si="155"/>
        <v>2.4714118958384921</v>
      </c>
      <c r="CD59" s="18">
        <f t="shared" si="155"/>
        <v>2.7257104417827751</v>
      </c>
      <c r="CE59" s="18">
        <f t="shared" si="155"/>
        <v>2.2029712134193393</v>
      </c>
      <c r="CG59" s="68">
        <f t="shared" si="133"/>
        <v>-46.167160286951926</v>
      </c>
      <c r="CH59" s="69">
        <f t="shared" si="134"/>
        <v>31.497781166184595</v>
      </c>
      <c r="CI59" s="69">
        <f t="shared" si="135"/>
        <v>-14.669379120767328</v>
      </c>
      <c r="CK59" t="str">
        <f t="shared" si="147"/>
        <v>52 Skilled metal, electrical and electronic trades</v>
      </c>
      <c r="CL59" s="18">
        <f t="shared" si="156"/>
        <v>2.6403114833604948</v>
      </c>
      <c r="CM59" s="18">
        <f t="shared" si="156"/>
        <v>2.8487596489486067</v>
      </c>
      <c r="CN59" s="18">
        <f t="shared" si="156"/>
        <v>2.7780901704499703</v>
      </c>
      <c r="CO59" s="18">
        <f t="shared" si="156"/>
        <v>2.9100480081878728</v>
      </c>
      <c r="CP59" s="18">
        <f t="shared" si="156"/>
        <v>2.8916930804089085</v>
      </c>
      <c r="CR59" s="68">
        <f t="shared" si="137"/>
        <v>-31.566464989393893</v>
      </c>
      <c r="CS59" s="69">
        <f t="shared" si="138"/>
        <v>31.777078943787334</v>
      </c>
      <c r="CT59" s="69">
        <f t="shared" si="139"/>
        <v>0.21061395439344091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7.5673016395191653E-2</v>
      </c>
      <c r="C60" s="18">
        <f t="shared" si="148"/>
        <v>6.1083452511989773E-2</v>
      </c>
      <c r="D60" s="18">
        <f t="shared" si="148"/>
        <v>4.0631831091977544E-2</v>
      </c>
      <c r="E60" s="18">
        <f t="shared" si="148"/>
        <v>5.8430746227990438E-2</v>
      </c>
      <c r="F60" s="18">
        <f t="shared" si="148"/>
        <v>5.2183753995757913E-2</v>
      </c>
      <c r="H60" s="68">
        <f t="shared" si="105"/>
        <v>102.40145926167447</v>
      </c>
      <c r="I60" s="69">
        <f t="shared" si="106"/>
        <v>86.894336438694381</v>
      </c>
      <c r="J60" s="69">
        <f t="shared" si="107"/>
        <v>189.29579570036887</v>
      </c>
      <c r="L60" t="str">
        <f t="shared" si="140"/>
        <v>53 Skilled construction and building trades</v>
      </c>
      <c r="M60" s="18">
        <f t="shared" si="149"/>
        <v>0.29619084075106483</v>
      </c>
      <c r="N60" s="18">
        <f t="shared" si="149"/>
        <v>0.27955012836719845</v>
      </c>
      <c r="O60" s="18">
        <f t="shared" si="149"/>
        <v>0.1982544067076133</v>
      </c>
      <c r="P60" s="18">
        <f t="shared" si="149"/>
        <v>0.22520044747678428</v>
      </c>
      <c r="Q60" s="18">
        <f t="shared" si="149"/>
        <v>0.23775127332445098</v>
      </c>
      <c r="S60" s="68">
        <f t="shared" si="109"/>
        <v>79.50744810587112</v>
      </c>
      <c r="T60" s="69">
        <f t="shared" si="110"/>
        <v>80.904845325577824</v>
      </c>
      <c r="U60" s="69">
        <f t="shared" si="111"/>
        <v>160.41229343144894</v>
      </c>
      <c r="W60" t="str">
        <f t="shared" si="141"/>
        <v>53 Skilled construction and building trades</v>
      </c>
      <c r="X60" s="18">
        <f t="shared" si="150"/>
        <v>0.50102475983991512</v>
      </c>
      <c r="Y60" s="18">
        <f t="shared" si="150"/>
        <v>0.43384770454774407</v>
      </c>
      <c r="Z60" s="18">
        <f t="shared" si="150"/>
        <v>0.30048568409386139</v>
      </c>
      <c r="AA60" s="18">
        <f t="shared" si="150"/>
        <v>0.32776237846915857</v>
      </c>
      <c r="AB60" s="18">
        <f t="shared" si="150"/>
        <v>0.26650152578701275</v>
      </c>
      <c r="AD60" s="68">
        <f t="shared" si="113"/>
        <v>26.992037336643026</v>
      </c>
      <c r="AE60" s="69">
        <f t="shared" si="114"/>
        <v>63.738483513582224</v>
      </c>
      <c r="AF60" s="69">
        <f t="shared" si="115"/>
        <v>90.730520850225247</v>
      </c>
      <c r="AH60" t="str">
        <f t="shared" si="142"/>
        <v>53 Skilled construction and building trades</v>
      </c>
      <c r="AI60" s="18">
        <f t="shared" si="151"/>
        <v>0.94301941086839403</v>
      </c>
      <c r="AJ60" s="18">
        <f t="shared" si="151"/>
        <v>1.0180027019503406</v>
      </c>
      <c r="AK60" s="18">
        <f t="shared" si="151"/>
        <v>0.74523506737245571</v>
      </c>
      <c r="AL60" s="18">
        <f t="shared" si="151"/>
        <v>0.90846461850634252</v>
      </c>
      <c r="AM60" s="18">
        <f t="shared" si="151"/>
        <v>0.88210491357462673</v>
      </c>
      <c r="AO60" s="68">
        <f t="shared" si="117"/>
        <v>29.422257984725302</v>
      </c>
      <c r="AP60" s="69">
        <f t="shared" si="118"/>
        <v>66.350393168606388</v>
      </c>
      <c r="AQ60" s="69">
        <f t="shared" si="119"/>
        <v>95.77265115333168</v>
      </c>
      <c r="AS60" t="str">
        <f t="shared" si="143"/>
        <v>53 Skilled construction and building trades</v>
      </c>
      <c r="AT60" s="18">
        <f t="shared" si="152"/>
        <v>1.6534973692207653</v>
      </c>
      <c r="AU60" s="18">
        <f t="shared" si="152"/>
        <v>1.6703881312693243</v>
      </c>
      <c r="AV60" s="18">
        <f t="shared" si="152"/>
        <v>1.2843206727567529</v>
      </c>
      <c r="AW60" s="18">
        <f t="shared" si="152"/>
        <v>1.5181608785895897</v>
      </c>
      <c r="AX60" s="18">
        <f t="shared" si="152"/>
        <v>1.3716731890591112</v>
      </c>
      <c r="AZ60" s="68">
        <f t="shared" si="121"/>
        <v>38.007752673540658</v>
      </c>
      <c r="BA60" s="69">
        <f t="shared" si="122"/>
        <v>70.655940262386466</v>
      </c>
      <c r="BB60" s="69">
        <f t="shared" si="123"/>
        <v>108.6636929359271</v>
      </c>
      <c r="BD60" t="str">
        <f t="shared" si="144"/>
        <v>53 Skilled construction and building trades</v>
      </c>
      <c r="BE60" s="18">
        <f t="shared" si="153"/>
        <v>5.3932653539258046</v>
      </c>
      <c r="BF60" s="18">
        <f t="shared" si="153"/>
        <v>5.3549379317405865</v>
      </c>
      <c r="BG60" s="18">
        <f t="shared" si="153"/>
        <v>4.6219146578214128</v>
      </c>
      <c r="BH60" s="18">
        <f t="shared" si="153"/>
        <v>4.0620196814697094</v>
      </c>
      <c r="BI60" s="18">
        <f t="shared" si="153"/>
        <v>3.2670883423973249</v>
      </c>
      <c r="BK60" s="68">
        <f t="shared" si="125"/>
        <v>-26.038165011047187</v>
      </c>
      <c r="BL60" s="69">
        <f t="shared" si="126"/>
        <v>32.279010669175612</v>
      </c>
      <c r="BM60" s="69">
        <f t="shared" si="127"/>
        <v>6.2408456581284231</v>
      </c>
      <c r="BO60" t="str">
        <f t="shared" si="145"/>
        <v>53 Skilled construction and building trades</v>
      </c>
      <c r="BP60" s="18">
        <f t="shared" si="154"/>
        <v>4.4832230689671144</v>
      </c>
      <c r="BQ60" s="18">
        <f t="shared" si="154"/>
        <v>5.1265811480079293</v>
      </c>
      <c r="BR60" s="18">
        <f t="shared" si="154"/>
        <v>4.1438155202594809</v>
      </c>
      <c r="BS60" s="18">
        <f t="shared" si="154"/>
        <v>4.8120612619284762</v>
      </c>
      <c r="BT60" s="18">
        <f t="shared" si="154"/>
        <v>5.4504758449274755</v>
      </c>
      <c r="BV60" s="68">
        <f t="shared" si="129"/>
        <v>16.048358356493317</v>
      </c>
      <c r="BW60" s="69">
        <f t="shared" si="130"/>
        <v>48.242030429689677</v>
      </c>
      <c r="BX60" s="69">
        <f t="shared" si="131"/>
        <v>64.290388786183001</v>
      </c>
      <c r="BZ60" t="str">
        <f t="shared" si="146"/>
        <v>53 Skilled construction and building trades</v>
      </c>
      <c r="CA60" s="18">
        <f t="shared" si="155"/>
        <v>2.9287444220754444</v>
      </c>
      <c r="CB60" s="18">
        <f t="shared" si="155"/>
        <v>4.0151375878422764</v>
      </c>
      <c r="CC60" s="18">
        <f t="shared" si="155"/>
        <v>2.7190692529592635</v>
      </c>
      <c r="CD60" s="18">
        <f t="shared" si="155"/>
        <v>3.1236939042184817</v>
      </c>
      <c r="CE60" s="18">
        <f t="shared" si="155"/>
        <v>3.5148365934795485</v>
      </c>
      <c r="CG60" s="68">
        <f t="shared" si="133"/>
        <v>-21.932823800159355</v>
      </c>
      <c r="CH60" s="69">
        <f t="shared" si="134"/>
        <v>39.133723547038286</v>
      </c>
      <c r="CI60" s="69">
        <f t="shared" si="135"/>
        <v>17.200899746878932</v>
      </c>
      <c r="CK60" t="str">
        <f t="shared" si="147"/>
        <v>53 Skilled construction and building trades</v>
      </c>
      <c r="CL60" s="18">
        <f t="shared" si="156"/>
        <v>3.5988571748667999</v>
      </c>
      <c r="CM60" s="18">
        <f t="shared" si="156"/>
        <v>4.2344432454240382</v>
      </c>
      <c r="CN60" s="18">
        <f t="shared" si="156"/>
        <v>3.9823154759667618</v>
      </c>
      <c r="CO60" s="18">
        <f t="shared" si="156"/>
        <v>3.0835354690978618</v>
      </c>
      <c r="CP60" s="18">
        <f t="shared" si="156"/>
        <v>0.89307925116001907</v>
      </c>
      <c r="CR60" s="68">
        <f t="shared" si="137"/>
        <v>-85.255927605233637</v>
      </c>
      <c r="CS60" s="69">
        <f t="shared" si="138"/>
        <v>16.272262607274644</v>
      </c>
      <c r="CT60" s="69">
        <f t="shared" si="139"/>
        <v>-68.983664997958996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0.4957105807864331</v>
      </c>
      <c r="C61" s="18">
        <f t="shared" si="148"/>
        <v>0.39422627203339383</v>
      </c>
      <c r="D61" s="18">
        <f t="shared" si="148"/>
        <v>0.3490644090911435</v>
      </c>
      <c r="E61" s="18">
        <f t="shared" si="148"/>
        <v>0.35025642539423624</v>
      </c>
      <c r="F61" s="18">
        <f t="shared" si="148"/>
        <v>0.35164421751974106</v>
      </c>
      <c r="H61" s="68">
        <f t="shared" si="105"/>
        <v>58.760561335798279</v>
      </c>
      <c r="I61" s="69">
        <f t="shared" si="106"/>
        <v>79.655784784652965</v>
      </c>
      <c r="J61" s="69">
        <f t="shared" si="107"/>
        <v>138.41634612045124</v>
      </c>
      <c r="L61" t="str">
        <f t="shared" si="140"/>
        <v>54 Textiles, printing and other skilled trades</v>
      </c>
      <c r="M61" s="18">
        <f t="shared" si="149"/>
        <v>0.53398193967649799</v>
      </c>
      <c r="N61" s="18">
        <f t="shared" si="149"/>
        <v>0.4898265288107011</v>
      </c>
      <c r="O61" s="18">
        <f t="shared" si="149"/>
        <v>0.54482567986488528</v>
      </c>
      <c r="P61" s="18">
        <f t="shared" si="149"/>
        <v>0.56943243383910835</v>
      </c>
      <c r="Q61" s="18">
        <f t="shared" si="149"/>
        <v>0.62652632486217497</v>
      </c>
      <c r="S61" s="68">
        <f t="shared" si="109"/>
        <v>72.133034492544553</v>
      </c>
      <c r="T61" s="69">
        <f t="shared" si="110"/>
        <v>86.309820638752242</v>
      </c>
      <c r="U61" s="69">
        <f t="shared" si="111"/>
        <v>158.4428551312968</v>
      </c>
      <c r="W61" t="str">
        <f t="shared" si="141"/>
        <v>54 Textiles, printing and other skilled trades</v>
      </c>
      <c r="X61" s="18">
        <f t="shared" si="150"/>
        <v>0.92127360129133673</v>
      </c>
      <c r="Y61" s="18">
        <f t="shared" si="150"/>
        <v>0.90519100462598867</v>
      </c>
      <c r="Z61" s="18">
        <f t="shared" si="150"/>
        <v>0.74761240782837568</v>
      </c>
      <c r="AA61" s="18">
        <f t="shared" si="150"/>
        <v>0.81849382459541453</v>
      </c>
      <c r="AB61" s="18">
        <f t="shared" si="150"/>
        <v>0.82931689842843292</v>
      </c>
      <c r="AD61" s="68">
        <f t="shared" si="113"/>
        <v>58.834408841479416</v>
      </c>
      <c r="AE61" s="69">
        <f t="shared" si="114"/>
        <v>81.517938159173198</v>
      </c>
      <c r="AF61" s="69">
        <f t="shared" si="115"/>
        <v>140.35234700065263</v>
      </c>
      <c r="AH61" t="str">
        <f t="shared" si="142"/>
        <v>54 Textiles, printing and other skilled trades</v>
      </c>
      <c r="AI61" s="18">
        <f t="shared" si="151"/>
        <v>1.0780541263530861</v>
      </c>
      <c r="AJ61" s="18">
        <f t="shared" si="151"/>
        <v>1.1940545545315271</v>
      </c>
      <c r="AK61" s="18">
        <f t="shared" si="151"/>
        <v>1.2468101144057291</v>
      </c>
      <c r="AL61" s="18">
        <f t="shared" si="151"/>
        <v>1.4627972988636837</v>
      </c>
      <c r="AM61" s="18">
        <f t="shared" si="151"/>
        <v>1.912118352419685</v>
      </c>
      <c r="AO61" s="68">
        <f t="shared" si="117"/>
        <v>67.685869466825636</v>
      </c>
      <c r="AP61" s="69">
        <f t="shared" si="118"/>
        <v>82.756013793702152</v>
      </c>
      <c r="AQ61" s="69">
        <f t="shared" si="119"/>
        <v>150.44188326052779</v>
      </c>
      <c r="AS61" t="str">
        <f t="shared" si="143"/>
        <v>54 Textiles, printing and other skilled trades</v>
      </c>
      <c r="AT61" s="18">
        <f t="shared" si="152"/>
        <v>1.3896619788449283</v>
      </c>
      <c r="AU61" s="18">
        <f t="shared" si="152"/>
        <v>1.2741103797557627</v>
      </c>
      <c r="AV61" s="18">
        <f t="shared" si="152"/>
        <v>1.2388793499813575</v>
      </c>
      <c r="AW61" s="18">
        <f t="shared" si="152"/>
        <v>1.2977778054531375</v>
      </c>
      <c r="AX61" s="18">
        <f t="shared" si="152"/>
        <v>1.2286611523595634</v>
      </c>
      <c r="AZ61" s="68">
        <f t="shared" si="121"/>
        <v>28.153189668359342</v>
      </c>
      <c r="BA61" s="69">
        <f t="shared" si="122"/>
        <v>68.496863632798764</v>
      </c>
      <c r="BB61" s="69">
        <f t="shared" si="123"/>
        <v>96.650053301158096</v>
      </c>
      <c r="BD61" t="str">
        <f t="shared" si="144"/>
        <v>54 Textiles, printing and other skilled trades</v>
      </c>
      <c r="BE61" s="18">
        <f t="shared" si="153"/>
        <v>2.4114622390452376</v>
      </c>
      <c r="BF61" s="18">
        <f t="shared" si="153"/>
        <v>2.1871727157316658</v>
      </c>
      <c r="BG61" s="18">
        <f t="shared" si="153"/>
        <v>2.0531551054814323</v>
      </c>
      <c r="BH61" s="18">
        <f t="shared" si="153"/>
        <v>2.1462290603809229</v>
      </c>
      <c r="BI61" s="18">
        <f t="shared" si="153"/>
        <v>2.2439105271153714</v>
      </c>
      <c r="BK61" s="68">
        <f t="shared" si="125"/>
        <v>14.354299588270292</v>
      </c>
      <c r="BL61" s="69">
        <f t="shared" si="126"/>
        <v>48.088226232697941</v>
      </c>
      <c r="BM61" s="69">
        <f t="shared" si="127"/>
        <v>62.442525820968243</v>
      </c>
      <c r="BO61" t="str">
        <f t="shared" si="145"/>
        <v>54 Textiles, printing and other skilled trades</v>
      </c>
      <c r="BP61" s="18">
        <f t="shared" si="154"/>
        <v>2.7036267509880503</v>
      </c>
      <c r="BQ61" s="18">
        <f t="shared" si="154"/>
        <v>2.5328154782458472</v>
      </c>
      <c r="BR61" s="18">
        <f t="shared" si="154"/>
        <v>2.5161102013822516</v>
      </c>
      <c r="BS61" s="18">
        <f t="shared" si="154"/>
        <v>2.2213542730091715</v>
      </c>
      <c r="BT61" s="18">
        <f t="shared" si="154"/>
        <v>2.2422141708938659</v>
      </c>
      <c r="BV61" s="68">
        <f t="shared" si="129"/>
        <v>-21.376489844375484</v>
      </c>
      <c r="BW61" s="69">
        <f t="shared" si="130"/>
        <v>32.97740230408138</v>
      </c>
      <c r="BX61" s="69">
        <f t="shared" si="131"/>
        <v>11.60091245970589</v>
      </c>
      <c r="BZ61" t="str">
        <f t="shared" si="146"/>
        <v>54 Textiles, printing and other skilled trades</v>
      </c>
      <c r="CA61" s="18">
        <f t="shared" si="155"/>
        <v>3.0375200332411274</v>
      </c>
      <c r="CB61" s="18">
        <f t="shared" si="155"/>
        <v>3.0452119059811196</v>
      </c>
      <c r="CC61" s="18">
        <f t="shared" si="155"/>
        <v>3.0997004319741119</v>
      </c>
      <c r="CD61" s="18">
        <f t="shared" si="155"/>
        <v>3.1984641798819475</v>
      </c>
      <c r="CE61" s="18">
        <f t="shared" si="155"/>
        <v>3.3257220687761677</v>
      </c>
      <c r="CG61" s="68">
        <f t="shared" si="133"/>
        <v>-35.203756502073965</v>
      </c>
      <c r="CH61" s="69">
        <f t="shared" si="134"/>
        <v>32.317843435521198</v>
      </c>
      <c r="CI61" s="69">
        <f t="shared" si="135"/>
        <v>-2.8859130665527624</v>
      </c>
      <c r="CK61" t="str">
        <f t="shared" si="147"/>
        <v>54 Textiles, printing and other skilled trades</v>
      </c>
      <c r="CL61" s="18">
        <f t="shared" si="156"/>
        <v>3.7691930720722535</v>
      </c>
      <c r="CM61" s="18">
        <f t="shared" si="156"/>
        <v>3.8400129612786356</v>
      </c>
      <c r="CN61" s="18">
        <f t="shared" si="156"/>
        <v>4.031673683055752</v>
      </c>
      <c r="CO61" s="18">
        <f t="shared" si="156"/>
        <v>3.9008341850869646</v>
      </c>
      <c r="CP61" s="18">
        <f t="shared" si="156"/>
        <v>4.311803816096976</v>
      </c>
      <c r="CR61" s="68">
        <f t="shared" si="137"/>
        <v>-29.686820729253444</v>
      </c>
      <c r="CS61" s="69">
        <f t="shared" si="138"/>
        <v>28.771349763003961</v>
      </c>
      <c r="CT61" s="69">
        <f t="shared" si="139"/>
        <v>-0.91547096624947943</v>
      </c>
    </row>
    <row r="62" spans="1:98" x14ac:dyDescent="0.2">
      <c r="A62" t="str">
        <f t="shared" si="103"/>
        <v>61 Caring personal service occupations</v>
      </c>
      <c r="B62" s="18">
        <f t="shared" si="148"/>
        <v>0.33036831460360672</v>
      </c>
      <c r="C62" s="18">
        <f t="shared" si="148"/>
        <v>0.31056642361432013</v>
      </c>
      <c r="D62" s="18">
        <f t="shared" si="148"/>
        <v>0.28399465953318359</v>
      </c>
      <c r="E62" s="18">
        <f t="shared" si="148"/>
        <v>0.29431013023395186</v>
      </c>
      <c r="F62" s="18">
        <f t="shared" si="148"/>
        <v>0.2986361068302798</v>
      </c>
      <c r="H62" s="68">
        <f t="shared" si="105"/>
        <v>65.720737587225514</v>
      </c>
      <c r="I62" s="69">
        <f t="shared" si="106"/>
        <v>84.731434297332484</v>
      </c>
      <c r="J62" s="69">
        <f t="shared" si="107"/>
        <v>150.45217188455803</v>
      </c>
      <c r="L62" t="str">
        <f t="shared" si="140"/>
        <v>61 Caring personal service occupations</v>
      </c>
      <c r="M62" s="18">
        <f t="shared" si="149"/>
        <v>2.6885252876922086</v>
      </c>
      <c r="N62" s="18">
        <f t="shared" si="149"/>
        <v>2.7014418217318861</v>
      </c>
      <c r="O62" s="18">
        <f t="shared" si="149"/>
        <v>2.4987304160174713</v>
      </c>
      <c r="P62" s="18">
        <f t="shared" si="149"/>
        <v>2.6012344278533708</v>
      </c>
      <c r="Q62" s="18">
        <f t="shared" si="149"/>
        <v>2.6326468596577843</v>
      </c>
      <c r="S62" s="68">
        <f t="shared" si="109"/>
        <v>57.708708309936064</v>
      </c>
      <c r="T62" s="69">
        <f t="shared" si="110"/>
        <v>85.940059769347386</v>
      </c>
      <c r="U62" s="69">
        <f t="shared" si="111"/>
        <v>143.64876807928343</v>
      </c>
      <c r="W62" t="str">
        <f t="shared" si="141"/>
        <v>61 Caring personal service occupations</v>
      </c>
      <c r="X62" s="18">
        <f t="shared" si="150"/>
        <v>4.2058172885879967</v>
      </c>
      <c r="Y62" s="18">
        <f t="shared" si="150"/>
        <v>4.6314590364155999</v>
      </c>
      <c r="Z62" s="18">
        <f t="shared" si="150"/>
        <v>4.3690163673520308</v>
      </c>
      <c r="AA62" s="18">
        <f t="shared" si="150"/>
        <v>4.5889937034729869</v>
      </c>
      <c r="AB62" s="18">
        <f t="shared" si="150"/>
        <v>4.6781796838660528</v>
      </c>
      <c r="AD62" s="68">
        <f t="shared" si="113"/>
        <v>53.318232406462819</v>
      </c>
      <c r="AE62" s="69">
        <f t="shared" si="114"/>
        <v>84.946365183398342</v>
      </c>
      <c r="AF62" s="69">
        <f t="shared" si="115"/>
        <v>138.26459758986115</v>
      </c>
      <c r="AH62" t="str">
        <f t="shared" si="142"/>
        <v>61 Caring personal service occupations</v>
      </c>
      <c r="AI62" s="18">
        <f t="shared" si="151"/>
        <v>11.257060020880296</v>
      </c>
      <c r="AJ62" s="18">
        <f t="shared" si="151"/>
        <v>11.926147511462183</v>
      </c>
      <c r="AK62" s="18">
        <f t="shared" si="151"/>
        <v>11.981879416183009</v>
      </c>
      <c r="AL62" s="18">
        <f t="shared" si="151"/>
        <v>12.699071524892464</v>
      </c>
      <c r="AM62" s="18">
        <f t="shared" si="151"/>
        <v>12.414191747731696</v>
      </c>
      <c r="AO62" s="68">
        <f t="shared" si="117"/>
        <v>13.285811107501974</v>
      </c>
      <c r="AP62" s="69">
        <f t="shared" si="118"/>
        <v>63.015864207528473</v>
      </c>
      <c r="AQ62" s="69">
        <f t="shared" si="119"/>
        <v>76.301675315030451</v>
      </c>
      <c r="AS62" t="str">
        <f t="shared" si="143"/>
        <v>61 Caring personal service occupations</v>
      </c>
      <c r="AT62" s="18">
        <f t="shared" si="152"/>
        <v>7.6250942818620064</v>
      </c>
      <c r="AU62" s="18">
        <f t="shared" si="152"/>
        <v>7.9921964178277776</v>
      </c>
      <c r="AV62" s="18">
        <f t="shared" si="152"/>
        <v>8.2240406424492196</v>
      </c>
      <c r="AW62" s="18">
        <f t="shared" si="152"/>
        <v>8.0838806622874024</v>
      </c>
      <c r="AX62" s="18">
        <f t="shared" si="152"/>
        <v>7.5883570481138971</v>
      </c>
      <c r="AZ62" s="68">
        <f t="shared" si="121"/>
        <v>19.230898388127674</v>
      </c>
      <c r="BA62" s="69">
        <f t="shared" si="122"/>
        <v>67.280909164752075</v>
      </c>
      <c r="BB62" s="69">
        <f t="shared" si="123"/>
        <v>86.511807552879745</v>
      </c>
      <c r="BD62" t="str">
        <f t="shared" si="144"/>
        <v>61 Caring personal service occupations</v>
      </c>
      <c r="BE62" s="18">
        <f t="shared" si="153"/>
        <v>11.837566227304931</v>
      </c>
      <c r="BF62" s="18">
        <f t="shared" si="153"/>
        <v>12.915465642474629</v>
      </c>
      <c r="BG62" s="18">
        <f t="shared" si="153"/>
        <v>12.28831126383241</v>
      </c>
      <c r="BH62" s="18">
        <f t="shared" si="153"/>
        <v>14.763997964299516</v>
      </c>
      <c r="BI62" s="18">
        <f t="shared" si="153"/>
        <v>16.030138309001753</v>
      </c>
      <c r="BK62" s="68">
        <f t="shared" si="125"/>
        <v>36.494071158600086</v>
      </c>
      <c r="BL62" s="69">
        <f t="shared" si="126"/>
        <v>71.009153007871816</v>
      </c>
      <c r="BM62" s="69">
        <f t="shared" si="127"/>
        <v>107.50322416647191</v>
      </c>
      <c r="BO62" t="str">
        <f t="shared" si="145"/>
        <v>61 Caring personal service occupations</v>
      </c>
      <c r="BP62" s="18">
        <f t="shared" si="154"/>
        <v>9.8286717523532747</v>
      </c>
      <c r="BQ62" s="18">
        <f t="shared" si="154"/>
        <v>8.9421391840763267</v>
      </c>
      <c r="BR62" s="18">
        <f t="shared" si="154"/>
        <v>9.5533496144303793</v>
      </c>
      <c r="BS62" s="18">
        <f t="shared" si="154"/>
        <v>9.1841702095297855</v>
      </c>
      <c r="BT62" s="18">
        <f t="shared" si="154"/>
        <v>7.4938700238564735</v>
      </c>
      <c r="BV62" s="68">
        <f t="shared" si="129"/>
        <v>-30.792130611559486</v>
      </c>
      <c r="BW62" s="69">
        <f t="shared" si="130"/>
        <v>41.574094750219935</v>
      </c>
      <c r="BX62" s="69">
        <f t="shared" si="131"/>
        <v>10.781964138660449</v>
      </c>
      <c r="BZ62" t="str">
        <f t="shared" si="146"/>
        <v>61 Caring personal service occupations</v>
      </c>
      <c r="CA62" s="18">
        <f t="shared" si="155"/>
        <v>4.7917481341725425</v>
      </c>
      <c r="CB62" s="18">
        <f t="shared" si="155"/>
        <v>2.3803329599407252</v>
      </c>
      <c r="CC62" s="18">
        <f t="shared" si="155"/>
        <v>2.4248438177633238</v>
      </c>
      <c r="CD62" s="18">
        <f t="shared" si="155"/>
        <v>1.9586197563079035</v>
      </c>
      <c r="CE62" s="18">
        <f t="shared" si="155"/>
        <v>2.4834103862212502</v>
      </c>
      <c r="CG62" s="68">
        <f t="shared" si="133"/>
        <v>-38.148772635725528</v>
      </c>
      <c r="CH62" s="69">
        <f t="shared" si="134"/>
        <v>24.173453453720793</v>
      </c>
      <c r="CI62" s="69">
        <f t="shared" si="135"/>
        <v>-13.97531918200473</v>
      </c>
      <c r="CK62" t="str">
        <f t="shared" si="147"/>
        <v>61 Caring personal service occupations</v>
      </c>
      <c r="CL62" s="18">
        <f t="shared" si="156"/>
        <v>1.6630089537282264</v>
      </c>
      <c r="CM62" s="18">
        <f t="shared" si="156"/>
        <v>1.7680872268820744</v>
      </c>
      <c r="CN62" s="18">
        <f t="shared" si="156"/>
        <v>1.9585665352360904</v>
      </c>
      <c r="CO62" s="18">
        <f t="shared" si="156"/>
        <v>2.4456578612631055</v>
      </c>
      <c r="CP62" s="18">
        <f t="shared" si="156"/>
        <v>2.9296034776577553</v>
      </c>
      <c r="CR62" s="68">
        <f t="shared" si="137"/>
        <v>-1.6592243538546028</v>
      </c>
      <c r="CS62" s="69">
        <f t="shared" si="138"/>
        <v>32.537757129509025</v>
      </c>
      <c r="CT62" s="69">
        <f t="shared" si="139"/>
        <v>30.878532775654421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0.16437567600837874</v>
      </c>
      <c r="C63" s="18">
        <f t="shared" si="148"/>
        <v>0.13689960749996538</v>
      </c>
      <c r="D63" s="18">
        <f t="shared" si="148"/>
        <v>0.15817076741780484</v>
      </c>
      <c r="E63" s="18">
        <f t="shared" si="148"/>
        <v>0.17419120571790886</v>
      </c>
      <c r="F63" s="18">
        <f t="shared" si="148"/>
        <v>0.21473315777293217</v>
      </c>
      <c r="H63" s="68">
        <f t="shared" si="105"/>
        <v>113.95261776055861</v>
      </c>
      <c r="I63" s="69">
        <f t="shared" si="106"/>
        <v>90.938664939430808</v>
      </c>
      <c r="J63" s="69">
        <f t="shared" si="107"/>
        <v>204.8912826999894</v>
      </c>
      <c r="L63" t="str">
        <f t="shared" si="140"/>
        <v>62 Leisure, travel and related personal service occupations</v>
      </c>
      <c r="M63" s="18">
        <f t="shared" si="149"/>
        <v>0.52853344504755306</v>
      </c>
      <c r="N63" s="18">
        <f t="shared" si="149"/>
        <v>0.59078244794132817</v>
      </c>
      <c r="O63" s="18">
        <f t="shared" si="149"/>
        <v>0.47953932686416445</v>
      </c>
      <c r="P63" s="18">
        <f t="shared" si="149"/>
        <v>0.47764820433270838</v>
      </c>
      <c r="Q63" s="18">
        <f t="shared" si="149"/>
        <v>0.49676115430842349</v>
      </c>
      <c r="S63" s="68">
        <f t="shared" si="109"/>
        <v>55.062174181996212</v>
      </c>
      <c r="T63" s="69">
        <f t="shared" si="110"/>
        <v>80.847087752302983</v>
      </c>
      <c r="U63" s="69">
        <f t="shared" si="111"/>
        <v>135.9092619342992</v>
      </c>
      <c r="W63" t="str">
        <f t="shared" si="141"/>
        <v>62 Leisure, travel and related personal service occupations</v>
      </c>
      <c r="X63" s="18">
        <f t="shared" si="150"/>
        <v>1.0200953492230995</v>
      </c>
      <c r="Y63" s="18">
        <f t="shared" si="150"/>
        <v>1.2081858835933124</v>
      </c>
      <c r="Z63" s="18">
        <f t="shared" si="150"/>
        <v>1.1051762459640666</v>
      </c>
      <c r="AA63" s="18">
        <f t="shared" si="150"/>
        <v>1.2122530425551357</v>
      </c>
      <c r="AB63" s="18">
        <f t="shared" si="150"/>
        <v>1.3774400491529166</v>
      </c>
      <c r="AD63" s="68">
        <f t="shared" si="113"/>
        <v>78.46035019589138</v>
      </c>
      <c r="AE63" s="69">
        <f t="shared" si="114"/>
        <v>89.287356432190109</v>
      </c>
      <c r="AF63" s="69">
        <f t="shared" si="115"/>
        <v>167.74770662808146</v>
      </c>
      <c r="AH63" t="str">
        <f t="shared" si="142"/>
        <v>62 Leisure, travel and related personal service occupations</v>
      </c>
      <c r="AI63" s="18">
        <f t="shared" si="151"/>
        <v>1.9985491311991035</v>
      </c>
      <c r="AJ63" s="18">
        <f t="shared" si="151"/>
        <v>2.6979161291897991</v>
      </c>
      <c r="AK63" s="18">
        <f t="shared" si="151"/>
        <v>2.5515355947839522</v>
      </c>
      <c r="AL63" s="18">
        <f t="shared" si="151"/>
        <v>3.0651606815230514</v>
      </c>
      <c r="AM63" s="18">
        <f t="shared" si="151"/>
        <v>4.1452395438194847</v>
      </c>
      <c r="AO63" s="68">
        <f t="shared" si="117"/>
        <v>77.635603236819534</v>
      </c>
      <c r="AP63" s="69">
        <f t="shared" si="118"/>
        <v>87.650568933366387</v>
      </c>
      <c r="AQ63" s="69">
        <f t="shared" si="119"/>
        <v>165.28617217018595</v>
      </c>
      <c r="AS63" t="str">
        <f t="shared" si="143"/>
        <v>62 Leisure, travel and related personal service occupations</v>
      </c>
      <c r="AT63" s="18">
        <f t="shared" si="152"/>
        <v>3.0062587445116975</v>
      </c>
      <c r="AU63" s="18">
        <f t="shared" si="152"/>
        <v>3.8636786250567954</v>
      </c>
      <c r="AV63" s="18">
        <f t="shared" si="152"/>
        <v>3.9593956295286734</v>
      </c>
      <c r="AW63" s="18">
        <f t="shared" si="152"/>
        <v>4.3875271212376585</v>
      </c>
      <c r="AX63" s="18">
        <f t="shared" si="152"/>
        <v>5.4800180603282751</v>
      </c>
      <c r="AZ63" s="68">
        <f t="shared" si="121"/>
        <v>78.846068415645007</v>
      </c>
      <c r="BA63" s="69">
        <f t="shared" si="122"/>
        <v>86.003078796087706</v>
      </c>
      <c r="BB63" s="69">
        <f t="shared" si="123"/>
        <v>164.84914721173269</v>
      </c>
      <c r="BD63" t="str">
        <f t="shared" si="144"/>
        <v>62 Leisure, travel and related personal service occupations</v>
      </c>
      <c r="BE63" s="18">
        <f t="shared" si="153"/>
        <v>2.7865261819486524</v>
      </c>
      <c r="BF63" s="18">
        <f t="shared" si="153"/>
        <v>2.9473514564032488</v>
      </c>
      <c r="BG63" s="18">
        <f t="shared" si="153"/>
        <v>2.5515200241442093</v>
      </c>
      <c r="BH63" s="18">
        <f t="shared" si="153"/>
        <v>2.6330687361880076</v>
      </c>
      <c r="BI63" s="18">
        <f t="shared" si="153"/>
        <v>2.6227112950440929</v>
      </c>
      <c r="BK63" s="68">
        <f t="shared" si="125"/>
        <v>7.5524300077875193</v>
      </c>
      <c r="BL63" s="69">
        <f t="shared" si="126"/>
        <v>48.672628089155253</v>
      </c>
      <c r="BM63" s="69">
        <f t="shared" si="127"/>
        <v>56.225058096942782</v>
      </c>
      <c r="BO63" t="str">
        <f t="shared" si="145"/>
        <v>62 Leisure, travel and related personal service occupations</v>
      </c>
      <c r="BP63" s="18">
        <f t="shared" si="154"/>
        <v>3.0206174018290461</v>
      </c>
      <c r="BQ63" s="18">
        <f t="shared" si="154"/>
        <v>3.14030725179488</v>
      </c>
      <c r="BR63" s="18">
        <f t="shared" si="154"/>
        <v>2.8950499634206626</v>
      </c>
      <c r="BS63" s="18">
        <f t="shared" si="154"/>
        <v>2.6339258963465553</v>
      </c>
      <c r="BT63" s="18">
        <f t="shared" si="154"/>
        <v>2.3566533063245068</v>
      </c>
      <c r="BV63" s="68">
        <f t="shared" si="129"/>
        <v>-28.180127748087518</v>
      </c>
      <c r="BW63" s="69">
        <f t="shared" si="130"/>
        <v>38.493765841225105</v>
      </c>
      <c r="BX63" s="69">
        <f t="shared" si="131"/>
        <v>10.313638093137586</v>
      </c>
      <c r="BZ63" t="str">
        <f t="shared" si="146"/>
        <v>62 Leisure, travel and related personal service occupations</v>
      </c>
      <c r="CA63" s="18">
        <f t="shared" si="155"/>
        <v>3.3318412441982774</v>
      </c>
      <c r="CB63" s="18">
        <f t="shared" si="155"/>
        <v>3.209338839067192</v>
      </c>
      <c r="CC63" s="18">
        <f t="shared" si="155"/>
        <v>3.4838138417027369</v>
      </c>
      <c r="CD63" s="18">
        <f t="shared" si="155"/>
        <v>3.5725051447947562</v>
      </c>
      <c r="CE63" s="18">
        <f t="shared" si="155"/>
        <v>3.6585488254885647</v>
      </c>
      <c r="CG63" s="68">
        <f t="shared" si="133"/>
        <v>-36.578353115798038</v>
      </c>
      <c r="CH63" s="69">
        <f t="shared" si="134"/>
        <v>35.549190081848714</v>
      </c>
      <c r="CI63" s="69">
        <f t="shared" si="135"/>
        <v>-1.0291630339493212</v>
      </c>
      <c r="CK63" t="str">
        <f t="shared" si="147"/>
        <v>62 Leisure, travel and related personal service occupations</v>
      </c>
      <c r="CL63" s="18">
        <f t="shared" si="156"/>
        <v>3.6579706061447328</v>
      </c>
      <c r="CM63" s="18">
        <f t="shared" si="156"/>
        <v>3.3656207389552559</v>
      </c>
      <c r="CN63" s="18">
        <f t="shared" si="156"/>
        <v>3.1580176718470057</v>
      </c>
      <c r="CO63" s="18">
        <f t="shared" si="156"/>
        <v>2.9663429624443736</v>
      </c>
      <c r="CP63" s="18">
        <f t="shared" si="156"/>
        <v>2.9761908870240177</v>
      </c>
      <c r="CR63" s="68">
        <f t="shared" si="137"/>
        <v>-38.040294729339728</v>
      </c>
      <c r="CS63" s="69">
        <f t="shared" si="138"/>
        <v>25.853581652132352</v>
      </c>
      <c r="CT63" s="69">
        <f t="shared" si="139"/>
        <v>-12.186713077207372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1.2906898368398471E-2</v>
      </c>
      <c r="C64" s="18">
        <f t="shared" si="148"/>
        <v>1.4544433027858685E-2</v>
      </c>
      <c r="D64" s="18">
        <f t="shared" si="148"/>
        <v>1.3489971159942393E-2</v>
      </c>
      <c r="E64" s="18">
        <f t="shared" si="148"/>
        <v>1.3470965494994143E-2</v>
      </c>
      <c r="F64" s="18">
        <f t="shared" si="148"/>
        <v>1.589179233351359E-2</v>
      </c>
      <c r="H64" s="68">
        <f t="shared" si="105"/>
        <v>85.654968225088453</v>
      </c>
      <c r="I64" s="69">
        <f t="shared" si="106"/>
        <v>82.854443005291657</v>
      </c>
      <c r="J64" s="69">
        <f t="shared" si="107"/>
        <v>168.5094112303801</v>
      </c>
      <c r="L64" t="str">
        <f t="shared" si="140"/>
        <v>63 Community and civil enforcement occupations</v>
      </c>
      <c r="M64" s="18">
        <f t="shared" si="149"/>
        <v>3.8247831839796874E-2</v>
      </c>
      <c r="N64" s="18">
        <f t="shared" si="149"/>
        <v>3.7728212045063499E-2</v>
      </c>
      <c r="O64" s="18">
        <f t="shared" si="149"/>
        <v>4.4511708674050063E-2</v>
      </c>
      <c r="P64" s="18">
        <f t="shared" si="149"/>
        <v>3.6999533761711022E-2</v>
      </c>
      <c r="Q64" s="18">
        <f t="shared" si="149"/>
        <v>4.5896402248838328E-2</v>
      </c>
      <c r="S64" s="68">
        <f t="shared" si="109"/>
        <v>54.34296823490584</v>
      </c>
      <c r="T64" s="69">
        <f t="shared" si="110"/>
        <v>67.828364055035038</v>
      </c>
      <c r="U64" s="69">
        <f t="shared" si="111"/>
        <v>122.17133228994088</v>
      </c>
      <c r="W64" t="str">
        <f t="shared" si="141"/>
        <v>63 Community and civil enforcement occupations</v>
      </c>
      <c r="X64" s="18">
        <f t="shared" si="150"/>
        <v>0.10600723396894905</v>
      </c>
      <c r="Y64" s="18">
        <f t="shared" si="150"/>
        <v>0.11169676569665737</v>
      </c>
      <c r="Z64" s="18">
        <f t="shared" si="150"/>
        <v>0.10796236480905382</v>
      </c>
      <c r="AA64" s="18">
        <f t="shared" si="150"/>
        <v>0.11300995911489975</v>
      </c>
      <c r="AB64" s="18">
        <f t="shared" si="150"/>
        <v>0.1157323182431626</v>
      </c>
      <c r="AD64" s="68">
        <f t="shared" si="113"/>
        <v>53.490973506054331</v>
      </c>
      <c r="AE64" s="69">
        <f t="shared" si="114"/>
        <v>86.425889420101072</v>
      </c>
      <c r="AF64" s="69">
        <f t="shared" si="115"/>
        <v>139.9168629261554</v>
      </c>
      <c r="AH64" t="str">
        <f t="shared" si="142"/>
        <v>63 Community and civil enforcement occupations</v>
      </c>
      <c r="AI64" s="18">
        <f t="shared" si="151"/>
        <v>8.3163997382727117E-2</v>
      </c>
      <c r="AJ64" s="18">
        <f t="shared" si="151"/>
        <v>8.9960988965438721E-2</v>
      </c>
      <c r="AK64" s="18">
        <f t="shared" si="151"/>
        <v>0.10109186842816788</v>
      </c>
      <c r="AL64" s="18">
        <f t="shared" si="151"/>
        <v>0.10156965761213758</v>
      </c>
      <c r="AM64" s="18">
        <f t="shared" si="151"/>
        <v>0.11315970132327548</v>
      </c>
      <c r="AO64" s="68">
        <f t="shared" si="117"/>
        <v>22.393282660622592</v>
      </c>
      <c r="AP64" s="69">
        <f t="shared" si="118"/>
        <v>64.457905623640499</v>
      </c>
      <c r="AQ64" s="69">
        <f t="shared" si="119"/>
        <v>86.851188284263088</v>
      </c>
      <c r="AS64" t="str">
        <f t="shared" si="143"/>
        <v>63 Community and civil enforcement occupations</v>
      </c>
      <c r="AT64" s="18">
        <f t="shared" si="152"/>
        <v>0.10618599643853011</v>
      </c>
      <c r="AU64" s="18">
        <f t="shared" si="152"/>
        <v>0.10108106414231613</v>
      </c>
      <c r="AV64" s="18">
        <f t="shared" si="152"/>
        <v>0.10852775702286355</v>
      </c>
      <c r="AW64" s="18">
        <f t="shared" si="152"/>
        <v>9.0997600259843589E-2</v>
      </c>
      <c r="AX64" s="18">
        <f t="shared" si="152"/>
        <v>8.5023621078679779E-2</v>
      </c>
      <c r="AZ64" s="68">
        <f t="shared" si="121"/>
        <v>1.2336922312459497</v>
      </c>
      <c r="BA64" s="69">
        <f t="shared" si="122"/>
        <v>60.540381965823109</v>
      </c>
      <c r="BB64" s="69">
        <f t="shared" si="123"/>
        <v>61.774074197069062</v>
      </c>
      <c r="BD64" t="str">
        <f t="shared" si="144"/>
        <v>63 Community and civil enforcement occupations</v>
      </c>
      <c r="BE64" s="18">
        <f t="shared" si="153"/>
        <v>0.10844696580129605</v>
      </c>
      <c r="BF64" s="18">
        <f t="shared" si="153"/>
        <v>7.3937609540694393E-2</v>
      </c>
      <c r="BG64" s="18">
        <f t="shared" si="153"/>
        <v>0.11701905201741856</v>
      </c>
      <c r="BH64" s="18">
        <f t="shared" si="153"/>
        <v>6.7166315917030803E-2</v>
      </c>
      <c r="BI64" s="18">
        <f t="shared" si="153"/>
        <v>6.575175425377261E-2</v>
      </c>
      <c r="BK64" s="68">
        <f t="shared" si="125"/>
        <v>-41.207829980851884</v>
      </c>
      <c r="BL64" s="69">
        <f t="shared" si="126"/>
        <v>23.025474589598037</v>
      </c>
      <c r="BM64" s="69">
        <f t="shared" si="127"/>
        <v>-18.18235539125385</v>
      </c>
      <c r="BO64" t="str">
        <f t="shared" si="145"/>
        <v>63 Community and civil enforcement occupations</v>
      </c>
      <c r="BP64" s="18">
        <f t="shared" si="154"/>
        <v>0.14812445243616656</v>
      </c>
      <c r="BQ64" s="18">
        <f t="shared" si="154"/>
        <v>0.13381422214075991</v>
      </c>
      <c r="BR64" s="18">
        <f t="shared" si="154"/>
        <v>0.17807744069612111</v>
      </c>
      <c r="BS64" s="18">
        <f t="shared" si="154"/>
        <v>0.14190508536143001</v>
      </c>
      <c r="BT64" s="18">
        <f t="shared" si="154"/>
        <v>0.16925003419981818</v>
      </c>
      <c r="BV64" s="68">
        <f t="shared" si="129"/>
        <v>-16.145793372089056</v>
      </c>
      <c r="BW64" s="69">
        <f t="shared" si="130"/>
        <v>33.509510531623853</v>
      </c>
      <c r="BX64" s="69">
        <f t="shared" si="131"/>
        <v>17.363717159534801</v>
      </c>
      <c r="BZ64" t="str">
        <f t="shared" si="146"/>
        <v>63 Community and civil enforcement occupations</v>
      </c>
      <c r="CA64" s="18">
        <f t="shared" si="155"/>
        <v>0.16746879157182715</v>
      </c>
      <c r="CB64" s="18">
        <f t="shared" si="155"/>
        <v>0.1777880779884129</v>
      </c>
      <c r="CC64" s="18">
        <f t="shared" si="155"/>
        <v>0.22543802466565174</v>
      </c>
      <c r="CD64" s="18">
        <f t="shared" si="155"/>
        <v>0.21253626268272979</v>
      </c>
      <c r="CE64" s="18">
        <f t="shared" si="155"/>
        <v>0.25547024280658504</v>
      </c>
      <c r="CG64" s="68">
        <f t="shared" si="133"/>
        <v>-31.562088058034306</v>
      </c>
      <c r="CH64" s="69">
        <f t="shared" si="134"/>
        <v>33.200913379856935</v>
      </c>
      <c r="CI64" s="69">
        <f t="shared" si="135"/>
        <v>1.6388253218226325</v>
      </c>
      <c r="CK64" t="str">
        <f t="shared" si="147"/>
        <v>63 Community and civil enforcement occupations</v>
      </c>
      <c r="CL64" s="18">
        <f t="shared" si="156"/>
        <v>0.13736124242191675</v>
      </c>
      <c r="CM64" s="18">
        <f t="shared" si="156"/>
        <v>0.11041290386595698</v>
      </c>
      <c r="CN64" s="18">
        <f t="shared" si="156"/>
        <v>0.18788164819723599</v>
      </c>
      <c r="CO64" s="18">
        <f t="shared" si="156"/>
        <v>0.10826402954016252</v>
      </c>
      <c r="CP64" s="18">
        <f t="shared" si="156"/>
        <v>9.6503628355972149E-2</v>
      </c>
      <c r="CR64" s="68">
        <f t="shared" si="137"/>
        <v>-66.230673620878335</v>
      </c>
      <c r="CS64" s="69">
        <f t="shared" si="138"/>
        <v>13.757911027881123</v>
      </c>
      <c r="CT64" s="69">
        <f t="shared" si="139"/>
        <v>-52.472762592997199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1.5228670104322384</v>
      </c>
      <c r="C65" s="18">
        <f t="shared" si="157"/>
        <v>1.4818796763332551</v>
      </c>
      <c r="D65" s="18">
        <f t="shared" si="157"/>
        <v>1.0368453764174703</v>
      </c>
      <c r="E65" s="18">
        <f t="shared" si="157"/>
        <v>0.96137434066274918</v>
      </c>
      <c r="F65" s="18">
        <f t="shared" si="157"/>
        <v>0.96154386052583529</v>
      </c>
      <c r="H65" s="68">
        <f t="shared" si="105"/>
        <v>46.150336446998764</v>
      </c>
      <c r="I65" s="69">
        <f t="shared" si="106"/>
        <v>67.597734832480555</v>
      </c>
      <c r="J65" s="69">
        <f t="shared" si="107"/>
        <v>113.74807127947932</v>
      </c>
      <c r="L65" t="str">
        <f t="shared" si="140"/>
        <v>71 Sales occupations</v>
      </c>
      <c r="M65" s="18">
        <f t="shared" ref="M65:Q70" si="158">M28/M$35*100</f>
        <v>2.7031097070015284</v>
      </c>
      <c r="N65" s="18">
        <f t="shared" si="158"/>
        <v>2.6092793886397705</v>
      </c>
      <c r="O65" s="18">
        <f t="shared" si="158"/>
        <v>2.3466218239699068</v>
      </c>
      <c r="P65" s="18">
        <f t="shared" si="158"/>
        <v>2.2953185452906291</v>
      </c>
      <c r="Q65" s="18">
        <f t="shared" si="158"/>
        <v>2.5345913030759664</v>
      </c>
      <c r="S65" s="68">
        <f t="shared" si="109"/>
        <v>61.676651467826929</v>
      </c>
      <c r="T65" s="69">
        <f t="shared" si="110"/>
        <v>74.172831173600784</v>
      </c>
      <c r="U65" s="69">
        <f t="shared" si="111"/>
        <v>135.8494826414277</v>
      </c>
      <c r="W65" t="str">
        <f t="shared" si="141"/>
        <v>71 Sales occupations</v>
      </c>
      <c r="X65" s="18">
        <f t="shared" ref="X65:AB70" si="159">X28/X$35*100</f>
        <v>5.2551902156200097</v>
      </c>
      <c r="Y65" s="18">
        <f t="shared" si="159"/>
        <v>5.2501846059350887</v>
      </c>
      <c r="Z65" s="18">
        <f t="shared" si="159"/>
        <v>5.065007965282275</v>
      </c>
      <c r="AA65" s="18">
        <f t="shared" si="159"/>
        <v>4.9635330452404638</v>
      </c>
      <c r="AB65" s="18">
        <f t="shared" si="159"/>
        <v>5.3923686010150078</v>
      </c>
      <c r="AD65" s="68">
        <f t="shared" si="113"/>
        <v>52.440377399118063</v>
      </c>
      <c r="AE65" s="69">
        <f t="shared" si="114"/>
        <v>74.884270659653424</v>
      </c>
      <c r="AF65" s="69">
        <f t="shared" si="115"/>
        <v>127.32464805877149</v>
      </c>
      <c r="AH65" t="str">
        <f t="shared" si="142"/>
        <v>71 Sales occupations</v>
      </c>
      <c r="AI65" s="18">
        <f t="shared" ref="AI65:AM70" si="160">AI28/AI$35*100</f>
        <v>5.6920205513891453</v>
      </c>
      <c r="AJ65" s="18">
        <f t="shared" si="160"/>
        <v>6.3246973993942373</v>
      </c>
      <c r="AK65" s="18">
        <f t="shared" si="160"/>
        <v>6.3359419960396721</v>
      </c>
      <c r="AL65" s="18">
        <f t="shared" si="160"/>
        <v>6.8898317072959898</v>
      </c>
      <c r="AM65" s="18">
        <f t="shared" si="160"/>
        <v>8.6217079503721852</v>
      </c>
      <c r="AO65" s="68">
        <f t="shared" si="117"/>
        <v>48.786705922745341</v>
      </c>
      <c r="AP65" s="69">
        <f t="shared" si="118"/>
        <v>72.822217402808093</v>
      </c>
      <c r="AQ65" s="69">
        <f t="shared" si="119"/>
        <v>121.60892332555345</v>
      </c>
      <c r="AS65" t="str">
        <f t="shared" si="143"/>
        <v>71 Sales occupations</v>
      </c>
      <c r="AT65" s="18">
        <f t="shared" ref="AT65:AX70" si="161">AT28/AT$35*100</f>
        <v>5.8077033120449668</v>
      </c>
      <c r="AU65" s="18">
        <f t="shared" si="161"/>
        <v>5.6582032381014038</v>
      </c>
      <c r="AV65" s="18">
        <f t="shared" si="161"/>
        <v>5.5883686311179783</v>
      </c>
      <c r="AW65" s="18">
        <f t="shared" si="161"/>
        <v>5.3110021810868062</v>
      </c>
      <c r="AX65" s="18">
        <f t="shared" si="161"/>
        <v>5.7780190605573365</v>
      </c>
      <c r="AZ65" s="68">
        <f t="shared" si="121"/>
        <v>33.604236957232658</v>
      </c>
      <c r="BA65" s="69">
        <f t="shared" si="122"/>
        <v>59.451369037059209</v>
      </c>
      <c r="BB65" s="69">
        <f t="shared" si="123"/>
        <v>93.055605994291881</v>
      </c>
      <c r="BD65" t="str">
        <f t="shared" si="144"/>
        <v>71 Sales occupations</v>
      </c>
      <c r="BE65" s="18">
        <f t="shared" ref="BE65:BI70" si="162">BE28/BE$35*100</f>
        <v>10.543550759817165</v>
      </c>
      <c r="BF65" s="18">
        <f t="shared" si="162"/>
        <v>10.455077189097857</v>
      </c>
      <c r="BG65" s="18">
        <f t="shared" si="162"/>
        <v>10.447105801826769</v>
      </c>
      <c r="BH65" s="18">
        <f t="shared" si="162"/>
        <v>10.579398566759679</v>
      </c>
      <c r="BI65" s="18">
        <f t="shared" si="162"/>
        <v>11.450387060742404</v>
      </c>
      <c r="BK65" s="68">
        <f t="shared" si="125"/>
        <v>14.681376235259446</v>
      </c>
      <c r="BL65" s="69">
        <f t="shared" si="126"/>
        <v>53.677740778118931</v>
      </c>
      <c r="BM65" s="69">
        <f t="shared" si="127"/>
        <v>68.359117013378381</v>
      </c>
      <c r="BO65" t="str">
        <f t="shared" si="145"/>
        <v>71 Sales occupations</v>
      </c>
      <c r="BP65" s="18">
        <f t="shared" ref="BP65:BT70" si="163">BP28/BP$35*100</f>
        <v>11.20529657810334</v>
      </c>
      <c r="BQ65" s="18">
        <f t="shared" si="163"/>
        <v>10.325972939308395</v>
      </c>
      <c r="BR65" s="18">
        <f t="shared" si="163"/>
        <v>10.657790618799666</v>
      </c>
      <c r="BS65" s="18">
        <f t="shared" si="163"/>
        <v>9.5830903653935113</v>
      </c>
      <c r="BT65" s="18">
        <f t="shared" si="163"/>
        <v>8.1420242553180913</v>
      </c>
      <c r="BV65" s="68">
        <f t="shared" si="129"/>
        <v>-32.598400553672064</v>
      </c>
      <c r="BW65" s="69">
        <f t="shared" si="130"/>
        <v>39.335832368348569</v>
      </c>
      <c r="BX65" s="69">
        <f t="shared" si="131"/>
        <v>6.7374318146765022</v>
      </c>
      <c r="BZ65" t="str">
        <f t="shared" si="146"/>
        <v>71 Sales occupations</v>
      </c>
      <c r="CA65" s="18">
        <f t="shared" ref="CA65:CE70" si="164">CA28/CA$35*100</f>
        <v>12.758382657657913</v>
      </c>
      <c r="CB65" s="18">
        <f t="shared" si="164"/>
        <v>10.865949066778226</v>
      </c>
      <c r="CC65" s="18">
        <f t="shared" si="164"/>
        <v>12.190718624291174</v>
      </c>
      <c r="CD65" s="18">
        <f t="shared" si="164"/>
        <v>11.002319021563242</v>
      </c>
      <c r="CE65" s="18">
        <f t="shared" si="164"/>
        <v>7.8424096474172629</v>
      </c>
      <c r="CG65" s="68">
        <f t="shared" si="133"/>
        <v>-61.148855521446244</v>
      </c>
      <c r="CH65" s="69">
        <f t="shared" si="134"/>
        <v>27.789644170777549</v>
      </c>
      <c r="CI65" s="69">
        <f t="shared" si="135"/>
        <v>-33.359211350668694</v>
      </c>
      <c r="CK65" t="str">
        <f t="shared" si="147"/>
        <v>71 Sales occupations</v>
      </c>
      <c r="CL65" s="18">
        <f t="shared" ref="CL65:CP70" si="165">CL28/CL$35*100</f>
        <v>15.725626870258891</v>
      </c>
      <c r="CM65" s="18">
        <f t="shared" si="165"/>
        <v>14.1732251850718</v>
      </c>
      <c r="CN65" s="18">
        <f t="shared" si="165"/>
        <v>12.61667209633357</v>
      </c>
      <c r="CO65" s="18">
        <f t="shared" si="165"/>
        <v>11.424152660451423</v>
      </c>
      <c r="CP65" s="18">
        <f t="shared" si="165"/>
        <v>8.2116276162299204</v>
      </c>
      <c r="CR65" s="68">
        <f t="shared" si="137"/>
        <v>-57.209481670465948</v>
      </c>
      <c r="CS65" s="69">
        <f t="shared" si="138"/>
        <v>22.084763737372334</v>
      </c>
      <c r="CT65" s="69">
        <f t="shared" si="139"/>
        <v>-35.124717933093606</v>
      </c>
    </row>
    <row r="66" spans="1:98" x14ac:dyDescent="0.2">
      <c r="A66" t="str">
        <f t="shared" si="103"/>
        <v>72 Customer service occupations</v>
      </c>
      <c r="B66" s="18">
        <f t="shared" si="157"/>
        <v>0.41830256450852077</v>
      </c>
      <c r="C66" s="18">
        <f t="shared" si="157"/>
        <v>0.42536291705507734</v>
      </c>
      <c r="D66" s="18">
        <f t="shared" si="157"/>
        <v>0.41896416278734494</v>
      </c>
      <c r="E66" s="18">
        <f t="shared" si="157"/>
        <v>0.5341991154529907</v>
      </c>
      <c r="F66" s="18">
        <f t="shared" si="157"/>
        <v>0.59323526599325771</v>
      </c>
      <c r="H66" s="68">
        <f t="shared" si="105"/>
        <v>123.14892559350142</v>
      </c>
      <c r="I66" s="69">
        <f t="shared" si="106"/>
        <v>85.522360275524093</v>
      </c>
      <c r="J66" s="69">
        <f t="shared" si="107"/>
        <v>208.67128586902552</v>
      </c>
      <c r="L66" t="str">
        <f t="shared" si="140"/>
        <v>72 Customer service occupations</v>
      </c>
      <c r="M66" s="18">
        <f t="shared" si="158"/>
        <v>0.79131114876213071</v>
      </c>
      <c r="N66" s="18">
        <f t="shared" si="158"/>
        <v>0.88574652197587911</v>
      </c>
      <c r="O66" s="18">
        <f t="shared" si="158"/>
        <v>0.73908731679963624</v>
      </c>
      <c r="P66" s="18">
        <f t="shared" si="158"/>
        <v>0.95845179305271322</v>
      </c>
      <c r="Q66" s="18">
        <f t="shared" si="158"/>
        <v>1.0912069591071467</v>
      </c>
      <c r="S66" s="68">
        <f t="shared" si="109"/>
        <v>121.00080125334168</v>
      </c>
      <c r="T66" s="69">
        <f t="shared" si="110"/>
        <v>95.928015037095037</v>
      </c>
      <c r="U66" s="69">
        <f t="shared" si="111"/>
        <v>216.92881629043671</v>
      </c>
      <c r="W66" t="str">
        <f t="shared" si="141"/>
        <v>72 Customer service occupations</v>
      </c>
      <c r="X66" s="18">
        <f t="shared" si="159"/>
        <v>1.5159397225295979</v>
      </c>
      <c r="Y66" s="18">
        <f t="shared" si="159"/>
        <v>1.5851783625901519</v>
      </c>
      <c r="Z66" s="18">
        <f t="shared" si="159"/>
        <v>1.594767253492313</v>
      </c>
      <c r="AA66" s="18">
        <f t="shared" si="159"/>
        <v>2.0069403695617805</v>
      </c>
      <c r="AB66" s="18">
        <f t="shared" si="159"/>
        <v>2.2272314828776842</v>
      </c>
      <c r="AD66" s="68">
        <f t="shared" si="113"/>
        <v>99.971739430522462</v>
      </c>
      <c r="AE66" s="69">
        <f t="shared" si="114"/>
        <v>82.848020794139259</v>
      </c>
      <c r="AF66" s="69">
        <f t="shared" si="115"/>
        <v>182.81976022466174</v>
      </c>
      <c r="AH66" t="str">
        <f t="shared" si="142"/>
        <v>72 Customer service occupations</v>
      </c>
      <c r="AI66" s="18">
        <f t="shared" si="160"/>
        <v>1.1987709140236986</v>
      </c>
      <c r="AJ66" s="18">
        <f t="shared" si="160"/>
        <v>1.4507668669494802</v>
      </c>
      <c r="AK66" s="18">
        <f t="shared" si="160"/>
        <v>1.4939125869109986</v>
      </c>
      <c r="AL66" s="18">
        <f t="shared" si="160"/>
        <v>2.1587373325069885</v>
      </c>
      <c r="AM66" s="18">
        <f t="shared" si="160"/>
        <v>2.6844311564082104</v>
      </c>
      <c r="AO66" s="68">
        <f t="shared" si="117"/>
        <v>96.475814692417785</v>
      </c>
      <c r="AP66" s="69">
        <f t="shared" si="118"/>
        <v>86.32581527934687</v>
      </c>
      <c r="AQ66" s="69">
        <f t="shared" si="119"/>
        <v>182.80162997176464</v>
      </c>
      <c r="AS66" t="str">
        <f t="shared" si="143"/>
        <v>72 Customer service occupations</v>
      </c>
      <c r="AT66" s="18">
        <f t="shared" si="161"/>
        <v>2.312071684932167</v>
      </c>
      <c r="AU66" s="18">
        <f t="shared" si="161"/>
        <v>2.3668340020130998</v>
      </c>
      <c r="AV66" s="18">
        <f t="shared" si="161"/>
        <v>2.4318836351746764</v>
      </c>
      <c r="AW66" s="18">
        <f t="shared" si="161"/>
        <v>3.1017824804976759</v>
      </c>
      <c r="AX66" s="18">
        <f t="shared" si="161"/>
        <v>3.2681138896389128</v>
      </c>
      <c r="AZ66" s="68">
        <f t="shared" si="121"/>
        <v>73.652363849781992</v>
      </c>
      <c r="BA66" s="69">
        <f t="shared" si="122"/>
        <v>72.002266780996564</v>
      </c>
      <c r="BB66" s="69">
        <f t="shared" si="123"/>
        <v>145.65463063077854</v>
      </c>
      <c r="BD66" t="str">
        <f t="shared" si="144"/>
        <v>72 Customer service occupations</v>
      </c>
      <c r="BE66" s="18">
        <f t="shared" si="162"/>
        <v>2.0476800255250835</v>
      </c>
      <c r="BF66" s="18">
        <f t="shared" si="162"/>
        <v>2.1476301738738828</v>
      </c>
      <c r="BG66" s="18">
        <f t="shared" si="162"/>
        <v>2.1753467299170617</v>
      </c>
      <c r="BH66" s="18">
        <f t="shared" si="162"/>
        <v>2.7682452824971624</v>
      </c>
      <c r="BI66" s="18">
        <f t="shared" si="162"/>
        <v>3.0995008126845263</v>
      </c>
      <c r="BK66" s="68">
        <f t="shared" si="125"/>
        <v>49.084326198198887</v>
      </c>
      <c r="BL66" s="69">
        <f t="shared" si="126"/>
        <v>57.353714676039836</v>
      </c>
      <c r="BM66" s="69">
        <f t="shared" si="127"/>
        <v>106.43804087423871</v>
      </c>
      <c r="BO66" t="str">
        <f t="shared" si="145"/>
        <v>72 Customer service occupations</v>
      </c>
      <c r="BP66" s="18">
        <f t="shared" si="163"/>
        <v>2.2459575202240982</v>
      </c>
      <c r="BQ66" s="18">
        <f t="shared" si="163"/>
        <v>2.3558028533533131</v>
      </c>
      <c r="BR66" s="18">
        <f t="shared" si="163"/>
        <v>2.4587548986742043</v>
      </c>
      <c r="BS66" s="18">
        <f t="shared" si="163"/>
        <v>3.094223868413716</v>
      </c>
      <c r="BT66" s="18">
        <f t="shared" si="163"/>
        <v>3.4195879871392254</v>
      </c>
      <c r="BV66" s="68">
        <f t="shared" si="129"/>
        <v>22.705361475778172</v>
      </c>
      <c r="BW66" s="69">
        <f t="shared" si="130"/>
        <v>53.068425985564716</v>
      </c>
      <c r="BX66" s="69">
        <f t="shared" si="131"/>
        <v>75.773787461342891</v>
      </c>
      <c r="BZ66" t="str">
        <f t="shared" si="146"/>
        <v>72 Customer service occupations</v>
      </c>
      <c r="CA66" s="18">
        <f t="shared" si="164"/>
        <v>1.737485485179201</v>
      </c>
      <c r="CB66" s="18">
        <f t="shared" si="164"/>
        <v>1.6309650583732671</v>
      </c>
      <c r="CC66" s="18">
        <f t="shared" si="164"/>
        <v>1.8298895932701762</v>
      </c>
      <c r="CD66" s="18">
        <f t="shared" si="164"/>
        <v>2.2785603420532055</v>
      </c>
      <c r="CE66" s="18">
        <f t="shared" si="164"/>
        <v>3.3676410342223044</v>
      </c>
      <c r="CG66" s="68">
        <f t="shared" si="133"/>
        <v>11.143611768791278</v>
      </c>
      <c r="CH66" s="69">
        <f t="shared" si="134"/>
        <v>37.992961953791728</v>
      </c>
      <c r="CI66" s="69">
        <f t="shared" si="135"/>
        <v>49.136573722583002</v>
      </c>
      <c r="CK66" t="str">
        <f t="shared" si="147"/>
        <v>72 Customer service occupations</v>
      </c>
      <c r="CL66" s="18">
        <f t="shared" si="165"/>
        <v>1.4266335660868328</v>
      </c>
      <c r="CM66" s="18">
        <f t="shared" si="165"/>
        <v>2.0450914102150151</v>
      </c>
      <c r="CN66" s="18">
        <f t="shared" si="165"/>
        <v>1.9689016241361348</v>
      </c>
      <c r="CO66" s="18">
        <f t="shared" si="165"/>
        <v>3.4343270875198222</v>
      </c>
      <c r="CP66" s="18">
        <f t="shared" si="165"/>
        <v>5.6029655717687001</v>
      </c>
      <c r="CR66" s="68">
        <f t="shared" si="137"/>
        <v>87.092790809857078</v>
      </c>
      <c r="CS66" s="69">
        <f t="shared" si="138"/>
        <v>63.475850697949674</v>
      </c>
      <c r="CT66" s="69">
        <f t="shared" si="139"/>
        <v>150.56864150780675</v>
      </c>
    </row>
    <row r="67" spans="1:98" x14ac:dyDescent="0.2">
      <c r="A67" t="str">
        <f t="shared" si="103"/>
        <v>81 Process, plant and machine operatives</v>
      </c>
      <c r="B67" s="18">
        <f t="shared" si="157"/>
        <v>0.32137066871824593</v>
      </c>
      <c r="C67" s="18">
        <f t="shared" si="157"/>
        <v>0.44346965613952055</v>
      </c>
      <c r="D67" s="18">
        <f t="shared" si="157"/>
        <v>0.3505609853082664</v>
      </c>
      <c r="E67" s="18">
        <f t="shared" si="157"/>
        <v>0.4452152227719981</v>
      </c>
      <c r="F67" s="18">
        <f t="shared" si="157"/>
        <v>0.53533296231339933</v>
      </c>
      <c r="H67" s="68">
        <f t="shared" si="105"/>
        <v>140.66066917733778</v>
      </c>
      <c r="I67" s="69">
        <f t="shared" si="106"/>
        <v>82.134445902916653</v>
      </c>
      <c r="J67" s="69">
        <f t="shared" si="107"/>
        <v>222.79511508025442</v>
      </c>
      <c r="L67" t="str">
        <f t="shared" si="140"/>
        <v>81 Process, plant and machine operatives</v>
      </c>
      <c r="M67" s="18">
        <f t="shared" si="158"/>
        <v>0.36731085332185875</v>
      </c>
      <c r="N67" s="18">
        <f t="shared" si="158"/>
        <v>0.38105083261059569</v>
      </c>
      <c r="O67" s="18">
        <f t="shared" si="158"/>
        <v>0.30884976344327941</v>
      </c>
      <c r="P67" s="18">
        <f t="shared" si="158"/>
        <v>0.40931374667129672</v>
      </c>
      <c r="Q67" s="18">
        <f t="shared" si="158"/>
        <v>0.50745563330189536</v>
      </c>
      <c r="S67" s="68">
        <f t="shared" si="109"/>
        <v>145.94232584736383</v>
      </c>
      <c r="T67" s="69">
        <f t="shared" si="110"/>
        <v>97.762617338533573</v>
      </c>
      <c r="U67" s="69">
        <f t="shared" si="111"/>
        <v>243.70494318589741</v>
      </c>
      <c r="W67" t="str">
        <f t="shared" si="141"/>
        <v>81 Process, plant and machine operatives</v>
      </c>
      <c r="X67" s="18">
        <f t="shared" si="159"/>
        <v>0.58154780363393221</v>
      </c>
      <c r="Y67" s="18">
        <f t="shared" si="159"/>
        <v>0.48153637027741458</v>
      </c>
      <c r="Z67" s="18">
        <f t="shared" si="159"/>
        <v>0.39992931800518705</v>
      </c>
      <c r="AA67" s="18">
        <f t="shared" si="159"/>
        <v>0.54593654295484251</v>
      </c>
      <c r="AB67" s="18">
        <f t="shared" si="159"/>
        <v>0.67002363725889225</v>
      </c>
      <c r="AD67" s="68">
        <f t="shared" si="113"/>
        <v>139.88741156391114</v>
      </c>
      <c r="AE67" s="69">
        <f t="shared" si="114"/>
        <v>91.532353333145295</v>
      </c>
      <c r="AF67" s="69">
        <f t="shared" si="115"/>
        <v>231.41976489705641</v>
      </c>
      <c r="AH67" t="str">
        <f t="shared" si="142"/>
        <v>81 Process, plant and machine operatives</v>
      </c>
      <c r="AI67" s="18">
        <f t="shared" si="160"/>
        <v>0.85733066812306424</v>
      </c>
      <c r="AJ67" s="18">
        <f t="shared" si="160"/>
        <v>0.89321661026219634</v>
      </c>
      <c r="AK67" s="18">
        <f t="shared" si="160"/>
        <v>0.77909715089506215</v>
      </c>
      <c r="AL67" s="18">
        <f t="shared" si="160"/>
        <v>1.2001636354310932</v>
      </c>
      <c r="AM67" s="18">
        <f t="shared" si="160"/>
        <v>1.5019578500845441</v>
      </c>
      <c r="AO67" s="68">
        <f t="shared" si="117"/>
        <v>110.78909675246157</v>
      </c>
      <c r="AP67" s="69">
        <f t="shared" si="118"/>
        <v>79.496296514547041</v>
      </c>
      <c r="AQ67" s="69">
        <f t="shared" si="119"/>
        <v>190.28539326700863</v>
      </c>
      <c r="AS67" t="str">
        <f t="shared" si="143"/>
        <v>81 Process, plant and machine operatives</v>
      </c>
      <c r="AT67" s="18">
        <f t="shared" si="161"/>
        <v>1.9377712912911571</v>
      </c>
      <c r="AU67" s="18">
        <f t="shared" si="161"/>
        <v>1.5355080505444536</v>
      </c>
      <c r="AV67" s="18">
        <f t="shared" si="161"/>
        <v>1.3265045527130295</v>
      </c>
      <c r="AW67" s="18">
        <f t="shared" si="161"/>
        <v>1.7942037268547075</v>
      </c>
      <c r="AX67" s="18">
        <f t="shared" si="161"/>
        <v>1.7920636187469492</v>
      </c>
      <c r="AZ67" s="68">
        <f t="shared" si="121"/>
        <v>74.570552072680357</v>
      </c>
      <c r="BA67" s="69">
        <f t="shared" si="122"/>
        <v>67.185893493353618</v>
      </c>
      <c r="BB67" s="69">
        <f t="shared" si="123"/>
        <v>141.75644556603396</v>
      </c>
      <c r="BD67" t="str">
        <f t="shared" si="144"/>
        <v>81 Process, plant and machine operatives</v>
      </c>
      <c r="BE67" s="18">
        <f t="shared" si="162"/>
        <v>3.704615068863236</v>
      </c>
      <c r="BF67" s="18">
        <f t="shared" si="162"/>
        <v>3.1607694850489434</v>
      </c>
      <c r="BG67" s="18">
        <f t="shared" si="162"/>
        <v>3.0873832430774106</v>
      </c>
      <c r="BH67" s="18">
        <f t="shared" si="162"/>
        <v>3.6875177299233979</v>
      </c>
      <c r="BI67" s="18">
        <f t="shared" si="162"/>
        <v>3.8296250901479825</v>
      </c>
      <c r="BK67" s="68">
        <f t="shared" si="125"/>
        <v>29.787969685875947</v>
      </c>
      <c r="BL67" s="69">
        <f t="shared" si="126"/>
        <v>44.550655950660214</v>
      </c>
      <c r="BM67" s="69">
        <f t="shared" si="127"/>
        <v>74.338625636536165</v>
      </c>
      <c r="BO67" t="str">
        <f t="shared" si="145"/>
        <v>81 Process, plant and machine operatives</v>
      </c>
      <c r="BP67" s="18">
        <f t="shared" si="163"/>
        <v>4.1828325767996919</v>
      </c>
      <c r="BQ67" s="18">
        <f t="shared" si="163"/>
        <v>3.8070951349065658</v>
      </c>
      <c r="BR67" s="18">
        <f t="shared" si="163"/>
        <v>3.4875315551724952</v>
      </c>
      <c r="BS67" s="18">
        <f t="shared" si="163"/>
        <v>4.7148573302207062</v>
      </c>
      <c r="BT67" s="18">
        <f t="shared" si="163"/>
        <v>5.3416925307215477</v>
      </c>
      <c r="BV67" s="68">
        <f t="shared" si="129"/>
        <v>35.134343181818387</v>
      </c>
      <c r="BW67" s="69">
        <f t="shared" si="130"/>
        <v>48.251352158263714</v>
      </c>
      <c r="BX67" s="69">
        <f t="shared" si="131"/>
        <v>83.385695340082094</v>
      </c>
      <c r="BZ67" t="str">
        <f t="shared" si="146"/>
        <v>81 Process, plant and machine operatives</v>
      </c>
      <c r="CA67" s="18">
        <f t="shared" si="164"/>
        <v>4.678906601283491</v>
      </c>
      <c r="CB67" s="18">
        <f t="shared" si="164"/>
        <v>4.6831554971274034</v>
      </c>
      <c r="CC67" s="18">
        <f t="shared" si="164"/>
        <v>3.9574715646296261</v>
      </c>
      <c r="CD67" s="18">
        <f t="shared" si="164"/>
        <v>4.6838661790893212</v>
      </c>
      <c r="CE67" s="18">
        <f t="shared" si="164"/>
        <v>3.298251938529289</v>
      </c>
      <c r="CG67" s="68">
        <f t="shared" si="133"/>
        <v>-49.667370035555017</v>
      </c>
      <c r="CH67" s="69">
        <f t="shared" si="134"/>
        <v>30.379321741924404</v>
      </c>
      <c r="CI67" s="69">
        <f t="shared" si="135"/>
        <v>-19.288048293630609</v>
      </c>
      <c r="CK67" t="str">
        <f t="shared" si="147"/>
        <v>81 Process, plant and machine operatives</v>
      </c>
      <c r="CL67" s="18">
        <f t="shared" si="165"/>
        <v>6.637241178732542</v>
      </c>
      <c r="CM67" s="18">
        <f t="shared" si="165"/>
        <v>5.914821819286022</v>
      </c>
      <c r="CN67" s="18">
        <f t="shared" si="165"/>
        <v>5.8691720227608428</v>
      </c>
      <c r="CO67" s="18">
        <f t="shared" si="165"/>
        <v>4.6996577584207619</v>
      </c>
      <c r="CP67" s="18">
        <f t="shared" si="165"/>
        <v>2.4799771132597863</v>
      </c>
      <c r="CR67" s="68">
        <f t="shared" si="137"/>
        <v>-72.219890653265182</v>
      </c>
      <c r="CS67" s="69">
        <f t="shared" si="138"/>
        <v>16.086399671740416</v>
      </c>
      <c r="CT67" s="69">
        <f t="shared" si="139"/>
        <v>-56.133490981524773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0.35324760483365686</v>
      </c>
      <c r="C68" s="18">
        <f t="shared" si="157"/>
        <v>0.48595425279512144</v>
      </c>
      <c r="D68" s="18">
        <f t="shared" si="157"/>
        <v>0.40571983942882894</v>
      </c>
      <c r="E68" s="18">
        <f t="shared" si="157"/>
        <v>0.49816675804218258</v>
      </c>
      <c r="F68" s="18">
        <f t="shared" si="157"/>
        <v>0.61773432796995909</v>
      </c>
      <c r="H68" s="68">
        <f t="shared" si="105"/>
        <v>139.94969749637249</v>
      </c>
      <c r="I68" s="69">
        <f t="shared" si="106"/>
        <v>120.94734716638752</v>
      </c>
      <c r="J68" s="69">
        <f t="shared" si="107"/>
        <v>260.89704466275998</v>
      </c>
      <c r="L68" t="str">
        <f t="shared" si="140"/>
        <v>82 Transport and mobile machine drivers and operatives</v>
      </c>
      <c r="M68" s="18">
        <f t="shared" si="158"/>
        <v>0.33178501809690764</v>
      </c>
      <c r="N68" s="18">
        <f t="shared" si="158"/>
        <v>0.44063421072848968</v>
      </c>
      <c r="O68" s="18">
        <f t="shared" si="158"/>
        <v>0.37856174905579076</v>
      </c>
      <c r="P68" s="18">
        <f t="shared" si="158"/>
        <v>0.43505859395917307</v>
      </c>
      <c r="Q68" s="18">
        <f t="shared" si="158"/>
        <v>0.5820049466995395</v>
      </c>
      <c r="S68" s="68">
        <f t="shared" si="109"/>
        <v>130.12956536048083</v>
      </c>
      <c r="T68" s="69">
        <f t="shared" si="110"/>
        <v>110.75302548309429</v>
      </c>
      <c r="U68" s="69">
        <f t="shared" si="111"/>
        <v>240.88259084357509</v>
      </c>
      <c r="W68" t="str">
        <f t="shared" si="141"/>
        <v>82 Transport and mobile machine drivers and operatives</v>
      </c>
      <c r="X68" s="18">
        <f t="shared" si="159"/>
        <v>0.66045478004657154</v>
      </c>
      <c r="Y68" s="18">
        <f t="shared" si="159"/>
        <v>0.78295243907982504</v>
      </c>
      <c r="Z68" s="18">
        <f t="shared" si="159"/>
        <v>0.68460204071765307</v>
      </c>
      <c r="AA68" s="18">
        <f t="shared" si="159"/>
        <v>0.72770477145791757</v>
      </c>
      <c r="AB68" s="18">
        <f t="shared" si="159"/>
        <v>0.80881116290134669</v>
      </c>
      <c r="AD68" s="68">
        <f t="shared" si="113"/>
        <v>69.164614726151513</v>
      </c>
      <c r="AE68" s="69">
        <f t="shared" si="114"/>
        <v>89.557420214799137</v>
      </c>
      <c r="AF68" s="69">
        <f t="shared" si="115"/>
        <v>158.72203494095066</v>
      </c>
      <c r="AH68" t="str">
        <f t="shared" si="142"/>
        <v>82 Transport and mobile machine drivers and operatives</v>
      </c>
      <c r="AI68" s="18">
        <f t="shared" si="160"/>
        <v>0.94031609078800982</v>
      </c>
      <c r="AJ68" s="18">
        <f t="shared" si="160"/>
        <v>1.0331592052736613</v>
      </c>
      <c r="AK68" s="18">
        <f t="shared" si="160"/>
        <v>0.95845523550322131</v>
      </c>
      <c r="AL68" s="18">
        <f t="shared" si="160"/>
        <v>1.1483644361963019</v>
      </c>
      <c r="AM68" s="18">
        <f t="shared" si="160"/>
        <v>1.1454138535103437</v>
      </c>
      <c r="AO68" s="68">
        <f t="shared" si="117"/>
        <v>30.669013211368117</v>
      </c>
      <c r="AP68" s="69">
        <f t="shared" si="118"/>
        <v>73.92465865580408</v>
      </c>
      <c r="AQ68" s="69">
        <f t="shared" si="119"/>
        <v>104.59367186717219</v>
      </c>
      <c r="AS68" t="str">
        <f t="shared" si="143"/>
        <v>82 Transport and mobile machine drivers and operatives</v>
      </c>
      <c r="AT68" s="18">
        <f t="shared" si="161"/>
        <v>1.9138965525518863</v>
      </c>
      <c r="AU68" s="18">
        <f t="shared" si="161"/>
        <v>2.0803007774607507</v>
      </c>
      <c r="AV68" s="18">
        <f t="shared" si="161"/>
        <v>1.9282939813735758</v>
      </c>
      <c r="AW68" s="18">
        <f t="shared" si="161"/>
        <v>2.1474764034665936</v>
      </c>
      <c r="AX68" s="18">
        <f t="shared" si="161"/>
        <v>1.9943955341220188</v>
      </c>
      <c r="AZ68" s="68">
        <f t="shared" si="121"/>
        <v>33.648581708788186</v>
      </c>
      <c r="BA68" s="69">
        <f t="shared" si="122"/>
        <v>82.571420489416653</v>
      </c>
      <c r="BB68" s="69">
        <f t="shared" si="123"/>
        <v>116.22000219820482</v>
      </c>
      <c r="BD68" t="str">
        <f t="shared" si="144"/>
        <v>82 Transport and mobile machine drivers and operatives</v>
      </c>
      <c r="BE68" s="18">
        <f t="shared" si="162"/>
        <v>3.1094298773159639</v>
      </c>
      <c r="BF68" s="18">
        <f t="shared" si="162"/>
        <v>3.3612626431040025</v>
      </c>
      <c r="BG68" s="18">
        <f t="shared" si="162"/>
        <v>3.4605140926539093</v>
      </c>
      <c r="BH68" s="18">
        <f t="shared" si="162"/>
        <v>3.3039772725918612</v>
      </c>
      <c r="BI68" s="18">
        <f t="shared" si="162"/>
        <v>3.220051922685601</v>
      </c>
      <c r="BK68" s="68">
        <f t="shared" si="125"/>
        <v>-2.6376665344575572</v>
      </c>
      <c r="BL68" s="69">
        <f t="shared" si="126"/>
        <v>48.630423283269572</v>
      </c>
      <c r="BM68" s="69">
        <f t="shared" si="127"/>
        <v>45.99275674881202</v>
      </c>
      <c r="BO68" t="str">
        <f t="shared" si="145"/>
        <v>82 Transport and mobile machine drivers and operatives</v>
      </c>
      <c r="BP68" s="18">
        <f t="shared" si="163"/>
        <v>4.4706986353226812</v>
      </c>
      <c r="BQ68" s="18">
        <f t="shared" si="163"/>
        <v>5.1810429112365908</v>
      </c>
      <c r="BR68" s="18">
        <f t="shared" si="163"/>
        <v>4.8034197652599273</v>
      </c>
      <c r="BS68" s="18">
        <f t="shared" si="163"/>
        <v>5.5229522197169274</v>
      </c>
      <c r="BT68" s="18">
        <f t="shared" si="163"/>
        <v>6.5354507012063845</v>
      </c>
      <c r="BV68" s="68">
        <f t="shared" si="129"/>
        <v>20.04110839291895</v>
      </c>
      <c r="BW68" s="69">
        <f t="shared" si="130"/>
        <v>58.344838318088811</v>
      </c>
      <c r="BX68" s="69">
        <f t="shared" si="131"/>
        <v>78.385946711007762</v>
      </c>
      <c r="BZ68" t="str">
        <f t="shared" si="146"/>
        <v>82 Transport and mobile machine drivers and operatives</v>
      </c>
      <c r="CA68" s="18">
        <f t="shared" si="164"/>
        <v>5.1378357732662883</v>
      </c>
      <c r="CB68" s="18">
        <f t="shared" si="164"/>
        <v>7.3534267178589197</v>
      </c>
      <c r="CC68" s="18">
        <f t="shared" si="164"/>
        <v>5.7680887439616813</v>
      </c>
      <c r="CD68" s="18">
        <f t="shared" si="164"/>
        <v>6.2681384280411896</v>
      </c>
      <c r="CE68" s="18">
        <f t="shared" si="164"/>
        <v>6.5357699208713624</v>
      </c>
      <c r="CG68" s="68">
        <f t="shared" si="133"/>
        <v>-31.569703452211488</v>
      </c>
      <c r="CH68" s="69">
        <f t="shared" si="134"/>
        <v>42.134822929247882</v>
      </c>
      <c r="CI68" s="69">
        <f t="shared" si="135"/>
        <v>10.565119477036394</v>
      </c>
      <c r="CK68" t="str">
        <f t="shared" si="147"/>
        <v>82 Transport and mobile machine drivers and operatives</v>
      </c>
      <c r="CL68" s="18">
        <f t="shared" si="165"/>
        <v>5.8584734889337176</v>
      </c>
      <c r="CM68" s="18">
        <f t="shared" si="165"/>
        <v>7.2931715839249218</v>
      </c>
      <c r="CN68" s="18">
        <f t="shared" si="165"/>
        <v>8.7400993813107473</v>
      </c>
      <c r="CO68" s="18">
        <f t="shared" si="165"/>
        <v>7.5037739390998199</v>
      </c>
      <c r="CP68" s="18">
        <f t="shared" si="165"/>
        <v>4.3564007288314492</v>
      </c>
      <c r="CR68" s="68">
        <f t="shared" si="137"/>
        <v>-67.230141376867209</v>
      </c>
      <c r="CS68" s="69">
        <f t="shared" si="138"/>
        <v>25.724137052966739</v>
      </c>
      <c r="CT68" s="69">
        <f t="shared" si="139"/>
        <v>-41.506004323900484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5.7483731356819589E-3</v>
      </c>
      <c r="C69" s="18">
        <f t="shared" si="157"/>
        <v>4.3886004083452217E-3</v>
      </c>
      <c r="D69" s="18">
        <f t="shared" si="157"/>
        <v>4.0635821190572836E-3</v>
      </c>
      <c r="E69" s="18">
        <f t="shared" si="157"/>
        <v>3.2478917090591635E-3</v>
      </c>
      <c r="F69" s="18">
        <f t="shared" si="157"/>
        <v>3.143957758106795E-3</v>
      </c>
      <c r="H69" s="68">
        <f t="shared" si="105"/>
        <v>21.93050632387758</v>
      </c>
      <c r="I69" s="69">
        <f t="shared" si="106"/>
        <v>70.21192991058463</v>
      </c>
      <c r="J69" s="69">
        <f t="shared" si="107"/>
        <v>92.14243623446221</v>
      </c>
      <c r="L69" t="str">
        <f t="shared" si="140"/>
        <v>91 Elementary trades and related occupations</v>
      </c>
      <c r="M69" s="18">
        <f t="shared" si="158"/>
        <v>0.14284641453268437</v>
      </c>
      <c r="N69" s="18">
        <f t="shared" si="158"/>
        <v>0.18870305747647018</v>
      </c>
      <c r="O69" s="18">
        <f t="shared" si="158"/>
        <v>0.10079089224664535</v>
      </c>
      <c r="P69" s="18">
        <f t="shared" si="158"/>
        <v>0.10309299764477481</v>
      </c>
      <c r="Q69" s="18">
        <f t="shared" si="158"/>
        <v>0.1327403263278488</v>
      </c>
      <c r="S69" s="68">
        <f t="shared" si="109"/>
        <v>97.135147433445738</v>
      </c>
      <c r="T69" s="69">
        <f t="shared" si="110"/>
        <v>73.212427030337039</v>
      </c>
      <c r="U69" s="69">
        <f t="shared" si="111"/>
        <v>170.34757446378276</v>
      </c>
      <c r="W69" t="str">
        <f t="shared" si="141"/>
        <v>91 Elementary trades and related occupations</v>
      </c>
      <c r="X69" s="18">
        <f t="shared" si="159"/>
        <v>0.32955407062958281</v>
      </c>
      <c r="Y69" s="18">
        <f t="shared" si="159"/>
        <v>0.2533218675321468</v>
      </c>
      <c r="Z69" s="18">
        <f t="shared" si="159"/>
        <v>0.20652477478891157</v>
      </c>
      <c r="AA69" s="18">
        <f t="shared" si="159"/>
        <v>0.17324252757429456</v>
      </c>
      <c r="AB69" s="18">
        <f t="shared" si="159"/>
        <v>0.15910759062253199</v>
      </c>
      <c r="AD69" s="68">
        <f t="shared" si="113"/>
        <v>10.311126276825917</v>
      </c>
      <c r="AE69" s="69">
        <f t="shared" si="114"/>
        <v>59.829280078065359</v>
      </c>
      <c r="AF69" s="69">
        <f t="shared" si="115"/>
        <v>70.140406354891269</v>
      </c>
      <c r="AH69" t="str">
        <f t="shared" si="142"/>
        <v>91 Elementary trades and related occupations</v>
      </c>
      <c r="AI69" s="18">
        <f t="shared" si="160"/>
        <v>0.64062205679825868</v>
      </c>
      <c r="AJ69" s="18">
        <f t="shared" si="160"/>
        <v>0.65779006216678304</v>
      </c>
      <c r="AK69" s="18">
        <f t="shared" si="160"/>
        <v>0.50920912553190945</v>
      </c>
      <c r="AL69" s="18">
        <f t="shared" si="160"/>
        <v>0.57018642389987961</v>
      </c>
      <c r="AM69" s="18">
        <f t="shared" si="160"/>
        <v>0.73486430087234844</v>
      </c>
      <c r="AO69" s="68">
        <f t="shared" si="117"/>
        <v>57.794908572107182</v>
      </c>
      <c r="AP69" s="69">
        <f t="shared" si="118"/>
        <v>75.008161790143305</v>
      </c>
      <c r="AQ69" s="69">
        <f t="shared" si="119"/>
        <v>132.80307036225051</v>
      </c>
      <c r="AS69" t="str">
        <f t="shared" si="143"/>
        <v>91 Elementary trades and related occupations</v>
      </c>
      <c r="AT69" s="18">
        <f t="shared" si="161"/>
        <v>0.95375201696618683</v>
      </c>
      <c r="AU69" s="18">
        <f t="shared" si="161"/>
        <v>0.74568757802140284</v>
      </c>
      <c r="AV69" s="18">
        <f t="shared" si="161"/>
        <v>0.66417538215858873</v>
      </c>
      <c r="AW69" s="18">
        <f t="shared" si="161"/>
        <v>0.58087642759050562</v>
      </c>
      <c r="AX69" s="18">
        <f t="shared" si="161"/>
        <v>0.54299433153268939</v>
      </c>
      <c r="AZ69" s="68">
        <f t="shared" si="121"/>
        <v>5.6425385585435208</v>
      </c>
      <c r="BA69" s="69">
        <f t="shared" si="122"/>
        <v>50.394346032075021</v>
      </c>
      <c r="BB69" s="69">
        <f t="shared" si="123"/>
        <v>56.036884590618541</v>
      </c>
      <c r="BD69" t="str">
        <f t="shared" si="144"/>
        <v>91 Elementary trades and related occupations</v>
      </c>
      <c r="BE69" s="18">
        <f t="shared" si="162"/>
        <v>1.203217326095678</v>
      </c>
      <c r="BF69" s="18">
        <f t="shared" si="162"/>
        <v>0.95779273313507418</v>
      </c>
      <c r="BG69" s="18">
        <f t="shared" si="162"/>
        <v>0.9282318666246302</v>
      </c>
      <c r="BH69" s="18">
        <f t="shared" si="162"/>
        <v>0.71193632651254124</v>
      </c>
      <c r="BI69" s="18">
        <f t="shared" si="162"/>
        <v>0.70799608973508033</v>
      </c>
      <c r="BK69" s="68">
        <f t="shared" si="125"/>
        <v>-20.192610223913878</v>
      </c>
      <c r="BL69" s="69">
        <f t="shared" si="126"/>
        <v>29.809563053776273</v>
      </c>
      <c r="BM69" s="69">
        <f t="shared" si="127"/>
        <v>9.6169528298623916</v>
      </c>
      <c r="BO69" t="str">
        <f t="shared" si="145"/>
        <v>91 Elementary trades and related occupations</v>
      </c>
      <c r="BP69" s="18">
        <f t="shared" si="163"/>
        <v>2.1210446020763043</v>
      </c>
      <c r="BQ69" s="18">
        <f t="shared" si="163"/>
        <v>1.8415229455368098</v>
      </c>
      <c r="BR69" s="18">
        <f t="shared" si="163"/>
        <v>1.7857042696649763</v>
      </c>
      <c r="BS69" s="18">
        <f t="shared" si="163"/>
        <v>1.6075523289989777</v>
      </c>
      <c r="BT69" s="18">
        <f t="shared" si="163"/>
        <v>1.8573881643340322</v>
      </c>
      <c r="BV69" s="68">
        <f t="shared" si="129"/>
        <v>-8.2305494708931004</v>
      </c>
      <c r="BW69" s="69">
        <f t="shared" si="130"/>
        <v>32.066529209073423</v>
      </c>
      <c r="BX69" s="69">
        <f t="shared" si="131"/>
        <v>23.83597973818032</v>
      </c>
      <c r="BZ69" t="str">
        <f t="shared" si="146"/>
        <v>91 Elementary trades and related occupations</v>
      </c>
      <c r="CA69" s="18">
        <f t="shared" si="164"/>
        <v>3.3650414201205443</v>
      </c>
      <c r="CB69" s="18">
        <f t="shared" si="164"/>
        <v>3.218029198544476</v>
      </c>
      <c r="CC69" s="18">
        <f t="shared" si="164"/>
        <v>2.9484166210711162</v>
      </c>
      <c r="CD69" s="18">
        <f t="shared" si="164"/>
        <v>2.5645122932819127</v>
      </c>
      <c r="CE69" s="18">
        <f t="shared" si="164"/>
        <v>2.9494062113983777</v>
      </c>
      <c r="CG69" s="68">
        <f t="shared" si="133"/>
        <v>-39.587147801295679</v>
      </c>
      <c r="CH69" s="69">
        <f t="shared" si="134"/>
        <v>28.00274782539552</v>
      </c>
      <c r="CI69" s="69">
        <f t="shared" si="135"/>
        <v>-11.584399975900162</v>
      </c>
      <c r="CK69" t="str">
        <f t="shared" si="147"/>
        <v>91 Elementary trades and related occupations</v>
      </c>
      <c r="CL69" s="18">
        <f t="shared" si="165"/>
        <v>4.2065055626074672</v>
      </c>
      <c r="CM69" s="18">
        <f t="shared" si="165"/>
        <v>4.3338614244453737</v>
      </c>
      <c r="CN69" s="18">
        <f t="shared" si="165"/>
        <v>4.4166944751108472</v>
      </c>
      <c r="CO69" s="18">
        <f t="shared" si="165"/>
        <v>3.5956213390998575</v>
      </c>
      <c r="CP69" s="18">
        <f t="shared" si="165"/>
        <v>3.4575479750458076</v>
      </c>
      <c r="CR69" s="68">
        <f t="shared" si="137"/>
        <v>-48.532393305914134</v>
      </c>
      <c r="CS69" s="69">
        <f t="shared" si="138"/>
        <v>20.421488211933497</v>
      </c>
      <c r="CT69" s="69">
        <f t="shared" si="139"/>
        <v>-28.110905093980637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0.48887785250762489</v>
      </c>
      <c r="C70" s="18">
        <f t="shared" si="157"/>
        <v>0.53382345330818115</v>
      </c>
      <c r="D70" s="18">
        <f t="shared" si="157"/>
        <v>0.4882950782217359</v>
      </c>
      <c r="E70" s="18">
        <f t="shared" si="157"/>
        <v>0.53092448289761063</v>
      </c>
      <c r="F70" s="18">
        <f t="shared" si="157"/>
        <v>0.58926603198654559</v>
      </c>
      <c r="H70" s="68">
        <f t="shared" si="105"/>
        <v>90.183911760070274</v>
      </c>
      <c r="I70" s="69">
        <f t="shared" si="106"/>
        <v>89.514612398576418</v>
      </c>
      <c r="J70" s="69">
        <f t="shared" si="107"/>
        <v>179.69852415864671</v>
      </c>
      <c r="L70" t="str">
        <f t="shared" ref="L70" si="166">A70</f>
        <v>92 Elementary administration and service occupations</v>
      </c>
      <c r="M70" s="18">
        <f t="shared" si="158"/>
        <v>1.9790452799241913</v>
      </c>
      <c r="N70" s="18">
        <f t="shared" si="158"/>
        <v>2.3229059702951607</v>
      </c>
      <c r="O70" s="18">
        <f t="shared" si="158"/>
        <v>2.2336167692173339</v>
      </c>
      <c r="P70" s="18">
        <f t="shared" si="158"/>
        <v>2.5310809637950822</v>
      </c>
      <c r="Q70" s="18">
        <f t="shared" si="158"/>
        <v>3.3095588133514564</v>
      </c>
      <c r="S70" s="68">
        <f t="shared" si="109"/>
        <v>121.79099669089481</v>
      </c>
      <c r="T70" s="69">
        <f t="shared" si="110"/>
        <v>97.988765179190409</v>
      </c>
      <c r="U70" s="69">
        <f t="shared" si="111"/>
        <v>219.77976187008522</v>
      </c>
      <c r="W70" t="str">
        <f t="shared" ref="W70" si="167">A70</f>
        <v>92 Elementary administration and service occupations</v>
      </c>
      <c r="X70" s="18">
        <f t="shared" si="159"/>
        <v>3.6664766003382363</v>
      </c>
      <c r="Y70" s="18">
        <f t="shared" si="159"/>
        <v>4.0645046369673707</v>
      </c>
      <c r="Z70" s="18">
        <f t="shared" si="159"/>
        <v>3.918247338818484</v>
      </c>
      <c r="AA70" s="18">
        <f t="shared" si="159"/>
        <v>4.2875733551588482</v>
      </c>
      <c r="AB70" s="18">
        <f t="shared" si="159"/>
        <v>5.1063898685003863</v>
      </c>
      <c r="AD70" s="68">
        <f t="shared" si="113"/>
        <v>86.604752040549045</v>
      </c>
      <c r="AE70" s="69">
        <f t="shared" si="114"/>
        <v>94.228415669194632</v>
      </c>
      <c r="AF70" s="69">
        <f t="shared" si="115"/>
        <v>180.83316770974366</v>
      </c>
      <c r="AH70" t="str">
        <f t="shared" ref="AH70" si="168">L70</f>
        <v>92 Elementary administration and service occupations</v>
      </c>
      <c r="AI70" s="18">
        <f t="shared" si="160"/>
        <v>4.9697339540241199</v>
      </c>
      <c r="AJ70" s="18">
        <f t="shared" si="160"/>
        <v>6.4775148634325319</v>
      </c>
      <c r="AK70" s="18">
        <f t="shared" si="160"/>
        <v>6.3886315318733438</v>
      </c>
      <c r="AL70" s="18">
        <f t="shared" si="160"/>
        <v>7.8690900739636476</v>
      </c>
      <c r="AM70" s="18">
        <f t="shared" si="160"/>
        <v>10.583344781753148</v>
      </c>
      <c r="AO70" s="68">
        <f t="shared" si="117"/>
        <v>81.132807241507052</v>
      </c>
      <c r="AP70" s="69">
        <f t="shared" si="118"/>
        <v>84.484346694781095</v>
      </c>
      <c r="AQ70" s="69">
        <f t="shared" si="119"/>
        <v>165.61715393628813</v>
      </c>
      <c r="AS70" t="str">
        <f t="shared" ref="AS70" si="169">W70</f>
        <v>92 Elementary administration and service occupations</v>
      </c>
      <c r="AT70" s="18">
        <f t="shared" si="161"/>
        <v>6.0607482580926426</v>
      </c>
      <c r="AU70" s="18">
        <f t="shared" si="161"/>
        <v>6.9290796052335253</v>
      </c>
      <c r="AV70" s="18">
        <f t="shared" si="161"/>
        <v>6.7476655348588626</v>
      </c>
      <c r="AW70" s="18">
        <f t="shared" si="161"/>
        <v>7.3842940187748729</v>
      </c>
      <c r="AX70" s="18">
        <f t="shared" si="161"/>
        <v>9.1363650791003987</v>
      </c>
      <c r="AZ70" s="68">
        <f t="shared" si="121"/>
        <v>74.962995153225009</v>
      </c>
      <c r="BA70" s="69">
        <f t="shared" si="122"/>
        <v>84.738744170994067</v>
      </c>
      <c r="BB70" s="69">
        <f t="shared" si="123"/>
        <v>159.70173932421906</v>
      </c>
      <c r="BD70" t="str">
        <f t="shared" ref="BD70" si="170">AH70</f>
        <v>92 Elementary administration and service occupations</v>
      </c>
      <c r="BE70" s="18">
        <f t="shared" si="162"/>
        <v>9.4662768816790646</v>
      </c>
      <c r="BF70" s="18">
        <f t="shared" si="162"/>
        <v>9.1022685149281717</v>
      </c>
      <c r="BG70" s="18">
        <f t="shared" si="162"/>
        <v>9.1274788162260165</v>
      </c>
      <c r="BH70" s="18">
        <f t="shared" si="162"/>
        <v>8.7663668546375639</v>
      </c>
      <c r="BI70" s="18">
        <f t="shared" si="162"/>
        <v>8.7904706313047711</v>
      </c>
      <c r="BK70" s="68">
        <f t="shared" si="125"/>
        <v>0.7697114959158996</v>
      </c>
      <c r="BL70" s="69">
        <f t="shared" si="126"/>
        <v>49.141846497953281</v>
      </c>
      <c r="BM70" s="69">
        <f t="shared" si="127"/>
        <v>49.911557993869181</v>
      </c>
      <c r="BO70" t="str">
        <f t="shared" ref="BO70" si="171">AS70</f>
        <v>92 Elementary administration and service occupations</v>
      </c>
      <c r="BP70" s="18">
        <f t="shared" si="163"/>
        <v>15.288678797894919</v>
      </c>
      <c r="BQ70" s="18">
        <f t="shared" si="163"/>
        <v>16.357979815689145</v>
      </c>
      <c r="BR70" s="18">
        <f t="shared" si="163"/>
        <v>16.317377855554067</v>
      </c>
      <c r="BS70" s="18">
        <f t="shared" si="163"/>
        <v>17.184665898771225</v>
      </c>
      <c r="BT70" s="18">
        <f t="shared" si="163"/>
        <v>19.112304442944666</v>
      </c>
      <c r="BV70" s="68">
        <f t="shared" si="129"/>
        <v>3.3398147996546208</v>
      </c>
      <c r="BW70" s="69">
        <f t="shared" si="130"/>
        <v>47.448275703657423</v>
      </c>
      <c r="BX70" s="69">
        <f t="shared" si="131"/>
        <v>50.788090503312041</v>
      </c>
      <c r="BZ70" t="str">
        <f t="shared" ref="BZ70" si="172">BD70</f>
        <v>92 Elementary administration and service occupations</v>
      </c>
      <c r="CA70" s="18">
        <f t="shared" si="164"/>
        <v>20.692519672436198</v>
      </c>
      <c r="CB70" s="18">
        <f t="shared" si="164"/>
        <v>21.564688609295199</v>
      </c>
      <c r="CC70" s="18">
        <f t="shared" si="164"/>
        <v>21.877781275266084</v>
      </c>
      <c r="CD70" s="18">
        <f t="shared" si="164"/>
        <v>23.175836333423348</v>
      </c>
      <c r="CE70" s="18">
        <f t="shared" si="164"/>
        <v>26.12885964107614</v>
      </c>
      <c r="CG70" s="68">
        <f t="shared" si="133"/>
        <v>-27.872516498983551</v>
      </c>
      <c r="CH70" s="69">
        <f t="shared" si="134"/>
        <v>36.374076534532676</v>
      </c>
      <c r="CI70" s="69">
        <f t="shared" si="135"/>
        <v>8.5015600355491205</v>
      </c>
      <c r="CK70" t="str">
        <f t="shared" ref="CK70" si="173">BO70</f>
        <v>92 Elementary administration and service occupations</v>
      </c>
      <c r="CL70" s="18">
        <f t="shared" si="165"/>
        <v>27.061039714934026</v>
      </c>
      <c r="CM70" s="18">
        <f t="shared" si="165"/>
        <v>23.249044784838713</v>
      </c>
      <c r="CN70" s="18">
        <f t="shared" si="165"/>
        <v>21.543623699036988</v>
      </c>
      <c r="CO70" s="18">
        <f t="shared" si="165"/>
        <v>19.184997238427997</v>
      </c>
      <c r="CP70" s="18">
        <f t="shared" si="165"/>
        <v>16.540653236969732</v>
      </c>
      <c r="CR70" s="68">
        <f t="shared" si="137"/>
        <v>-49.522595127622452</v>
      </c>
      <c r="CS70" s="69">
        <f t="shared" si="138"/>
        <v>20.727045654527483</v>
      </c>
      <c r="CT70" s="69">
        <f t="shared" si="139"/>
        <v>-28.795549473094965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57.595827739006012</v>
      </c>
      <c r="I72" s="67">
        <f>IF(D35&gt;0,I35/D35*100,0)</f>
        <v>68.588843899627264</v>
      </c>
      <c r="J72" s="67">
        <f t="shared" ref="J72" si="175">IF(D35&gt;0,(J35/D35)*100,0)</f>
        <v>126.18467163863328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49.686443846133486</v>
      </c>
      <c r="T72" s="67">
        <f t="shared" ref="T72" si="177">IF(O35&gt;0,T35/O35*100,0)</f>
        <v>70.071240493920158</v>
      </c>
      <c r="U72" s="67">
        <f t="shared" ref="U72" si="178">IF(O35&gt;0,(U35/O35)*100,0)</f>
        <v>119.75768434005363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43.186006537430352</v>
      </c>
      <c r="AE72" s="67">
        <f t="shared" ref="AE72" si="180">IF(Z35&gt;0,AE35/Z35*100,0)</f>
        <v>68.81605030858023</v>
      </c>
      <c r="AF72" s="67">
        <f t="shared" ref="AF72" si="181">IF(Z35&gt;0,(AF35/Z35)*100,0)</f>
        <v>112.00205684601056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9.3407412933341032</v>
      </c>
      <c r="AP72" s="67">
        <f t="shared" ref="AP72" si="183">IF(AK35&gt;0,AP35/AK35*100,0)</f>
        <v>55.745223292165925</v>
      </c>
      <c r="AQ72" s="67">
        <f t="shared" ref="AQ72" si="184">IF(AK35&gt;0,(AQ35/AK35)*100,0)</f>
        <v>65.085964585500022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29.218979544908919</v>
      </c>
      <c r="BA72" s="67">
        <f t="shared" ref="BA72" si="186">IF(AV35&gt;0,BA35/AV35*100,0)</f>
        <v>61.082019574491163</v>
      </c>
      <c r="BB72" s="67">
        <f t="shared" ref="BB72" si="187">IF(AV35&gt;0,(BB35/AV35)*100,0)</f>
        <v>90.300999119400075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4.633010628653607</v>
      </c>
      <c r="BL72" s="67">
        <f t="shared" ref="BL72" si="189">IF(BG35&gt;0,BL35/BG35*100,0)</f>
        <v>47.913835194762406</v>
      </c>
      <c r="BM72" s="67">
        <f t="shared" ref="BM72" si="190">IF(BG35&gt;0,(BM35/BG35)*100,0)</f>
        <v>52.546845823416014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-11.772292522714661</v>
      </c>
      <c r="BW72" s="67">
        <f t="shared" ref="BW72" si="192">IF(BR35&gt;0,BW35/BR35*100,0)</f>
        <v>41.424779789559807</v>
      </c>
      <c r="BX72" s="67">
        <f t="shared" ref="BX72" si="193">IF(BR35&gt;0,(BX35/BR35)*100,0)</f>
        <v>29.652487266845146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-39.607417635253135</v>
      </c>
      <c r="CH72" s="67">
        <f t="shared" ref="CH72" si="195">IF(CC35&gt;0,CH35/CC35*100,0)</f>
        <v>32.669843206516369</v>
      </c>
      <c r="CI72" s="67">
        <f t="shared" ref="CI72" si="196">IF(CC35&gt;0,(CI35/CC35)*100,0)</f>
        <v>-6.9375744287367631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-34.25494142856094</v>
      </c>
      <c r="CS72" s="67">
        <f t="shared" ref="CS72" si="198">IF(CN35&gt;0,CS35/CN35*100,0)</f>
        <v>27.994905247269099</v>
      </c>
      <c r="CT72" s="67">
        <f t="shared" ref="CT72" si="199">IF(CN35&gt;0,(CT35/CN35)*100,0)</f>
        <v>-6.2600361812918432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of Tyne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of Tyne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of Tyne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of Tyne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of Tyne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of Tyne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of Tyne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of Tyne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of Tyne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10.329556194617462</v>
      </c>
      <c r="C82" s="18">
        <f t="shared" si="210"/>
        <v>-14.270872410806124</v>
      </c>
      <c r="D82" s="18">
        <f t="shared" si="210"/>
        <v>2.7560759451737749</v>
      </c>
      <c r="E82" s="18">
        <f t="shared" si="210"/>
        <v>3.0566079326183049</v>
      </c>
      <c r="F82" s="18">
        <f t="shared" ref="F82:F107" si="211">IF(AND(F$6-C$6 &lt;&gt; 0,C8&lt;&gt;0,F8&lt;&gt;0),(EXP(LN(F8/C8)/(F$6-C$6))-1)*100,0)</f>
        <v>1.784764183700327</v>
      </c>
      <c r="H82" s="18">
        <f t="shared" ref="H82:H107" si="212">IF($F$6-$D$6 &lt;&gt; 0,(EXP(LN(1+(H45/100))/($F$6-$D$6))-1)*100,0)</f>
        <v>2.9563330669056809</v>
      </c>
      <c r="I82" s="18">
        <f t="shared" ref="I82:I107" si="213">IF(D8&gt;0,((1+(I8/D8))^(1/($F$6-$D$6))-1)*100,0)</f>
        <v>3.6636803930346407</v>
      </c>
      <c r="J82" s="18">
        <f t="shared" ref="J82:J107" si="214">IF($F$6-$D$6 &lt;&gt; 0,(EXP(LN(1+(J45/100))/($F$6-$D$6))-1)*100,0)</f>
        <v>5.5974937722837126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11.906982185183757</v>
      </c>
      <c r="N82" s="18">
        <f t="shared" si="215"/>
        <v>-17.26631650159457</v>
      </c>
      <c r="O82" s="18">
        <f t="shared" si="215"/>
        <v>1.6033022997572921</v>
      </c>
      <c r="P82" s="18">
        <f t="shared" si="215"/>
        <v>2.2064261101917726</v>
      </c>
      <c r="Q82" s="18">
        <f t="shared" ref="Q82:Q107" si="216">IF(AND(Q$6-N$6 &lt;&gt; 0,N8&lt;&gt;0,Q8&lt;&gt;0),(EXP(LN(Q8/N8)/(Q$6-N$6))-1)*100,0)</f>
        <v>0.6787277648462986</v>
      </c>
      <c r="S82" s="18">
        <f t="shared" ref="S82:S107" si="217">IF($F$6-$D$6 &lt;&gt; 0,(EXP(LN(1+(S45/100))/($F$6-$D$6))-1)*100,0)</f>
        <v>2.004988087900017</v>
      </c>
      <c r="T82" s="18">
        <f t="shared" ref="T82:T107" si="218">IF(O8&gt;0,((1+(T8/O8))^(1/($F$6-$D$6))-1)*100,0)</f>
        <v>3.5236291314559409</v>
      </c>
      <c r="U82" s="18">
        <f t="shared" ref="U82:U107" si="219">IF($F$6-$D$6 &lt;&gt; 0,(EXP(LN(1+(U45/100))/($F$6-$D$6))-1)*100,0)</f>
        <v>4.826358613895021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2.4539274681351309</v>
      </c>
      <c r="Y82" s="18">
        <f t="shared" si="220"/>
        <v>5.4499493994402126</v>
      </c>
      <c r="Z82" s="18">
        <f t="shared" si="220"/>
        <v>0.38821973734672888</v>
      </c>
      <c r="AA82" s="18">
        <f t="shared" si="220"/>
        <v>2.1385984250769985</v>
      </c>
      <c r="AB82" s="18">
        <f t="shared" ref="AB82:AB107" si="221">IF(AND(AB$6-Y$6 &lt;&gt; 0,Y8&lt;&gt;0,AB8&lt;&gt;0),(EXP(LN(AB8/Y8)/(AB$6-Y$6))-1)*100,0)</f>
        <v>1.7911316142057654</v>
      </c>
      <c r="AD82" s="18">
        <f t="shared" ref="AD82:AD107" si="222">IF($F$6-$D$6 &lt;&gt; 0,(EXP(LN(1+(AD45/100))/($F$6-$D$6))-1)*100,0)</f>
        <v>1.5517737913372409</v>
      </c>
      <c r="AE82" s="18">
        <f t="shared" ref="AE82:AE107" si="223">IF(Z8&gt;0,((1+(AE8/Z8))^(1/($F$6-$D$6))-1)*100,0)</f>
        <v>3.3869796678283937</v>
      </c>
      <c r="AF82" s="18">
        <f t="shared" ref="AF82:AF107" si="224">IF($F$6-$D$6 &lt;&gt; 0,(EXP(LN(1+(AF45/100))/($F$6-$D$6))-1)*100,0)</f>
        <v>4.4009463776653046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-0.31727436609465531</v>
      </c>
      <c r="AJ82" s="18">
        <f t="shared" si="225"/>
        <v>17.730120910198742</v>
      </c>
      <c r="AK82" s="18">
        <f t="shared" si="225"/>
        <v>-0.92606547084994606</v>
      </c>
      <c r="AL82" s="18">
        <f t="shared" si="225"/>
        <v>1.455870230926104</v>
      </c>
      <c r="AM82" s="18">
        <f t="shared" ref="AM82:AM107" si="226">IF(AND(AM$6-AJ$6 &lt;&gt; 0,AJ8&lt;&gt;0,AM8&lt;&gt;0),(EXP(LN(AM8/AJ8)/(AM$6-AJ$6))-1)*100,0)</f>
        <v>1.6461720345751996</v>
      </c>
      <c r="AO82" s="18">
        <f t="shared" ref="AO82:AO107" si="227">IF($F$6-$D$6 &lt;&gt; 0,(EXP(LN(1+(AO45/100))/($F$6-$D$6))-1)*100,0)</f>
        <v>0.65559577066489627</v>
      </c>
      <c r="AP82" s="18">
        <f t="shared" ref="AP82:AP107" si="228">IF(AK8&gt;0,((1+(AP8/AK8))^(1/($F$6-$D$6))-1)*100,0)</f>
        <v>2.9584612833494894</v>
      </c>
      <c r="AQ82" s="18">
        <f t="shared" ref="AQ82:AQ107" si="229">IF($F$6-$D$6 &lt;&gt; 0,(EXP(LN(1+(AQ45/100))/($F$6-$D$6))-1)*100,0)</f>
        <v>3.4013377424697122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-0.36417559550083745</v>
      </c>
      <c r="AU82" s="18">
        <f t="shared" si="230"/>
        <v>6.9548104320000137</v>
      </c>
      <c r="AV82" s="18">
        <f t="shared" si="230"/>
        <v>-1.4822756122154002</v>
      </c>
      <c r="AW82" s="18">
        <f t="shared" si="230"/>
        <v>1.1949165567672448</v>
      </c>
      <c r="AX82" s="18">
        <f t="shared" ref="AX82:AX107" si="231">IF(AND(AX$6-AU$6 &lt;&gt; 0,AU8&lt;&gt;0,AX8&lt;&gt;0),(EXP(LN(AX8/AU8)/(AX$6-AU$6))-1)*100,0)</f>
        <v>0.69837139024648831</v>
      </c>
      <c r="AZ82" s="18">
        <f t="shared" ref="AZ82:AZ107" si="232">IF($F$6-$D$6 &lt;&gt; 0,(EXP(LN(1+(AZ45/100))/($F$6-$D$6))-1)*100,0)</f>
        <v>0.29453172580700127</v>
      </c>
      <c r="BA82" s="18">
        <f t="shared" ref="BA82:BA107" si="233">IF(AV8&gt;0,((1+(BA8/AV8))^(1/($F$6-$D$6))-1)*100,0)</f>
        <v>2.8729133207268553</v>
      </c>
      <c r="BB82" s="18">
        <f t="shared" ref="BB82:BB107" si="234">IF($F$6-$D$6 &lt;&gt; 0,(EXP(LN(1+(BB45/100))/($F$6-$D$6))-1)*100,0)</f>
        <v>3.0724339083357144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2.9785185939766201</v>
      </c>
      <c r="BF82" s="18">
        <f t="shared" si="235"/>
        <v>18.912504251443508</v>
      </c>
      <c r="BG82" s="18">
        <f t="shared" si="235"/>
        <v>-4.5870398731058586</v>
      </c>
      <c r="BH82" s="18">
        <f t="shared" si="235"/>
        <v>0.96169970031727559</v>
      </c>
      <c r="BI82" s="18">
        <f t="shared" ref="BI82:BI107" si="236">IF(AND(BI$6-BF$6 &lt;&gt; 0,BF8&lt;&gt;0,BI8&lt;&gt;0),(EXP(LN(BI8/BF8)/(BI$6-BF$6))-1)*100,0)</f>
        <v>0.21366185040312402</v>
      </c>
      <c r="BK82" s="18">
        <f t="shared" ref="BK82:BK107" si="237">IF($F$6-$D$6 &lt;&gt; 0,(EXP(LN(1+(BK45/100))/($F$6-$D$6))-1)*100,0)</f>
        <v>-0.92283781466322434</v>
      </c>
      <c r="BL82" s="18">
        <f t="shared" ref="BL82:BL107" si="238">IF(BG8&gt;0,((1+(BL8/BG8))^(1/($F$6-$D$6))-1)*100,0)</f>
        <v>2.1496284581299596</v>
      </c>
      <c r="BM82" s="18">
        <f t="shared" ref="BM82:BM107" si="239">IF($F$6-$D$6 &lt;&gt; 0,(EXP(LN(1+(BM45/100))/($F$6-$D$6))-1)*100,0)</f>
        <v>1.4768285557001271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3.0873385370160378</v>
      </c>
      <c r="BQ82" s="18">
        <f t="shared" si="240"/>
        <v>-1.6451913109501781</v>
      </c>
      <c r="BR82" s="18">
        <f t="shared" si="240"/>
        <v>-3.0086169601829527</v>
      </c>
      <c r="BS82" s="18">
        <f t="shared" si="240"/>
        <v>-0.54736386334430787</v>
      </c>
      <c r="BT82" s="18">
        <f t="shared" ref="BT82:BT107" si="241">IF(AND(BT$6-BQ$6 &lt;&gt; 0,BQ8&lt;&gt;0,BT8&lt;&gt;0),(EXP(LN(BT8/BQ8)/(BT$6-BQ$6))-1)*100,0)</f>
        <v>-1.3915750578651576</v>
      </c>
      <c r="BV82" s="18">
        <f t="shared" ref="BV82:BV107" si="242">IF($F$6-$D$6 &lt;&gt; 0,(EXP(LN(1+(BV45/100))/($F$6-$D$6))-1)*100,0)</f>
        <v>-1.3746440739836108</v>
      </c>
      <c r="BW82" s="18">
        <f t="shared" ref="BW82:BW107" si="243">IF(BR8&gt;0,((1+(BW8/BR8))^(1/($F$6-$D$6))-1)*100,0)</f>
        <v>2.1494640174289259</v>
      </c>
      <c r="BX82" s="18">
        <f t="shared" ref="BX82:BX107" si="244">IF($F$6-$D$6 &lt;&gt; 0,(EXP(LN(1+(BX45/100))/($F$6-$D$6))-1)*100,0)</f>
        <v>1.1566047111988498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10.18995555709008</v>
      </c>
      <c r="CB82" s="18">
        <f t="shared" si="245"/>
        <v>-21.169048915988331</v>
      </c>
      <c r="CC82" s="18">
        <f t="shared" si="245"/>
        <v>-1.3087139645164059</v>
      </c>
      <c r="CD82" s="18">
        <f t="shared" si="245"/>
        <v>-3.1294478512918111</v>
      </c>
      <c r="CE82" s="18">
        <f t="shared" ref="CE82:CE107" si="246">IF(AND(CE$6-CB$6 &lt;&gt; 0,CB8&lt;&gt;0,CE8&lt;&gt;0),(EXP(LN(CE8/CB8)/(CE$6-CB$6))-1)*100,0)</f>
        <v>-3.8109722696029191</v>
      </c>
      <c r="CG82" s="18">
        <f t="shared" ref="CG82:CG107" si="247">IF($F$6-$D$6 &lt;&gt; 0,(EXP(LN(1+(CG45/100))/($F$6-$D$6))-1)*100,0)</f>
        <v>-2.526299749420069</v>
      </c>
      <c r="CH82" s="18">
        <f t="shared" ref="CH82:CH107" si="248">IF(CC8&gt;0,((1+(CH8/CC8))^(1/($F$6-$D$6))-1)*100,0)</f>
        <v>2.1048519782066233</v>
      </c>
      <c r="CI82" s="18">
        <f t="shared" ref="CI82:CI107" si="249">IF($F$6-$D$6 &lt;&gt; 0,(EXP(LN(1+(CI45/100))/($F$6-$D$6))-1)*100,0)</f>
        <v>0.31323194668315679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5.9952318262984416</v>
      </c>
      <c r="CM82" s="18">
        <f t="shared" si="250"/>
        <v>-25.474213227779408</v>
      </c>
      <c r="CN82" s="18">
        <f t="shared" si="250"/>
        <v>-2.6147392159730054</v>
      </c>
      <c r="CO82" s="18">
        <f t="shared" si="250"/>
        <v>1.5058981575819974</v>
      </c>
      <c r="CP82" s="18">
        <f t="shared" ref="CP82:CP107" si="251">IF(AND(CP$6-CM$6 &lt;&gt; 0,CM8&lt;&gt;0,CP8&lt;&gt;0),(EXP(LN(CP8/CM8)/(CP$6-CM$6))-1)*100,0)</f>
        <v>-1.716560974307646</v>
      </c>
      <c r="CR82" s="18">
        <f t="shared" ref="CR82:CR107" si="252">IF($F$6-$D$6 &lt;&gt; 0,(EXP(LN(1+(CR45/100))/($F$6-$D$6))-1)*100,0)</f>
        <v>0.11333510979654182</v>
      </c>
      <c r="CS82" s="18">
        <f t="shared" ref="CS82:CS107" si="253">IF(CN8&gt;0,((1+(CS8/CN8))^(1/($F$6-$D$6))-1)*100,0)</f>
        <v>2.076312953297843</v>
      </c>
      <c r="CT82" s="18">
        <f t="shared" ref="CT82:CT107" si="254">IF($F$6-$D$6 &lt;&gt; 0,(EXP(LN(1+(CT45/100))/($F$6-$D$6))-1)*100,0)</f>
        <v>2.1614904731410034</v>
      </c>
    </row>
    <row r="83" spans="1:98" x14ac:dyDescent="0.2">
      <c r="A83" t="str">
        <f t="shared" si="209"/>
        <v>12 Other managers and proprietors</v>
      </c>
      <c r="B83" s="18">
        <f t="shared" si="210"/>
        <v>16.270411085065884</v>
      </c>
      <c r="C83" s="18">
        <f t="shared" si="210"/>
        <v>-29.539228201073321</v>
      </c>
      <c r="D83" s="18">
        <f t="shared" si="210"/>
        <v>8.8031267772844544</v>
      </c>
      <c r="E83" s="18">
        <f t="shared" si="210"/>
        <v>4.9352319491247298</v>
      </c>
      <c r="F83" s="18">
        <f t="shared" si="211"/>
        <v>3.5196920991636516</v>
      </c>
      <c r="H83" s="18">
        <f t="shared" si="212"/>
        <v>6.2090057473355387</v>
      </c>
      <c r="I83" s="18">
        <f t="shared" si="213"/>
        <v>5.253686636733601</v>
      </c>
      <c r="J83" s="18">
        <f t="shared" si="214"/>
        <v>8.9630090227869719</v>
      </c>
      <c r="L83" t="str">
        <f t="shared" ref="L83:L106" si="255">A83</f>
        <v>12 Other managers and proprietors</v>
      </c>
      <c r="M83" s="18">
        <f t="shared" si="215"/>
        <v>12.56529002654403</v>
      </c>
      <c r="N83" s="18">
        <f t="shared" si="215"/>
        <v>-15.315966070694753</v>
      </c>
      <c r="O83" s="18">
        <f t="shared" si="215"/>
        <v>7.8277916042177154</v>
      </c>
      <c r="P83" s="18">
        <f t="shared" si="215"/>
        <v>4.7031442340214946</v>
      </c>
      <c r="Q83" s="18">
        <f t="shared" si="216"/>
        <v>4.2775383839547043</v>
      </c>
      <c r="S83" s="18">
        <f t="shared" si="217"/>
        <v>5.7345008362455374</v>
      </c>
      <c r="T83" s="18">
        <f t="shared" si="218"/>
        <v>5.0821068956312665</v>
      </c>
      <c r="U83" s="18">
        <f t="shared" si="219"/>
        <v>8.5250308466729088</v>
      </c>
      <c r="W83" t="str">
        <f t="shared" ref="W83:W106" si="256">A83</f>
        <v>12 Other managers and proprietors</v>
      </c>
      <c r="X83" s="18">
        <f t="shared" si="220"/>
        <v>3.7043972993086927</v>
      </c>
      <c r="Y83" s="18">
        <f t="shared" si="220"/>
        <v>1.3028500237902252</v>
      </c>
      <c r="Z83" s="18">
        <f t="shared" si="220"/>
        <v>6.1783783490138244</v>
      </c>
      <c r="AA83" s="18">
        <f t="shared" si="220"/>
        <v>3.2072283923250344</v>
      </c>
      <c r="AB83" s="18">
        <f t="shared" si="221"/>
        <v>4.0055353038252361</v>
      </c>
      <c r="AD83" s="18">
        <f t="shared" si="222"/>
        <v>4.188257069346335</v>
      </c>
      <c r="AE83" s="18">
        <f t="shared" si="223"/>
        <v>4.7047901241243473</v>
      </c>
      <c r="AF83" s="18">
        <f t="shared" si="224"/>
        <v>7.2151443361117229</v>
      </c>
      <c r="AH83" t="str">
        <f t="shared" ref="AH83:AH106" si="257">L83</f>
        <v>12 Other managers and proprietors</v>
      </c>
      <c r="AI83" s="18">
        <f t="shared" si="225"/>
        <v>2.7962904614599937</v>
      </c>
      <c r="AJ83" s="18">
        <f t="shared" si="225"/>
        <v>13.171220640509951</v>
      </c>
      <c r="AK83" s="18">
        <f t="shared" si="225"/>
        <v>4.2475306644870869</v>
      </c>
      <c r="AL83" s="18">
        <f t="shared" si="225"/>
        <v>3.3979173751080838</v>
      </c>
      <c r="AM83" s="18">
        <f t="shared" si="226"/>
        <v>4.2494865759315159</v>
      </c>
      <c r="AO83" s="18">
        <f t="shared" si="227"/>
        <v>3.6803496364354871</v>
      </c>
      <c r="AP83" s="18">
        <f t="shared" si="228"/>
        <v>4.3594429705036131</v>
      </c>
      <c r="AQ83" s="18">
        <f t="shared" si="229"/>
        <v>6.6217002630740929</v>
      </c>
      <c r="AS83" t="str">
        <f t="shared" ref="AS83:AS106" si="258">W83</f>
        <v>12 Other managers and proprietors</v>
      </c>
      <c r="AT83" s="18">
        <f t="shared" si="230"/>
        <v>2.2318920534490472</v>
      </c>
      <c r="AU83" s="18">
        <f t="shared" si="230"/>
        <v>-2.4587845601459435</v>
      </c>
      <c r="AV83" s="18">
        <f t="shared" si="230"/>
        <v>4.6375045656101843</v>
      </c>
      <c r="AW83" s="18">
        <f t="shared" si="230"/>
        <v>2.1261696038191058</v>
      </c>
      <c r="AX83" s="18">
        <f t="shared" si="231"/>
        <v>2.6094161833758456</v>
      </c>
      <c r="AZ83" s="18">
        <f t="shared" si="232"/>
        <v>2.9565118196713813</v>
      </c>
      <c r="BA83" s="18">
        <f t="shared" si="233"/>
        <v>4.0398219122172785</v>
      </c>
      <c r="BB83" s="18">
        <f t="shared" si="234"/>
        <v>5.8897653871423206</v>
      </c>
      <c r="BD83" t="str">
        <f t="shared" ref="BD83:BD106" si="259">AH83</f>
        <v>12 Other managers and proprietors</v>
      </c>
      <c r="BE83" s="18">
        <f t="shared" si="235"/>
        <v>-0.37205774503739075</v>
      </c>
      <c r="BF83" s="18">
        <f t="shared" si="235"/>
        <v>9.9451333142353207</v>
      </c>
      <c r="BG83" s="18">
        <f t="shared" si="235"/>
        <v>0.32348920745903786</v>
      </c>
      <c r="BH83" s="18">
        <f t="shared" si="235"/>
        <v>1.6062951159443895</v>
      </c>
      <c r="BI83" s="18">
        <f t="shared" si="236"/>
        <v>1.7038063207674536</v>
      </c>
      <c r="BK83" s="18">
        <f t="shared" si="237"/>
        <v>1.1768808885629811</v>
      </c>
      <c r="BL83" s="18">
        <f t="shared" si="238"/>
        <v>2.8650499522649531</v>
      </c>
      <c r="BM83" s="18">
        <f t="shared" si="239"/>
        <v>3.6795258814072529</v>
      </c>
      <c r="BO83" t="str">
        <f t="shared" ref="BO83:BO106" si="260">AS83</f>
        <v>12 Other managers and proprietors</v>
      </c>
      <c r="BP83" s="18">
        <f t="shared" si="240"/>
        <v>3.5450796896767223</v>
      </c>
      <c r="BQ83" s="18">
        <f t="shared" si="240"/>
        <v>-4.47548804635246</v>
      </c>
      <c r="BR83" s="18">
        <f t="shared" si="240"/>
        <v>2.6887262742426143</v>
      </c>
      <c r="BS83" s="18">
        <f t="shared" si="240"/>
        <v>1.0792920827165098</v>
      </c>
      <c r="BT83" s="18">
        <f t="shared" si="241"/>
        <v>1.2213001091568421</v>
      </c>
      <c r="BV83" s="18">
        <f t="shared" si="242"/>
        <v>1.6129477136584969</v>
      </c>
      <c r="BW83" s="18">
        <f t="shared" si="243"/>
        <v>3.1894276112937714</v>
      </c>
      <c r="BX83" s="18">
        <f t="shared" si="244"/>
        <v>4.271494961072575</v>
      </c>
      <c r="BZ83" t="str">
        <f t="shared" ref="BZ83:BZ106" si="261">BD83</f>
        <v>12 Other managers and proprietors</v>
      </c>
      <c r="CA83" s="18">
        <f t="shared" si="245"/>
        <v>9.405850326210242</v>
      </c>
      <c r="CB83" s="18">
        <f t="shared" si="245"/>
        <v>-25.618429364390582</v>
      </c>
      <c r="CC83" s="18">
        <f t="shared" si="245"/>
        <v>2.6537880033509875</v>
      </c>
      <c r="CD83" s="18">
        <f t="shared" si="245"/>
        <v>-2.2691674087044311</v>
      </c>
      <c r="CE83" s="18">
        <f t="shared" si="246"/>
        <v>-2.435681704980075</v>
      </c>
      <c r="CG83" s="18">
        <f t="shared" si="247"/>
        <v>-0.65498972351586415</v>
      </c>
      <c r="CH83" s="18">
        <f t="shared" si="248"/>
        <v>2.7142941137156207</v>
      </c>
      <c r="CI83" s="18">
        <f t="shared" si="249"/>
        <v>2.2710206028674795</v>
      </c>
      <c r="CK83" t="str">
        <f t="shared" ref="CK83:CK106" si="262">BO83</f>
        <v>12 Other managers and proprietors</v>
      </c>
      <c r="CL83" s="18">
        <f t="shared" si="250"/>
        <v>0.52103423063964982</v>
      </c>
      <c r="CM83" s="18">
        <f t="shared" si="250"/>
        <v>-28.000670977234734</v>
      </c>
      <c r="CN83" s="18">
        <f t="shared" si="250"/>
        <v>2.8732369764502108</v>
      </c>
      <c r="CO83" s="18">
        <f t="shared" si="250"/>
        <v>-0.77778670915105153</v>
      </c>
      <c r="CP83" s="18">
        <f t="shared" si="251"/>
        <v>-1.642360217409411</v>
      </c>
      <c r="CR83" s="18">
        <f t="shared" si="252"/>
        <v>0.42459186143606331</v>
      </c>
      <c r="CS83" s="18">
        <f t="shared" si="253"/>
        <v>2.2653814545762652</v>
      </c>
      <c r="CT83" s="18">
        <f t="shared" si="254"/>
        <v>2.5782766106347443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8.6293206840869949</v>
      </c>
      <c r="C84" s="18">
        <f t="shared" si="210"/>
        <v>-13.16987592836416</v>
      </c>
      <c r="D84" s="18">
        <f t="shared" si="210"/>
        <v>4.2867846121997788</v>
      </c>
      <c r="E84" s="18">
        <f t="shared" si="210"/>
        <v>2.5932651362004622</v>
      </c>
      <c r="F84" s="18">
        <f t="shared" si="211"/>
        <v>2.0499586278163173</v>
      </c>
      <c r="H84" s="18">
        <f t="shared" si="212"/>
        <v>3.1546936778635182</v>
      </c>
      <c r="I84" s="18">
        <f t="shared" si="213"/>
        <v>2.8865800183402124</v>
      </c>
      <c r="J84" s="18">
        <f t="shared" si="214"/>
        <v>5.1564110630048621</v>
      </c>
      <c r="L84" t="str">
        <f t="shared" si="255"/>
        <v>21 Science, research, engineering and technology professionals</v>
      </c>
      <c r="M84" s="18">
        <f t="shared" si="215"/>
        <v>12.404164524033877</v>
      </c>
      <c r="N84" s="18">
        <f t="shared" si="215"/>
        <v>-13.201797662853087</v>
      </c>
      <c r="O84" s="18">
        <f t="shared" si="215"/>
        <v>5.4847587975610734</v>
      </c>
      <c r="P84" s="18">
        <f t="shared" si="215"/>
        <v>3.3972917179624806</v>
      </c>
      <c r="Q84" s="18">
        <f t="shared" si="216"/>
        <v>2.9134016722891731</v>
      </c>
      <c r="S84" s="18">
        <f t="shared" si="217"/>
        <v>4.0884832955699668</v>
      </c>
      <c r="T84" s="18">
        <f t="shared" si="218"/>
        <v>3.2189834741634948</v>
      </c>
      <c r="U84" s="18">
        <f t="shared" si="219"/>
        <v>6.1051386442826594</v>
      </c>
      <c r="W84" t="str">
        <f t="shared" si="256"/>
        <v>21 Science, research, engineering and technology professionals</v>
      </c>
      <c r="X84" s="18">
        <f t="shared" si="220"/>
        <v>-1.035603800363849</v>
      </c>
      <c r="Y84" s="18">
        <f t="shared" si="220"/>
        <v>5.5015238763800545</v>
      </c>
      <c r="Z84" s="18">
        <f t="shared" si="220"/>
        <v>1.8105450799180911</v>
      </c>
      <c r="AA84" s="18">
        <f t="shared" si="220"/>
        <v>0.85993105503552325</v>
      </c>
      <c r="AB84" s="18">
        <f t="shared" si="221"/>
        <v>1.440895857884672</v>
      </c>
      <c r="AD84" s="18">
        <f t="shared" si="222"/>
        <v>1.1758120630657398</v>
      </c>
      <c r="AE84" s="18">
        <f t="shared" si="223"/>
        <v>2.4562571660086796</v>
      </c>
      <c r="AF84" s="18">
        <f t="shared" si="224"/>
        <v>3.3138249733637215</v>
      </c>
      <c r="AH84" t="str">
        <f t="shared" si="257"/>
        <v>21 Science, research, engineering and technology professionals</v>
      </c>
      <c r="AI84" s="18">
        <f t="shared" si="225"/>
        <v>8.0739576018395987E-2</v>
      </c>
      <c r="AJ84" s="18">
        <f t="shared" si="225"/>
        <v>12.928660508485269</v>
      </c>
      <c r="AK84" s="18">
        <f t="shared" si="225"/>
        <v>2.3372367752585443</v>
      </c>
      <c r="AL84" s="18">
        <f t="shared" si="225"/>
        <v>1.544295968910725</v>
      </c>
      <c r="AM84" s="18">
        <f t="shared" si="226"/>
        <v>2.4697073972067107</v>
      </c>
      <c r="AO84" s="18">
        <f t="shared" si="227"/>
        <v>1.8079245480792983</v>
      </c>
      <c r="AP84" s="18">
        <f t="shared" si="228"/>
        <v>2.4725908543386854</v>
      </c>
      <c r="AQ84" s="18">
        <f t="shared" si="229"/>
        <v>3.8045961811304263</v>
      </c>
      <c r="AS84" t="str">
        <f t="shared" si="258"/>
        <v>21 Science, research, engineering and technology professionals</v>
      </c>
      <c r="AT84" s="18">
        <f t="shared" si="230"/>
        <v>-1.944020489414866</v>
      </c>
      <c r="AU84" s="18">
        <f t="shared" si="230"/>
        <v>4.1810252453369223</v>
      </c>
      <c r="AV84" s="18">
        <f t="shared" si="230"/>
        <v>-2.9793509329789636E-2</v>
      </c>
      <c r="AW84" s="18">
        <f t="shared" si="230"/>
        <v>0.24966353678788078</v>
      </c>
      <c r="AX84" s="18">
        <f t="shared" si="231"/>
        <v>0.40334355861437743</v>
      </c>
      <c r="AZ84" s="18">
        <f t="shared" si="232"/>
        <v>0.15642449628494592</v>
      </c>
      <c r="BA84" s="18">
        <f t="shared" si="233"/>
        <v>2.04384126659094</v>
      </c>
      <c r="BB84" s="18">
        <f t="shared" si="234"/>
        <v>2.1620166805095264</v>
      </c>
      <c r="BD84" t="str">
        <f t="shared" si="259"/>
        <v>21 Science, research, engineering and technology professionals</v>
      </c>
      <c r="BE84" s="18">
        <f t="shared" si="235"/>
        <v>-0.89693066122176202</v>
      </c>
      <c r="BF84" s="18">
        <f t="shared" si="235"/>
        <v>26.69283538230356</v>
      </c>
      <c r="BG84" s="18">
        <f t="shared" si="235"/>
        <v>-5.4612513474451845</v>
      </c>
      <c r="BH84" s="18">
        <f t="shared" si="235"/>
        <v>-0.42014989642461531</v>
      </c>
      <c r="BI84" s="18">
        <f t="shared" si="236"/>
        <v>-0.53798597641077084</v>
      </c>
      <c r="BK84" s="18">
        <f t="shared" si="237"/>
        <v>-2.1296979515765702</v>
      </c>
      <c r="BL84" s="18">
        <f t="shared" si="238"/>
        <v>1.3805040500935117</v>
      </c>
      <c r="BM84" s="18">
        <f t="shared" si="239"/>
        <v>-0.32476758952919571</v>
      </c>
      <c r="BO84" t="str">
        <f t="shared" si="260"/>
        <v>21 Science, research, engineering and technology professionals</v>
      </c>
      <c r="BP84" s="18">
        <f t="shared" si="240"/>
        <v>-0.13096411848725342</v>
      </c>
      <c r="BQ84" s="18">
        <f t="shared" si="240"/>
        <v>5.7408482922981952</v>
      </c>
      <c r="BR84" s="18">
        <f t="shared" si="240"/>
        <v>-1.6266600296995226</v>
      </c>
      <c r="BS84" s="18">
        <f t="shared" si="240"/>
        <v>-0.10521742771937292</v>
      </c>
      <c r="BT84" s="18">
        <f t="shared" si="241"/>
        <v>-0.22916179933617498</v>
      </c>
      <c r="BV84" s="18">
        <f t="shared" si="242"/>
        <v>-0.61496166608246972</v>
      </c>
      <c r="BW84" s="18">
        <f t="shared" si="243"/>
        <v>1.7434771519367009</v>
      </c>
      <c r="BX84" s="18">
        <f t="shared" si="244"/>
        <v>1.2655276282267147</v>
      </c>
      <c r="BZ84" t="str">
        <f t="shared" si="261"/>
        <v>21 Science, research, engineering and technology professionals</v>
      </c>
      <c r="CA84" s="18">
        <f t="shared" si="245"/>
        <v>13.664163172933662</v>
      </c>
      <c r="CB84" s="18">
        <f t="shared" si="245"/>
        <v>-26.797225464342567</v>
      </c>
      <c r="CC84" s="18">
        <f t="shared" si="245"/>
        <v>2.4406375577477712</v>
      </c>
      <c r="CD84" s="18">
        <f t="shared" si="245"/>
        <v>-1.4655030127617708</v>
      </c>
      <c r="CE84" s="18">
        <f t="shared" si="246"/>
        <v>-2.0964935437053467</v>
      </c>
      <c r="CG84" s="18">
        <f t="shared" si="247"/>
        <v>-0.18029236981952357</v>
      </c>
      <c r="CH84" s="18">
        <f t="shared" si="248"/>
        <v>1.828833275928754</v>
      </c>
      <c r="CI84" s="18">
        <f t="shared" si="249"/>
        <v>1.6893658324746319</v>
      </c>
      <c r="CK84" t="str">
        <f t="shared" si="262"/>
        <v>21 Science, research, engineering and technology professionals</v>
      </c>
      <c r="CL84" s="18">
        <f t="shared" si="250"/>
        <v>7.6438337228573738</v>
      </c>
      <c r="CM84" s="18">
        <f t="shared" si="250"/>
        <v>-9.6304906054113015</v>
      </c>
      <c r="CN84" s="18">
        <f t="shared" si="250"/>
        <v>3.4048327129784672</v>
      </c>
      <c r="CO84" s="18">
        <f t="shared" si="250"/>
        <v>-0.16215475489147479</v>
      </c>
      <c r="CP84" s="18">
        <f t="shared" si="251"/>
        <v>0.31246006328411458</v>
      </c>
      <c r="CR84" s="18">
        <f t="shared" si="252"/>
        <v>1.0129555322478057</v>
      </c>
      <c r="CS84" s="18">
        <f t="shared" si="253"/>
        <v>2.1434249367333846</v>
      </c>
      <c r="CT84" s="18">
        <f t="shared" si="254"/>
        <v>2.9103090499464246</v>
      </c>
    </row>
    <row r="85" spans="1:98" x14ac:dyDescent="0.2">
      <c r="A85" t="str">
        <f t="shared" si="209"/>
        <v>22 Health professionals</v>
      </c>
      <c r="B85" s="18">
        <f t="shared" si="210"/>
        <v>7.9997298475397383</v>
      </c>
      <c r="C85" s="18">
        <f t="shared" si="210"/>
        <v>-5.9858497945070699</v>
      </c>
      <c r="D85" s="18">
        <f t="shared" si="210"/>
        <v>5.2752036046795014</v>
      </c>
      <c r="E85" s="18">
        <f t="shared" si="210"/>
        <v>2.5437352840552263</v>
      </c>
      <c r="F85" s="18">
        <f t="shared" si="211"/>
        <v>2.8299649752746348</v>
      </c>
      <c r="H85" s="18">
        <f t="shared" si="212"/>
        <v>3.4462580067800674</v>
      </c>
      <c r="I85" s="18">
        <f t="shared" si="213"/>
        <v>3.777149681678682</v>
      </c>
      <c r="J85" s="18">
        <f t="shared" si="214"/>
        <v>6.0285695014671292</v>
      </c>
      <c r="L85" t="str">
        <f t="shared" si="255"/>
        <v>22 Health professionals</v>
      </c>
      <c r="M85" s="18">
        <f t="shared" si="215"/>
        <v>7.0353817162913446</v>
      </c>
      <c r="N85" s="18">
        <f t="shared" si="215"/>
        <v>-8.3332585581910266</v>
      </c>
      <c r="O85" s="18">
        <f t="shared" si="215"/>
        <v>3.879987653968664</v>
      </c>
      <c r="P85" s="18">
        <f t="shared" si="215"/>
        <v>1.3453086139822323</v>
      </c>
      <c r="Q85" s="18">
        <f t="shared" si="216"/>
        <v>1.4919819272183776</v>
      </c>
      <c r="S85" s="18">
        <f t="shared" si="217"/>
        <v>2.1832542113999764</v>
      </c>
      <c r="T85" s="18">
        <f t="shared" si="218"/>
        <v>3.609350846829984</v>
      </c>
      <c r="U85" s="18">
        <f t="shared" si="219"/>
        <v>5.0193924622864428</v>
      </c>
      <c r="W85" t="str">
        <f t="shared" si="256"/>
        <v>22 Health professionals</v>
      </c>
      <c r="X85" s="18">
        <f t="shared" si="220"/>
        <v>0.75890045636777259</v>
      </c>
      <c r="Y85" s="18">
        <f t="shared" si="220"/>
        <v>17.923935123422631</v>
      </c>
      <c r="Z85" s="18">
        <f t="shared" si="220"/>
        <v>3.9753498681014854</v>
      </c>
      <c r="AA85" s="18">
        <f t="shared" si="220"/>
        <v>2.6431326856675819</v>
      </c>
      <c r="AB85" s="18">
        <f t="shared" si="221"/>
        <v>3.9554005526545533</v>
      </c>
      <c r="AD85" s="18">
        <f t="shared" si="222"/>
        <v>3.0852975918253422</v>
      </c>
      <c r="AE85" s="18">
        <f t="shared" si="223"/>
        <v>3.9013526055764913</v>
      </c>
      <c r="AF85" s="18">
        <f t="shared" si="224"/>
        <v>5.8702253852461528</v>
      </c>
      <c r="AH85" t="str">
        <f t="shared" si="257"/>
        <v>22 Health professionals</v>
      </c>
      <c r="AI85" s="18">
        <f t="shared" si="225"/>
        <v>-9.2195052680707494</v>
      </c>
      <c r="AJ85" s="18">
        <f t="shared" si="225"/>
        <v>7.9725534664892628</v>
      </c>
      <c r="AK85" s="18">
        <f t="shared" si="225"/>
        <v>-9.6886897529532163</v>
      </c>
      <c r="AL85" s="18">
        <f t="shared" si="225"/>
        <v>-11.913054100825182</v>
      </c>
      <c r="AM85" s="18">
        <f t="shared" si="226"/>
        <v>-10.087261380548684</v>
      </c>
      <c r="AO85" s="18">
        <f t="shared" si="227"/>
        <v>-11.177754262470474</v>
      </c>
      <c r="AP85" s="18">
        <f t="shared" si="228"/>
        <v>1.2004838082308344</v>
      </c>
      <c r="AQ85" s="18">
        <f t="shared" si="229"/>
        <v>-6.498338221799016</v>
      </c>
      <c r="AS85" t="str">
        <f t="shared" si="258"/>
        <v>22 Health professionals</v>
      </c>
      <c r="AT85" s="18">
        <f t="shared" si="230"/>
        <v>0.90021653285439207</v>
      </c>
      <c r="AU85" s="18">
        <f t="shared" si="230"/>
        <v>29.505160058628178</v>
      </c>
      <c r="AV85" s="18">
        <f t="shared" si="230"/>
        <v>2.7674863090927149</v>
      </c>
      <c r="AW85" s="18">
        <f t="shared" si="230"/>
        <v>1.9678948957346787</v>
      </c>
      <c r="AX85" s="18">
        <f t="shared" si="231"/>
        <v>3.7558320064905004</v>
      </c>
      <c r="AZ85" s="18">
        <f t="shared" si="232"/>
        <v>2.2337317110177057</v>
      </c>
      <c r="BA85" s="18">
        <f t="shared" si="233"/>
        <v>3.254222011290242</v>
      </c>
      <c r="BB85" s="18">
        <f t="shared" si="234"/>
        <v>4.7626185091793838</v>
      </c>
      <c r="BD85" t="str">
        <f t="shared" si="259"/>
        <v>22 Health professionals</v>
      </c>
      <c r="BE85" s="18">
        <f t="shared" si="235"/>
        <v>3.9825548999008031</v>
      </c>
      <c r="BF85" s="18">
        <f t="shared" si="235"/>
        <v>17.958330016429393</v>
      </c>
      <c r="BG85" s="18">
        <f t="shared" si="235"/>
        <v>3.636980883927432</v>
      </c>
      <c r="BH85" s="18">
        <f t="shared" si="235"/>
        <v>1.795112715348357</v>
      </c>
      <c r="BI85" s="18">
        <f t="shared" si="236"/>
        <v>3.3143692140283676</v>
      </c>
      <c r="BK85" s="18">
        <f t="shared" si="237"/>
        <v>2.4054026027264364</v>
      </c>
      <c r="BL85" s="18">
        <f t="shared" si="238"/>
        <v>3.6324909666247684</v>
      </c>
      <c r="BM85" s="18">
        <f t="shared" si="239"/>
        <v>5.1903580528862348</v>
      </c>
      <c r="BO85" t="str">
        <f t="shared" si="260"/>
        <v>22 Health professionals</v>
      </c>
      <c r="BP85" s="18">
        <f t="shared" si="240"/>
        <v>2.2123935045146981</v>
      </c>
      <c r="BQ85" s="18">
        <f t="shared" si="240"/>
        <v>11.638851167807029</v>
      </c>
      <c r="BR85" s="18">
        <f t="shared" si="240"/>
        <v>0.44208273867456516</v>
      </c>
      <c r="BS85" s="18">
        <f t="shared" si="240"/>
        <v>-1.1385448460091707</v>
      </c>
      <c r="BT85" s="18">
        <f t="shared" si="241"/>
        <v>0.1103531225372878</v>
      </c>
      <c r="BV85" s="18">
        <f t="shared" si="242"/>
        <v>-0.61445225740511811</v>
      </c>
      <c r="BW85" s="18">
        <f t="shared" si="243"/>
        <v>2.4171705070095584</v>
      </c>
      <c r="BX85" s="18">
        <f t="shared" si="244"/>
        <v>1.9831365665184286</v>
      </c>
      <c r="BZ85" t="str">
        <f t="shared" si="261"/>
        <v>22 Health professionals</v>
      </c>
      <c r="CA85" s="18">
        <f t="shared" si="245"/>
        <v>-2.2032257879230022</v>
      </c>
      <c r="CB85" s="18">
        <f t="shared" si="245"/>
        <v>-1.2526721009197495</v>
      </c>
      <c r="CC85" s="18">
        <f t="shared" si="245"/>
        <v>-1.7493101085756413</v>
      </c>
      <c r="CD85" s="18">
        <f t="shared" si="245"/>
        <v>-7.0821975206873722</v>
      </c>
      <c r="CE85" s="18">
        <f t="shared" si="246"/>
        <v>-5.0872529046023018</v>
      </c>
      <c r="CG85" s="18">
        <f t="shared" si="247"/>
        <v>-5.3375320196237137</v>
      </c>
      <c r="CH85" s="18">
        <f t="shared" si="248"/>
        <v>1.7576111605401623</v>
      </c>
      <c r="CI85" s="18">
        <f t="shared" si="249"/>
        <v>-2.0060166521011835</v>
      </c>
      <c r="CK85" t="str">
        <f t="shared" si="262"/>
        <v>22 Health professionals</v>
      </c>
      <c r="CL85" s="18">
        <f t="shared" si="250"/>
        <v>0.81406872531248897</v>
      </c>
      <c r="CM85" s="18">
        <f t="shared" si="250"/>
        <v>-15.594954487303248</v>
      </c>
      <c r="CN85" s="18">
        <f t="shared" si="250"/>
        <v>3.6022378046401737</v>
      </c>
      <c r="CO85" s="18">
        <f t="shared" si="250"/>
        <v>1.3616883791509604</v>
      </c>
      <c r="CP85" s="18">
        <f t="shared" si="251"/>
        <v>0.89555371498726277</v>
      </c>
      <c r="CR85" s="18">
        <f t="shared" si="252"/>
        <v>2.1031018711590077</v>
      </c>
      <c r="CS85" s="18">
        <f t="shared" si="253"/>
        <v>2.6139095937014023</v>
      </c>
      <c r="CT85" s="18">
        <f t="shared" si="254"/>
        <v>4.1452709204596205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4.517360307063556</v>
      </c>
      <c r="C86" s="18">
        <f t="shared" si="210"/>
        <v>-6.2025856839108329</v>
      </c>
      <c r="D86" s="18">
        <f t="shared" si="210"/>
        <v>3.72760261001579</v>
      </c>
      <c r="E86" s="18">
        <f t="shared" si="210"/>
        <v>1.2384205571348339</v>
      </c>
      <c r="F86" s="18">
        <f t="shared" si="211"/>
        <v>1.5242432930527183</v>
      </c>
      <c r="H86" s="18">
        <f t="shared" si="212"/>
        <v>2.0614390424661178</v>
      </c>
      <c r="I86" s="18">
        <f t="shared" si="213"/>
        <v>3.2994772750597035</v>
      </c>
      <c r="J86" s="18">
        <f t="shared" si="214"/>
        <v>4.6782545222390448</v>
      </c>
      <c r="L86" t="str">
        <f t="shared" si="255"/>
        <v>23 Teaching and other educational professionals</v>
      </c>
      <c r="M86" s="18">
        <f t="shared" si="215"/>
        <v>5.9995096297073447</v>
      </c>
      <c r="N86" s="18">
        <f t="shared" si="215"/>
        <v>-5.4147107607498963</v>
      </c>
      <c r="O86" s="18">
        <f t="shared" si="215"/>
        <v>3.4315613253318222</v>
      </c>
      <c r="P86" s="18">
        <f t="shared" si="215"/>
        <v>1.0374829820818166</v>
      </c>
      <c r="Q86" s="18">
        <f t="shared" si="216"/>
        <v>1.360708274114919</v>
      </c>
      <c r="S86" s="18">
        <f t="shared" si="217"/>
        <v>1.8292877172535471</v>
      </c>
      <c r="T86" s="18">
        <f t="shared" si="218"/>
        <v>3.3375538298115126</v>
      </c>
      <c r="U86" s="18">
        <f t="shared" si="219"/>
        <v>4.5485395898261283</v>
      </c>
      <c r="W86" t="str">
        <f t="shared" si="256"/>
        <v>23 Teaching and other educational professionals</v>
      </c>
      <c r="X86" s="18">
        <f t="shared" si="220"/>
        <v>-4.7245964006338736</v>
      </c>
      <c r="Y86" s="18">
        <f t="shared" si="220"/>
        <v>24.897859314662195</v>
      </c>
      <c r="Z86" s="18">
        <f t="shared" si="220"/>
        <v>-0.41890046612247378</v>
      </c>
      <c r="AA86" s="18">
        <f t="shared" si="220"/>
        <v>0.47547123473543618</v>
      </c>
      <c r="AB86" s="18">
        <f t="shared" si="221"/>
        <v>1.5669722487688498</v>
      </c>
      <c r="AD86" s="18">
        <f t="shared" si="222"/>
        <v>0.17645836120414593</v>
      </c>
      <c r="AE86" s="18">
        <f t="shared" si="223"/>
        <v>2.6663590622653111</v>
      </c>
      <c r="AF86" s="18">
        <f t="shared" si="224"/>
        <v>2.7889299260637213</v>
      </c>
      <c r="AH86" t="str">
        <f t="shared" si="257"/>
        <v>23 Teaching and other educational professionals</v>
      </c>
      <c r="AI86" s="18">
        <f t="shared" si="225"/>
        <v>-19.025600464906699</v>
      </c>
      <c r="AJ86" s="18">
        <f t="shared" si="225"/>
        <v>-2.0305806641259583</v>
      </c>
      <c r="AK86" s="18">
        <f t="shared" si="225"/>
        <v>-10.906256489428456</v>
      </c>
      <c r="AL86" s="18">
        <f t="shared" si="225"/>
        <v>0.70610130223240919</v>
      </c>
      <c r="AM86" s="18">
        <f t="shared" si="226"/>
        <v>-3.2434721414182244</v>
      </c>
      <c r="AO86" s="18">
        <f t="shared" si="227"/>
        <v>-3.3237956033318805</v>
      </c>
      <c r="AP86" s="18">
        <f t="shared" si="228"/>
        <v>1.0087594065521621</v>
      </c>
      <c r="AQ86" s="18">
        <f t="shared" si="229"/>
        <v>-1.7721184943324086</v>
      </c>
      <c r="AS86" t="str">
        <f t="shared" si="258"/>
        <v>23 Teaching and other educational professionals</v>
      </c>
      <c r="AT86" s="18">
        <f t="shared" si="230"/>
        <v>-9.065138479742874</v>
      </c>
      <c r="AU86" s="18">
        <f t="shared" si="230"/>
        <v>12.725289131379292</v>
      </c>
      <c r="AV86" s="18">
        <f t="shared" si="230"/>
        <v>-3.264191741907807</v>
      </c>
      <c r="AW86" s="18">
        <f t="shared" si="230"/>
        <v>-1.4019720434790384</v>
      </c>
      <c r="AX86" s="18">
        <f t="shared" si="231"/>
        <v>-1.1640370164794467</v>
      </c>
      <c r="AZ86" s="18">
        <f t="shared" si="232"/>
        <v>-2.0266614408057548</v>
      </c>
      <c r="BA86" s="18">
        <f t="shared" si="233"/>
        <v>1.920994322075753</v>
      </c>
      <c r="BB86" s="18">
        <f t="shared" si="234"/>
        <v>0.42622375279286473</v>
      </c>
      <c r="BD86" t="str">
        <f t="shared" si="259"/>
        <v>23 Teaching and other educational professionals</v>
      </c>
      <c r="BE86" s="18">
        <f t="shared" si="235"/>
        <v>-2.6943307921512449</v>
      </c>
      <c r="BF86" s="18">
        <f t="shared" si="235"/>
        <v>40.962317092366177</v>
      </c>
      <c r="BG86" s="18">
        <f t="shared" si="235"/>
        <v>0.59754804197875711</v>
      </c>
      <c r="BH86" s="18">
        <f t="shared" si="235"/>
        <v>1.2274100235541097</v>
      </c>
      <c r="BI86" s="18">
        <f t="shared" si="236"/>
        <v>3.1427790436924008</v>
      </c>
      <c r="BK86" s="18">
        <f t="shared" si="237"/>
        <v>1.017019056223889</v>
      </c>
      <c r="BL86" s="18">
        <f t="shared" si="238"/>
        <v>2.3865300357250874</v>
      </c>
      <c r="BM86" s="18">
        <f t="shared" si="239"/>
        <v>3.132667209158857</v>
      </c>
      <c r="BO86" t="str">
        <f t="shared" si="260"/>
        <v>23 Teaching and other educational professionals</v>
      </c>
      <c r="BP86" s="18">
        <f t="shared" si="240"/>
        <v>-1.3856543629565232</v>
      </c>
      <c r="BQ86" s="18">
        <f t="shared" si="240"/>
        <v>24.142631547040281</v>
      </c>
      <c r="BR86" s="18">
        <f t="shared" si="240"/>
        <v>-1.1481667241809324</v>
      </c>
      <c r="BS86" s="18">
        <f t="shared" si="240"/>
        <v>-1.2961603101056207</v>
      </c>
      <c r="BT86" s="18">
        <f t="shared" si="241"/>
        <v>0.17551098894554862</v>
      </c>
      <c r="BV86" s="18">
        <f t="shared" si="242"/>
        <v>-1.246853749520227</v>
      </c>
      <c r="BW86" s="18">
        <f t="shared" si="243"/>
        <v>2.270925920430833</v>
      </c>
      <c r="BX86" s="18">
        <f t="shared" si="244"/>
        <v>1.3838611156827829</v>
      </c>
      <c r="BZ86" t="str">
        <f t="shared" si="261"/>
        <v>23 Teaching and other educational professionals</v>
      </c>
      <c r="CA86" s="18">
        <f t="shared" si="245"/>
        <v>-0.11678303036473103</v>
      </c>
      <c r="CB86" s="18">
        <f t="shared" si="245"/>
        <v>2.3754930012498399</v>
      </c>
      <c r="CC86" s="18">
        <f t="shared" si="245"/>
        <v>-0.76237066377706775</v>
      </c>
      <c r="CD86" s="18">
        <f t="shared" si="245"/>
        <v>-3.5718383791375818</v>
      </c>
      <c r="CE86" s="18">
        <f t="shared" si="246"/>
        <v>-2.3379021740009276</v>
      </c>
      <c r="CG86" s="18">
        <f t="shared" si="247"/>
        <v>-2.6442997051683514</v>
      </c>
      <c r="CH86" s="18">
        <f t="shared" si="248"/>
        <v>2.0172703408372294</v>
      </c>
      <c r="CI86" s="18">
        <f t="shared" si="249"/>
        <v>0.12085449504646295</v>
      </c>
      <c r="CK86" t="str">
        <f t="shared" si="262"/>
        <v>23 Teaching and other educational professionals</v>
      </c>
      <c r="CL86" s="18">
        <f t="shared" si="250"/>
        <v>3.917545904404296</v>
      </c>
      <c r="CM86" s="18">
        <f t="shared" si="250"/>
        <v>-4.9937361726379859</v>
      </c>
      <c r="CN86" s="18">
        <f t="shared" si="250"/>
        <v>3.4082361319660803</v>
      </c>
      <c r="CO86" s="18">
        <f t="shared" si="250"/>
        <v>0.23073500894665866</v>
      </c>
      <c r="CP86" s="18">
        <f t="shared" si="251"/>
        <v>0.87500404394822429</v>
      </c>
      <c r="CR86" s="18">
        <f t="shared" si="252"/>
        <v>1.2789025795598929</v>
      </c>
      <c r="CS86" s="18">
        <f t="shared" si="253"/>
        <v>2.5243896948637712</v>
      </c>
      <c r="CT86" s="18">
        <f t="shared" si="254"/>
        <v>3.4509325484284981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8.8127072349667213</v>
      </c>
      <c r="C87" s="18">
        <f t="shared" si="210"/>
        <v>-7.8760429236025109</v>
      </c>
      <c r="D87" s="18">
        <f t="shared" si="210"/>
        <v>5.5408283703642702</v>
      </c>
      <c r="E87" s="18">
        <f t="shared" si="210"/>
        <v>3.0944227407492919</v>
      </c>
      <c r="F87" s="18">
        <f t="shared" si="211"/>
        <v>3.1250505225803193</v>
      </c>
      <c r="H87" s="18">
        <f t="shared" si="212"/>
        <v>3.9035247069463486</v>
      </c>
      <c r="I87" s="18">
        <f t="shared" si="213"/>
        <v>3.9058898237706474</v>
      </c>
      <c r="J87" s="18">
        <f t="shared" si="214"/>
        <v>6.4469693548443008</v>
      </c>
      <c r="L87" t="str">
        <f t="shared" si="255"/>
        <v>24 Business, media and public service professionals</v>
      </c>
      <c r="M87" s="18">
        <f t="shared" si="215"/>
        <v>7.8855404084513747</v>
      </c>
      <c r="N87" s="18">
        <f t="shared" si="215"/>
        <v>-7.8509693602297652</v>
      </c>
      <c r="O87" s="18">
        <f t="shared" si="215"/>
        <v>3.965070426186923</v>
      </c>
      <c r="P87" s="18">
        <f t="shared" si="215"/>
        <v>1.8347051089545596</v>
      </c>
      <c r="Q87" s="18">
        <f t="shared" si="216"/>
        <v>1.85746967007967</v>
      </c>
      <c r="S87" s="18">
        <f t="shared" si="217"/>
        <v>2.5399317652249565</v>
      </c>
      <c r="T87" s="18">
        <f t="shared" si="218"/>
        <v>3.588885324807034</v>
      </c>
      <c r="U87" s="18">
        <f t="shared" si="219"/>
        <v>5.2481092152698139</v>
      </c>
      <c r="W87" t="str">
        <f t="shared" si="256"/>
        <v>24 Business, media and public service professionals</v>
      </c>
      <c r="X87" s="18">
        <f t="shared" si="220"/>
        <v>-0.48123989746986506</v>
      </c>
      <c r="Y87" s="18">
        <f t="shared" si="220"/>
        <v>22.968435986988322</v>
      </c>
      <c r="Z87" s="18">
        <f t="shared" si="220"/>
        <v>2.6261293399530539</v>
      </c>
      <c r="AA87" s="18">
        <f t="shared" si="220"/>
        <v>2.0520857711281648</v>
      </c>
      <c r="AB87" s="18">
        <f t="shared" si="221"/>
        <v>3.4293726800235902</v>
      </c>
      <c r="AD87" s="18">
        <f t="shared" si="222"/>
        <v>2.2430759668001121</v>
      </c>
      <c r="AE87" s="18">
        <f t="shared" si="223"/>
        <v>3.3784951713188516</v>
      </c>
      <c r="AF87" s="18">
        <f t="shared" si="224"/>
        <v>4.870771177168165</v>
      </c>
      <c r="AH87" t="str">
        <f t="shared" si="257"/>
        <v>24 Business, media and public service professionals</v>
      </c>
      <c r="AI87" s="18">
        <f t="shared" si="225"/>
        <v>-4.0486533296433702</v>
      </c>
      <c r="AJ87" s="18">
        <f t="shared" si="225"/>
        <v>17.6243096097934</v>
      </c>
      <c r="AK87" s="18">
        <f t="shared" si="225"/>
        <v>-1.1628034925363795</v>
      </c>
      <c r="AL87" s="18">
        <f t="shared" si="225"/>
        <v>1.1041877702017144</v>
      </c>
      <c r="AM87" s="18">
        <f t="shared" si="226"/>
        <v>1.3443202406137278</v>
      </c>
      <c r="AO87" s="18">
        <f t="shared" si="227"/>
        <v>0.34280467794083336</v>
      </c>
      <c r="AP87" s="18">
        <f t="shared" si="228"/>
        <v>2.164146616733853</v>
      </c>
      <c r="AQ87" s="18">
        <f t="shared" si="229"/>
        <v>2.419825426805855</v>
      </c>
      <c r="AS87" t="str">
        <f t="shared" si="258"/>
        <v>24 Business, media and public service professionals</v>
      </c>
      <c r="AT87" s="18">
        <f t="shared" si="230"/>
        <v>-2.2994509479325353</v>
      </c>
      <c r="AU87" s="18">
        <f t="shared" si="230"/>
        <v>18.331742504497363</v>
      </c>
      <c r="AV87" s="18">
        <f t="shared" si="230"/>
        <v>2.70934377240033</v>
      </c>
      <c r="AW87" s="18">
        <f t="shared" si="230"/>
        <v>1.8227369950399419</v>
      </c>
      <c r="AX87" s="18">
        <f t="shared" si="231"/>
        <v>3.0623209963836162</v>
      </c>
      <c r="AZ87" s="18">
        <f t="shared" si="232"/>
        <v>2.1174189351603312</v>
      </c>
      <c r="BA87" s="18">
        <f t="shared" si="233"/>
        <v>3.0945853745973917</v>
      </c>
      <c r="BB87" s="18">
        <f t="shared" si="234"/>
        <v>4.5487266030382445</v>
      </c>
      <c r="BD87" t="str">
        <f t="shared" si="259"/>
        <v>24 Business, media and public service professionals</v>
      </c>
      <c r="BE87" s="18">
        <f t="shared" si="235"/>
        <v>0.67491178300285171</v>
      </c>
      <c r="BF87" s="18">
        <f t="shared" si="235"/>
        <v>32.298180588426376</v>
      </c>
      <c r="BG87" s="18">
        <f t="shared" si="235"/>
        <v>-0.11061158120225789</v>
      </c>
      <c r="BH87" s="18">
        <f t="shared" si="235"/>
        <v>1.1174712634173689</v>
      </c>
      <c r="BI87" s="18">
        <f t="shared" si="236"/>
        <v>2.4385188273400971</v>
      </c>
      <c r="BK87" s="18">
        <f t="shared" si="237"/>
        <v>0.70644179733378998</v>
      </c>
      <c r="BL87" s="18">
        <f t="shared" si="238"/>
        <v>2.4698878880537789</v>
      </c>
      <c r="BM87" s="18">
        <f t="shared" si="239"/>
        <v>2.9793971028315269</v>
      </c>
      <c r="BO87" t="str">
        <f t="shared" si="260"/>
        <v>24 Business, media and public service professionals</v>
      </c>
      <c r="BP87" s="18">
        <f t="shared" si="240"/>
        <v>-0.22387285276920244</v>
      </c>
      <c r="BQ87" s="18">
        <f t="shared" si="240"/>
        <v>14.542098123423308</v>
      </c>
      <c r="BR87" s="18">
        <f t="shared" si="240"/>
        <v>0.20700530710193732</v>
      </c>
      <c r="BS87" s="18">
        <f t="shared" si="240"/>
        <v>-0.22570385054746511</v>
      </c>
      <c r="BT87" s="18">
        <f t="shared" si="241"/>
        <v>0.77496185129943829</v>
      </c>
      <c r="BV87" s="18">
        <f t="shared" si="242"/>
        <v>-8.1675475697795541E-2</v>
      </c>
      <c r="BW87" s="18">
        <f t="shared" si="243"/>
        <v>2.26373201571477</v>
      </c>
      <c r="BX87" s="18">
        <f t="shared" si="244"/>
        <v>2.2041275926396375</v>
      </c>
      <c r="BZ87" t="str">
        <f t="shared" si="261"/>
        <v>24 Business, media and public service professionals</v>
      </c>
      <c r="CA87" s="18">
        <f t="shared" si="245"/>
        <v>6.1280873951174097</v>
      </c>
      <c r="CB87" s="18">
        <f t="shared" si="245"/>
        <v>-9.0057931989985462</v>
      </c>
      <c r="CC87" s="18">
        <f t="shared" si="245"/>
        <v>0.44795485563635662</v>
      </c>
      <c r="CD87" s="18">
        <f t="shared" si="245"/>
        <v>-4.3742714150537543</v>
      </c>
      <c r="CE87" s="18">
        <f t="shared" si="246"/>
        <v>-3.1935764797671906</v>
      </c>
      <c r="CG87" s="18">
        <f t="shared" si="247"/>
        <v>-2.7931497686585871</v>
      </c>
      <c r="CH87" s="18">
        <f t="shared" si="248"/>
        <v>1.9678339002335621</v>
      </c>
      <c r="CI87" s="18">
        <f t="shared" si="249"/>
        <v>-4.4617293442072992E-2</v>
      </c>
      <c r="CK87" t="str">
        <f t="shared" si="262"/>
        <v>24 Business, media and public service professionals</v>
      </c>
      <c r="CL87" s="18">
        <f t="shared" si="250"/>
        <v>4.8263482843318828</v>
      </c>
      <c r="CM87" s="18">
        <f t="shared" si="250"/>
        <v>-9.2776101086557201</v>
      </c>
      <c r="CN87" s="18">
        <f t="shared" si="250"/>
        <v>2.6924264156811262</v>
      </c>
      <c r="CO87" s="18">
        <f t="shared" si="250"/>
        <v>1.5113623240277319</v>
      </c>
      <c r="CP87" s="18">
        <f t="shared" si="251"/>
        <v>1.1659979843033685</v>
      </c>
      <c r="CR87" s="18">
        <f t="shared" si="252"/>
        <v>1.9035333209733496</v>
      </c>
      <c r="CS87" s="18">
        <f t="shared" si="253"/>
        <v>2.5595253913739846</v>
      </c>
      <c r="CT87" s="18">
        <f t="shared" si="254"/>
        <v>3.9494866944089768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9.0653834351610119</v>
      </c>
      <c r="C88" s="18">
        <f t="shared" si="210"/>
        <v>-10.148783168487475</v>
      </c>
      <c r="D88" s="18">
        <f t="shared" si="210"/>
        <v>2.826907851801197</v>
      </c>
      <c r="E88" s="18">
        <f t="shared" si="210"/>
        <v>3.8279212832275089</v>
      </c>
      <c r="F88" s="18">
        <f t="shared" si="211"/>
        <v>2.5828982046436799</v>
      </c>
      <c r="H88" s="18">
        <f t="shared" si="212"/>
        <v>3.4931720418671208</v>
      </c>
      <c r="I88" s="18">
        <f t="shared" si="213"/>
        <v>3.4269743182233858</v>
      </c>
      <c r="J88" s="18">
        <f t="shared" si="214"/>
        <v>5.8053792130789539</v>
      </c>
      <c r="L88" t="str">
        <f t="shared" si="255"/>
        <v>31 Science, engineering and technology associate professionals</v>
      </c>
      <c r="M88" s="18">
        <f t="shared" si="215"/>
        <v>11.776022485140869</v>
      </c>
      <c r="N88" s="18">
        <f t="shared" si="215"/>
        <v>-7.6513085992942482</v>
      </c>
      <c r="O88" s="18">
        <f t="shared" si="215"/>
        <v>1.2162793408620365</v>
      </c>
      <c r="P88" s="18">
        <f t="shared" si="215"/>
        <v>3.1305346601565143</v>
      </c>
      <c r="Q88" s="18">
        <f t="shared" si="216"/>
        <v>1.823308709082383</v>
      </c>
      <c r="S88" s="18">
        <f t="shared" si="217"/>
        <v>2.4884603975906971</v>
      </c>
      <c r="T88" s="18">
        <f t="shared" si="218"/>
        <v>2.9858635483853924</v>
      </c>
      <c r="U88" s="18">
        <f t="shared" si="219"/>
        <v>4.7315673660166757</v>
      </c>
      <c r="W88" t="str">
        <f t="shared" si="256"/>
        <v>31 Science, engineering and technology associate professionals</v>
      </c>
      <c r="X88" s="18">
        <f t="shared" si="220"/>
        <v>1.4277617007332211</v>
      </c>
      <c r="Y88" s="18">
        <f t="shared" si="220"/>
        <v>10.52545689573472</v>
      </c>
      <c r="Z88" s="18">
        <f t="shared" si="220"/>
        <v>-0.64219810740832051</v>
      </c>
      <c r="AA88" s="18">
        <f t="shared" si="220"/>
        <v>1.2900733889991578</v>
      </c>
      <c r="AB88" s="18">
        <f t="shared" si="221"/>
        <v>1.2328155151426934</v>
      </c>
      <c r="AD88" s="18">
        <f t="shared" si="222"/>
        <v>0.64184323541374155</v>
      </c>
      <c r="AE88" s="18">
        <f t="shared" si="223"/>
        <v>2.5165793051333596</v>
      </c>
      <c r="AF88" s="18">
        <f t="shared" si="224"/>
        <v>2.9760435682954389</v>
      </c>
      <c r="AH88" t="str">
        <f t="shared" si="257"/>
        <v>31 Science, engineering and technology associate professionals</v>
      </c>
      <c r="AI88" s="18">
        <f t="shared" si="225"/>
        <v>0.80871026747464381</v>
      </c>
      <c r="AJ88" s="18">
        <f t="shared" si="225"/>
        <v>16.172162007686232</v>
      </c>
      <c r="AK88" s="18">
        <f t="shared" si="225"/>
        <v>1.1055092491426111</v>
      </c>
      <c r="AL88" s="18">
        <f t="shared" si="225"/>
        <v>2.9226980083887355</v>
      </c>
      <c r="AM88" s="18">
        <f t="shared" si="226"/>
        <v>3.1289242162619413</v>
      </c>
      <c r="AO88" s="18">
        <f t="shared" si="227"/>
        <v>2.3133681453461286</v>
      </c>
      <c r="AP88" s="18">
        <f t="shared" si="228"/>
        <v>2.962320865476098</v>
      </c>
      <c r="AQ88" s="18">
        <f t="shared" si="229"/>
        <v>4.5837653908749054</v>
      </c>
      <c r="AS88" t="str">
        <f t="shared" si="258"/>
        <v>31 Science, engineering and technology associate professionals</v>
      </c>
      <c r="AT88" s="18">
        <f t="shared" si="230"/>
        <v>-4.8389791171299041</v>
      </c>
      <c r="AU88" s="18">
        <f t="shared" si="230"/>
        <v>6.856621008773045</v>
      </c>
      <c r="AV88" s="18">
        <f t="shared" si="230"/>
        <v>-3.2402205667790174</v>
      </c>
      <c r="AW88" s="18">
        <f t="shared" si="230"/>
        <v>-0.15738524367940876</v>
      </c>
      <c r="AX88" s="18">
        <f t="shared" si="231"/>
        <v>-0.71075623263467946</v>
      </c>
      <c r="AZ88" s="18">
        <f t="shared" si="232"/>
        <v>-1.1957587726656449</v>
      </c>
      <c r="BA88" s="18">
        <f t="shared" si="233"/>
        <v>1.9055997133667235</v>
      </c>
      <c r="BB88" s="18">
        <f t="shared" si="234"/>
        <v>1.0071580610817366</v>
      </c>
      <c r="BD88" t="str">
        <f t="shared" si="259"/>
        <v>31 Science, engineering and technology associate professionals</v>
      </c>
      <c r="BE88" s="18">
        <f t="shared" si="235"/>
        <v>-0.97021177507201628</v>
      </c>
      <c r="BF88" s="18">
        <f t="shared" si="235"/>
        <v>28.467154292974485</v>
      </c>
      <c r="BG88" s="18">
        <f t="shared" si="235"/>
        <v>-7.1568666217516341</v>
      </c>
      <c r="BH88" s="18">
        <f t="shared" si="235"/>
        <v>-1.3028998080122811</v>
      </c>
      <c r="BI88" s="18">
        <f t="shared" si="236"/>
        <v>-1.5622765816470152</v>
      </c>
      <c r="BK88" s="18">
        <f t="shared" si="237"/>
        <v>-3.2941251115875758</v>
      </c>
      <c r="BL88" s="18">
        <f t="shared" si="238"/>
        <v>1.4286660451503952</v>
      </c>
      <c r="BM88" s="18">
        <f t="shared" si="239"/>
        <v>-1.1386313804616854</v>
      </c>
      <c r="BO88" t="str">
        <f t="shared" si="260"/>
        <v>31 Science, engineering and technology associate professionals</v>
      </c>
      <c r="BP88" s="18">
        <f t="shared" si="240"/>
        <v>0.89446096911227624</v>
      </c>
      <c r="BQ88" s="18">
        <f t="shared" si="240"/>
        <v>9.2130166840431968</v>
      </c>
      <c r="BR88" s="18">
        <f t="shared" si="240"/>
        <v>-4.2536345143123881</v>
      </c>
      <c r="BS88" s="18">
        <f t="shared" si="240"/>
        <v>-0.13265413814351756</v>
      </c>
      <c r="BT88" s="18">
        <f t="shared" si="241"/>
        <v>-0.88655753733928311</v>
      </c>
      <c r="BV88" s="18">
        <f t="shared" si="242"/>
        <v>-1.5256541889528186</v>
      </c>
      <c r="BW88" s="18">
        <f t="shared" si="243"/>
        <v>1.6889274657507114</v>
      </c>
      <c r="BX88" s="18">
        <f t="shared" si="244"/>
        <v>0.51218972903321891</v>
      </c>
      <c r="BZ88" t="str">
        <f t="shared" si="261"/>
        <v>31 Science, engineering and technology associate professionals</v>
      </c>
      <c r="CA88" s="18">
        <f t="shared" si="245"/>
        <v>13.623717488709698</v>
      </c>
      <c r="CB88" s="18">
        <f t="shared" si="245"/>
        <v>-22.003800926890982</v>
      </c>
      <c r="CC88" s="18">
        <f t="shared" si="245"/>
        <v>-1.6854136843809542</v>
      </c>
      <c r="CD88" s="18">
        <f t="shared" si="245"/>
        <v>-1.6968968455917666</v>
      </c>
      <c r="CE88" s="18">
        <f t="shared" si="246"/>
        <v>-3.1048100499156961</v>
      </c>
      <c r="CG88" s="18">
        <f t="shared" si="247"/>
        <v>-1.6930692742220366</v>
      </c>
      <c r="CH88" s="18">
        <f t="shared" si="248"/>
        <v>1.7833582402013493</v>
      </c>
      <c r="CI88" s="18">
        <f t="shared" si="249"/>
        <v>0.49985533339427235</v>
      </c>
      <c r="CK88" t="str">
        <f t="shared" si="262"/>
        <v>31 Science, engineering and technology associate professionals</v>
      </c>
      <c r="CL88" s="18">
        <f t="shared" si="250"/>
        <v>8.3297312416769529</v>
      </c>
      <c r="CM88" s="18">
        <f t="shared" si="250"/>
        <v>-9.6675983017084803</v>
      </c>
      <c r="CN88" s="18">
        <f t="shared" si="250"/>
        <v>0.85223076148037702</v>
      </c>
      <c r="CO88" s="18">
        <f t="shared" si="250"/>
        <v>2.1413493908158499</v>
      </c>
      <c r="CP88" s="18">
        <f t="shared" si="251"/>
        <v>0.95851135670543819</v>
      </c>
      <c r="CR88" s="18">
        <f t="shared" si="252"/>
        <v>1.7098226342964651</v>
      </c>
      <c r="CS88" s="18">
        <f t="shared" si="253"/>
        <v>2.4267865218747575</v>
      </c>
      <c r="CT88" s="18">
        <f t="shared" si="254"/>
        <v>3.6913834003573953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12.191334049063896</v>
      </c>
      <c r="C89" s="18">
        <f t="shared" si="210"/>
        <v>-28.737249975443834</v>
      </c>
      <c r="D89" s="18">
        <f t="shared" si="210"/>
        <v>3.8424034821231023</v>
      </c>
      <c r="E89" s="18">
        <f t="shared" si="210"/>
        <v>2.2673664806067251</v>
      </c>
      <c r="F89" s="18">
        <f t="shared" si="211"/>
        <v>0.4631254190909484</v>
      </c>
      <c r="H89" s="18">
        <f t="shared" si="212"/>
        <v>2.7897063736668892</v>
      </c>
      <c r="I89" s="18">
        <f t="shared" si="213"/>
        <v>4.2378677524363084</v>
      </c>
      <c r="J89" s="18">
        <f t="shared" si="214"/>
        <v>5.9351501246658778</v>
      </c>
      <c r="L89" t="str">
        <f t="shared" si="255"/>
        <v>32 Health and social care associate professionals</v>
      </c>
      <c r="M89" s="18">
        <f t="shared" si="215"/>
        <v>8.229253777835055</v>
      </c>
      <c r="N89" s="18">
        <f t="shared" si="215"/>
        <v>-11.916973073353665</v>
      </c>
      <c r="O89" s="18">
        <f t="shared" si="215"/>
        <v>3.0383086970354967</v>
      </c>
      <c r="P89" s="18">
        <f t="shared" si="215"/>
        <v>1.9377485587122045</v>
      </c>
      <c r="Q89" s="18">
        <f t="shared" si="216"/>
        <v>1.3508191597798147</v>
      </c>
      <c r="S89" s="18">
        <f t="shared" si="217"/>
        <v>2.3032895690899835</v>
      </c>
      <c r="T89" s="18">
        <f t="shared" si="218"/>
        <v>3.9549869330425258</v>
      </c>
      <c r="U89" s="18">
        <f t="shared" si="219"/>
        <v>5.3856306141603083</v>
      </c>
      <c r="W89" t="str">
        <f t="shared" si="256"/>
        <v>32 Health and social care associate professionals</v>
      </c>
      <c r="X89" s="18">
        <f t="shared" si="220"/>
        <v>1.6003631498664239</v>
      </c>
      <c r="Y89" s="18">
        <f t="shared" si="220"/>
        <v>17.726455808297658</v>
      </c>
      <c r="Z89" s="18">
        <f t="shared" si="220"/>
        <v>3.1227478651980167</v>
      </c>
      <c r="AA89" s="18">
        <f t="shared" si="220"/>
        <v>3.0408983171886561</v>
      </c>
      <c r="AB89" s="18">
        <f t="shared" si="221"/>
        <v>3.9283245636755337</v>
      </c>
      <c r="AD89" s="18">
        <f t="shared" si="222"/>
        <v>3.0681742790000133</v>
      </c>
      <c r="AE89" s="18">
        <f t="shared" si="223"/>
        <v>4.1033810127941717</v>
      </c>
      <c r="AF89" s="18">
        <f t="shared" si="224"/>
        <v>6.0145335872484385</v>
      </c>
      <c r="AH89" t="str">
        <f t="shared" si="257"/>
        <v>32 Health and social care associate professionals</v>
      </c>
      <c r="AI89" s="18">
        <f t="shared" si="225"/>
        <v>-6.6937058520260662</v>
      </c>
      <c r="AJ89" s="18">
        <f t="shared" si="225"/>
        <v>12.712759522673434</v>
      </c>
      <c r="AK89" s="18">
        <f t="shared" si="225"/>
        <v>-5.6852825933911832</v>
      </c>
      <c r="AL89" s="18">
        <f t="shared" si="225"/>
        <v>-6.0164384441230512</v>
      </c>
      <c r="AM89" s="18">
        <f t="shared" si="226"/>
        <v>-4.8383775015469528</v>
      </c>
      <c r="AO89" s="18">
        <f t="shared" si="227"/>
        <v>-5.9061825567317321</v>
      </c>
      <c r="AP89" s="18">
        <f t="shared" si="228"/>
        <v>1.7292339545161628</v>
      </c>
      <c r="AQ89" s="18">
        <f t="shared" si="229"/>
        <v>-2.4009976907123476</v>
      </c>
      <c r="AS89" t="str">
        <f t="shared" si="258"/>
        <v>32 Health and social care associate professionals</v>
      </c>
      <c r="AT89" s="18">
        <f t="shared" si="230"/>
        <v>1.5013439415721308</v>
      </c>
      <c r="AU89" s="18">
        <f t="shared" si="230"/>
        <v>23.059685743013691</v>
      </c>
      <c r="AV89" s="18">
        <f t="shared" si="230"/>
        <v>-1.5677576379469205E-2</v>
      </c>
      <c r="AW89" s="18">
        <f t="shared" si="230"/>
        <v>1.5695227036420123</v>
      </c>
      <c r="AX89" s="18">
        <f t="shared" si="231"/>
        <v>2.2911570427828876</v>
      </c>
      <c r="AZ89" s="18">
        <f t="shared" si="232"/>
        <v>1.0383496030486938</v>
      </c>
      <c r="BA89" s="18">
        <f t="shared" si="233"/>
        <v>3.1986006340481543</v>
      </c>
      <c r="BB89" s="18">
        <f t="shared" si="234"/>
        <v>3.884755801262707</v>
      </c>
      <c r="BD89" t="str">
        <f t="shared" si="259"/>
        <v>32 Health and social care associate professionals</v>
      </c>
      <c r="BE89" s="18">
        <f t="shared" si="235"/>
        <v>4.1518086967399892</v>
      </c>
      <c r="BF89" s="18">
        <f t="shared" si="235"/>
        <v>17.933713877898015</v>
      </c>
      <c r="BG89" s="18">
        <f t="shared" si="235"/>
        <v>1.554392561732354</v>
      </c>
      <c r="BH89" s="18">
        <f t="shared" si="235"/>
        <v>1.8092720733833501</v>
      </c>
      <c r="BI89" s="18">
        <f t="shared" si="236"/>
        <v>2.6686387493245034</v>
      </c>
      <c r="BK89" s="18">
        <f t="shared" si="237"/>
        <v>1.7242412384089079</v>
      </c>
      <c r="BL89" s="18">
        <f t="shared" si="238"/>
        <v>3.5202625118176067</v>
      </c>
      <c r="BM89" s="18">
        <f t="shared" si="239"/>
        <v>4.6330927150261436</v>
      </c>
      <c r="BO89" t="str">
        <f t="shared" si="260"/>
        <v>32 Health and social care associate professionals</v>
      </c>
      <c r="BP89" s="18">
        <f t="shared" si="240"/>
        <v>1.5989717098448208</v>
      </c>
      <c r="BQ89" s="18">
        <f t="shared" si="240"/>
        <v>11.172734523779004</v>
      </c>
      <c r="BR89" s="18">
        <f t="shared" si="240"/>
        <v>-1.9681786820623381</v>
      </c>
      <c r="BS89" s="18">
        <f t="shared" si="240"/>
        <v>-1.8929257797329568</v>
      </c>
      <c r="BT89" s="18">
        <f t="shared" si="241"/>
        <v>-1.1470110132086653</v>
      </c>
      <c r="BV89" s="18">
        <f t="shared" si="242"/>
        <v>-1.918016496870556</v>
      </c>
      <c r="BW89" s="18">
        <f t="shared" si="243"/>
        <v>2.390363196050882</v>
      </c>
      <c r="BX89" s="18">
        <f t="shared" si="244"/>
        <v>1.0701642444904458</v>
      </c>
      <c r="BZ89" t="str">
        <f t="shared" si="261"/>
        <v>32 Health and social care associate professionals</v>
      </c>
      <c r="CA89" s="18">
        <f t="shared" si="245"/>
        <v>-4.8085686805997119</v>
      </c>
      <c r="CB89" s="18">
        <f t="shared" si="245"/>
        <v>-3.2514682406953432</v>
      </c>
      <c r="CC89" s="18">
        <f t="shared" si="245"/>
        <v>-4.1738412447473117</v>
      </c>
      <c r="CD89" s="18">
        <f t="shared" si="245"/>
        <v>-7.0537843862980232</v>
      </c>
      <c r="CE89" s="18">
        <f t="shared" si="246"/>
        <v>-5.9277852739594632</v>
      </c>
      <c r="CG89" s="18">
        <f t="shared" si="247"/>
        <v>-6.1035511304253003</v>
      </c>
      <c r="CH89" s="18">
        <f t="shared" si="248"/>
        <v>1.6543331353429558</v>
      </c>
      <c r="CI89" s="18">
        <f t="shared" si="249"/>
        <v>-2.6552616179497446</v>
      </c>
      <c r="CK89" t="str">
        <f t="shared" si="262"/>
        <v>32 Health and social care associate professionals</v>
      </c>
      <c r="CL89" s="18">
        <f t="shared" si="250"/>
        <v>-1.7114235248029019</v>
      </c>
      <c r="CM89" s="18">
        <f t="shared" si="250"/>
        <v>-12.288546545437651</v>
      </c>
      <c r="CN89" s="18">
        <f t="shared" si="250"/>
        <v>0.8672618796488063</v>
      </c>
      <c r="CO89" s="18">
        <f t="shared" si="250"/>
        <v>0.79296407045463813</v>
      </c>
      <c r="CP89" s="18">
        <f t="shared" si="251"/>
        <v>-5.5971176754288088E-2</v>
      </c>
      <c r="CR89" s="18">
        <f t="shared" si="252"/>
        <v>0.81772392408139272</v>
      </c>
      <c r="CS89" s="18">
        <f t="shared" si="253"/>
        <v>2.4005287914136364</v>
      </c>
      <c r="CT89" s="18">
        <f t="shared" si="254"/>
        <v>2.9970265153055564</v>
      </c>
    </row>
    <row r="90" spans="1:98" x14ac:dyDescent="0.2">
      <c r="A90" t="str">
        <f t="shared" si="209"/>
        <v>33 Protective service occupations</v>
      </c>
      <c r="B90" s="18">
        <f t="shared" si="210"/>
        <v>12.447243139314136</v>
      </c>
      <c r="C90" s="18">
        <f t="shared" si="210"/>
        <v>-21.567825792133167</v>
      </c>
      <c r="D90" s="18">
        <f t="shared" si="210"/>
        <v>9.4280530418234143</v>
      </c>
      <c r="E90" s="18">
        <f t="shared" si="210"/>
        <v>4.9156344588751955</v>
      </c>
      <c r="F90" s="18">
        <f t="shared" si="211"/>
        <v>4.3899604462288355</v>
      </c>
      <c r="H90" s="18">
        <f t="shared" si="212"/>
        <v>6.3987105970855218</v>
      </c>
      <c r="I90" s="18">
        <f t="shared" si="213"/>
        <v>3.6749030062931842</v>
      </c>
      <c r="J90" s="18">
        <f t="shared" si="214"/>
        <v>8.1829062481270967</v>
      </c>
      <c r="L90" t="str">
        <f t="shared" si="255"/>
        <v>33 Protective service occupations</v>
      </c>
      <c r="M90" s="18">
        <f t="shared" si="215"/>
        <v>14.477232445789113</v>
      </c>
      <c r="N90" s="18">
        <f t="shared" si="215"/>
        <v>-17.7144378766098</v>
      </c>
      <c r="O90" s="18">
        <f t="shared" si="215"/>
        <v>8.7263773679270074</v>
      </c>
      <c r="P90" s="18">
        <f t="shared" si="215"/>
        <v>4.8604076284313846</v>
      </c>
      <c r="Q90" s="18">
        <f t="shared" si="216"/>
        <v>4.458696694061226</v>
      </c>
      <c r="S90" s="18">
        <f t="shared" si="217"/>
        <v>6.1335441798836321</v>
      </c>
      <c r="T90" s="18">
        <f t="shared" si="218"/>
        <v>3.3589205670841116</v>
      </c>
      <c r="U90" s="18">
        <f t="shared" si="219"/>
        <v>7.7964631845392818</v>
      </c>
      <c r="W90" t="str">
        <f t="shared" si="256"/>
        <v>33 Protective service occupations</v>
      </c>
      <c r="X90" s="18">
        <f t="shared" si="220"/>
        <v>2.3587880200760303</v>
      </c>
      <c r="Y90" s="18">
        <f t="shared" si="220"/>
        <v>10.615886182817636</v>
      </c>
      <c r="Z90" s="18">
        <f t="shared" si="220"/>
        <v>6.1321116035795598</v>
      </c>
      <c r="AA90" s="18">
        <f t="shared" si="220"/>
        <v>3.9950930517189454</v>
      </c>
      <c r="AB90" s="18">
        <f t="shared" si="221"/>
        <v>5.0627466646652186</v>
      </c>
      <c r="AD90" s="18">
        <f t="shared" si="222"/>
        <v>4.7026081792883812</v>
      </c>
      <c r="AE90" s="18">
        <f t="shared" si="223"/>
        <v>3.5581655779373333</v>
      </c>
      <c r="AF90" s="18">
        <f t="shared" si="224"/>
        <v>6.7978326748071138</v>
      </c>
      <c r="AH90" t="str">
        <f t="shared" si="257"/>
        <v>33 Protective service occupations</v>
      </c>
      <c r="AI90" s="18">
        <f t="shared" si="225"/>
        <v>0.68512960485145324</v>
      </c>
      <c r="AJ90" s="18">
        <f t="shared" si="225"/>
        <v>11.134005974701111</v>
      </c>
      <c r="AK90" s="18">
        <f t="shared" si="225"/>
        <v>5.5628991419449658</v>
      </c>
      <c r="AL90" s="18">
        <f t="shared" si="225"/>
        <v>3.2337119900448963</v>
      </c>
      <c r="AM90" s="18">
        <f t="shared" si="226"/>
        <v>4.4362296138156898</v>
      </c>
      <c r="AO90" s="18">
        <f t="shared" si="227"/>
        <v>4.0043407309658496</v>
      </c>
      <c r="AP90" s="18">
        <f t="shared" si="228"/>
        <v>3.0971303643702042</v>
      </c>
      <c r="AQ90" s="18">
        <f t="shared" si="229"/>
        <v>5.9576105399522516</v>
      </c>
      <c r="AS90" t="str">
        <f t="shared" si="258"/>
        <v>33 Protective service occupations</v>
      </c>
      <c r="AT90" s="18">
        <f t="shared" si="230"/>
        <v>-1.3353670287445052</v>
      </c>
      <c r="AU90" s="18">
        <f t="shared" si="230"/>
        <v>6.6938805473677698</v>
      </c>
      <c r="AV90" s="18">
        <f t="shared" si="230"/>
        <v>2.6667388463580632</v>
      </c>
      <c r="AW90" s="18">
        <f t="shared" si="230"/>
        <v>2.0047884611096078</v>
      </c>
      <c r="AX90" s="18">
        <f t="shared" si="231"/>
        <v>2.4987033385345248</v>
      </c>
      <c r="AZ90" s="18">
        <f t="shared" si="232"/>
        <v>2.2249630068598369</v>
      </c>
      <c r="BA90" s="18">
        <f t="shared" si="233"/>
        <v>2.882579382973649</v>
      </c>
      <c r="BB90" s="18">
        <f t="shared" si="234"/>
        <v>4.4542959489737521</v>
      </c>
      <c r="BD90" t="str">
        <f t="shared" si="259"/>
        <v>33 Protective service occupations</v>
      </c>
      <c r="BE90" s="18">
        <f t="shared" si="235"/>
        <v>-2.3017798003624579</v>
      </c>
      <c r="BF90" s="18">
        <f t="shared" si="235"/>
        <v>25.275135697263895</v>
      </c>
      <c r="BG90" s="18">
        <f t="shared" si="235"/>
        <v>-0.79740525052506284</v>
      </c>
      <c r="BH90" s="18">
        <f t="shared" si="235"/>
        <v>-2.0173978407156401E-2</v>
      </c>
      <c r="BI90" s="18">
        <f t="shared" si="236"/>
        <v>1.1521778981671948</v>
      </c>
      <c r="BK90" s="18">
        <f t="shared" si="237"/>
        <v>-0.27992532847138651</v>
      </c>
      <c r="BL90" s="18">
        <f t="shared" si="238"/>
        <v>1.4700876701092103</v>
      </c>
      <c r="BM90" s="18">
        <f t="shared" si="239"/>
        <v>1.2427783766180589</v>
      </c>
      <c r="BO90" t="str">
        <f t="shared" si="260"/>
        <v>33 Protective service occupations</v>
      </c>
      <c r="BP90" s="18">
        <f t="shared" si="240"/>
        <v>0.88509051267520178</v>
      </c>
      <c r="BQ90" s="18">
        <f t="shared" si="240"/>
        <v>1.611644803687784</v>
      </c>
      <c r="BR90" s="18">
        <f t="shared" si="240"/>
        <v>2.4946587515381147</v>
      </c>
      <c r="BS90" s="18">
        <f t="shared" si="240"/>
        <v>-0.18512204959013623</v>
      </c>
      <c r="BT90" s="18">
        <f t="shared" si="241"/>
        <v>0.75698263012431433</v>
      </c>
      <c r="BV90" s="18">
        <f t="shared" si="242"/>
        <v>0.7002614188079237</v>
      </c>
      <c r="BW90" s="18">
        <f t="shared" si="243"/>
        <v>1.8457611437206811</v>
      </c>
      <c r="BX90" s="18">
        <f t="shared" si="244"/>
        <v>2.3940764348959309</v>
      </c>
      <c r="BZ90" t="str">
        <f t="shared" si="261"/>
        <v>33 Protective service occupations</v>
      </c>
      <c r="CA90" s="18">
        <f t="shared" si="245"/>
        <v>5.4983736111501091</v>
      </c>
      <c r="CB90" s="18">
        <f t="shared" si="245"/>
        <v>-16.485598127605527</v>
      </c>
      <c r="CC90" s="18">
        <f t="shared" si="245"/>
        <v>3.1676289610355957</v>
      </c>
      <c r="CD90" s="18">
        <f t="shared" si="245"/>
        <v>-5.0968722309097441</v>
      </c>
      <c r="CE90" s="18">
        <f t="shared" si="246"/>
        <v>-3.3631550092774076</v>
      </c>
      <c r="CG90" s="18">
        <f t="shared" si="247"/>
        <v>-2.4183477899815342</v>
      </c>
      <c r="CH90" s="18">
        <f t="shared" si="248"/>
        <v>2.045957245830099</v>
      </c>
      <c r="CI90" s="18">
        <f t="shared" si="249"/>
        <v>0.31085614572259335</v>
      </c>
      <c r="CK90" t="str">
        <f t="shared" si="262"/>
        <v>33 Protective service occupations</v>
      </c>
      <c r="CL90" s="18">
        <f t="shared" si="250"/>
        <v>-3.1238977617280117</v>
      </c>
      <c r="CM90" s="18">
        <f t="shared" si="250"/>
        <v>-14.592897673443916</v>
      </c>
      <c r="CN90" s="18">
        <f t="shared" si="250"/>
        <v>-2.7712130654835465</v>
      </c>
      <c r="CO90" s="18">
        <f t="shared" si="250"/>
        <v>-0.52168028814099099</v>
      </c>
      <c r="CP90" s="18">
        <f t="shared" si="251"/>
        <v>-2.1671859069564814</v>
      </c>
      <c r="CR90" s="18">
        <f t="shared" si="252"/>
        <v>-1.2772487937263155</v>
      </c>
      <c r="CS90" s="18">
        <f t="shared" si="253"/>
        <v>1.2905336036590942</v>
      </c>
      <c r="CT90" s="18">
        <f t="shared" si="254"/>
        <v>0.24066140852758711</v>
      </c>
    </row>
    <row r="91" spans="1:98" x14ac:dyDescent="0.2">
      <c r="A91" t="str">
        <f t="shared" si="209"/>
        <v>34 Culture, media and sports occupations</v>
      </c>
      <c r="B91" s="18">
        <f t="shared" si="210"/>
        <v>8.684293616104144</v>
      </c>
      <c r="C91" s="18">
        <f t="shared" si="210"/>
        <v>5.0076844237133544</v>
      </c>
      <c r="D91" s="18">
        <f t="shared" si="210"/>
        <v>1.1588140774700051</v>
      </c>
      <c r="E91" s="18">
        <f t="shared" si="210"/>
        <v>1.8662952035018332</v>
      </c>
      <c r="F91" s="18">
        <f t="shared" si="211"/>
        <v>1.8378103204466978</v>
      </c>
      <c r="H91" s="18">
        <f t="shared" si="212"/>
        <v>1.6299200903444166</v>
      </c>
      <c r="I91" s="18">
        <f t="shared" si="213"/>
        <v>3.5026251118022378</v>
      </c>
      <c r="J91" s="18">
        <f t="shared" si="214"/>
        <v>4.554362986710303</v>
      </c>
      <c r="L91" t="str">
        <f t="shared" si="255"/>
        <v>34 Culture, media and sports occupations</v>
      </c>
      <c r="M91" s="18">
        <f t="shared" si="215"/>
        <v>4.3594346286555341</v>
      </c>
      <c r="N91" s="18">
        <f t="shared" si="215"/>
        <v>-8.1333919543310031</v>
      </c>
      <c r="O91" s="18">
        <f t="shared" si="215"/>
        <v>0.58768417927448358</v>
      </c>
      <c r="P91" s="18">
        <f t="shared" si="215"/>
        <v>1.3505437778786877</v>
      </c>
      <c r="Q91" s="18">
        <f t="shared" si="216"/>
        <v>0.4925600544240627</v>
      </c>
      <c r="S91" s="18">
        <f t="shared" si="217"/>
        <v>1.0956165637271642</v>
      </c>
      <c r="T91" s="18">
        <f t="shared" si="218"/>
        <v>3.3801497582659268</v>
      </c>
      <c r="U91" s="18">
        <f t="shared" si="219"/>
        <v>4.088421693200317</v>
      </c>
      <c r="W91" t="str">
        <f t="shared" si="256"/>
        <v>34 Culture, media and sports occupations</v>
      </c>
      <c r="X91" s="18">
        <f t="shared" si="220"/>
        <v>-0.95520472851062799</v>
      </c>
      <c r="Y91" s="18">
        <f t="shared" si="220"/>
        <v>-2.2821592303816862</v>
      </c>
      <c r="Z91" s="18">
        <f t="shared" si="220"/>
        <v>-0.54435058647401835</v>
      </c>
      <c r="AA91" s="18">
        <f t="shared" si="220"/>
        <v>1.352423113589718</v>
      </c>
      <c r="AB91" s="18">
        <f t="shared" si="221"/>
        <v>0.52611688078365582</v>
      </c>
      <c r="AD91" s="18">
        <f t="shared" si="222"/>
        <v>0.71617952851223965</v>
      </c>
      <c r="AE91" s="18">
        <f t="shared" si="223"/>
        <v>2.843915673714914</v>
      </c>
      <c r="AF91" s="18">
        <f t="shared" si="224"/>
        <v>3.3357582388243268</v>
      </c>
      <c r="AH91" t="str">
        <f t="shared" si="257"/>
        <v>34 Culture, media and sports occupations</v>
      </c>
      <c r="AI91" s="18">
        <f t="shared" si="225"/>
        <v>-5.534907891512086</v>
      </c>
      <c r="AJ91" s="18">
        <f t="shared" si="225"/>
        <v>56.209959468925888</v>
      </c>
      <c r="AK91" s="18">
        <f t="shared" si="225"/>
        <v>-7.1412928029923606E-4</v>
      </c>
      <c r="AL91" s="18">
        <f t="shared" si="225"/>
        <v>3.0788615956448995</v>
      </c>
      <c r="AM91" s="18">
        <f t="shared" si="226"/>
        <v>4.7941005014763283</v>
      </c>
      <c r="AO91" s="18">
        <f t="shared" si="227"/>
        <v>2.0419404285026088</v>
      </c>
      <c r="AP91" s="18">
        <f t="shared" si="228"/>
        <v>3.0325282583471447</v>
      </c>
      <c r="AQ91" s="18">
        <f t="shared" si="229"/>
        <v>4.443176329159404</v>
      </c>
      <c r="AS91" t="str">
        <f t="shared" si="258"/>
        <v>34 Culture, media and sports occupations</v>
      </c>
      <c r="AT91" s="18">
        <f t="shared" si="230"/>
        <v>-2.7622155783920355</v>
      </c>
      <c r="AU91" s="18">
        <f t="shared" si="230"/>
        <v>8.4240469851849511</v>
      </c>
      <c r="AV91" s="18">
        <f t="shared" si="230"/>
        <v>-0.51083824140276679</v>
      </c>
      <c r="AW91" s="18">
        <f t="shared" si="230"/>
        <v>1.8431345710902214</v>
      </c>
      <c r="AX91" s="18">
        <f t="shared" si="231"/>
        <v>1.4980335309105586</v>
      </c>
      <c r="AZ91" s="18">
        <f t="shared" si="232"/>
        <v>1.0523526709719677</v>
      </c>
      <c r="BA91" s="18">
        <f t="shared" si="233"/>
        <v>2.8155023982048055</v>
      </c>
      <c r="BB91" s="18">
        <f t="shared" si="234"/>
        <v>3.546424480500554</v>
      </c>
      <c r="BD91" t="str">
        <f t="shared" si="259"/>
        <v>34 Culture, media and sports occupations</v>
      </c>
      <c r="BE91" s="18">
        <f t="shared" si="235"/>
        <v>7.570763030386729E-2</v>
      </c>
      <c r="BF91" s="18">
        <f t="shared" si="235"/>
        <v>-2.5095397491171956</v>
      </c>
      <c r="BG91" s="18">
        <f t="shared" si="235"/>
        <v>-2.3588956117899018</v>
      </c>
      <c r="BH91" s="18">
        <f t="shared" si="235"/>
        <v>1.9755962511851299</v>
      </c>
      <c r="BI91" s="18">
        <f t="shared" si="236"/>
        <v>0.31837861033945369</v>
      </c>
      <c r="BK91" s="18">
        <f t="shared" si="237"/>
        <v>0.50979715786445556</v>
      </c>
      <c r="BL91" s="18">
        <f t="shared" si="238"/>
        <v>2.2620871210401461</v>
      </c>
      <c r="BM91" s="18">
        <f t="shared" si="239"/>
        <v>2.6385567427172685</v>
      </c>
      <c r="BO91" t="str">
        <f t="shared" si="260"/>
        <v>34 Culture, media and sports occupations</v>
      </c>
      <c r="BP91" s="18">
        <f t="shared" si="240"/>
        <v>-3.4131628807262393</v>
      </c>
      <c r="BQ91" s="18">
        <f t="shared" si="240"/>
        <v>-22.471898288969562</v>
      </c>
      <c r="BR91" s="18">
        <f t="shared" si="240"/>
        <v>-4.934112890242492</v>
      </c>
      <c r="BS91" s="18">
        <f t="shared" si="240"/>
        <v>-4.0822381084041126</v>
      </c>
      <c r="BT91" s="18">
        <f t="shared" si="241"/>
        <v>-5.6132972189755881</v>
      </c>
      <c r="BV91" s="18">
        <f t="shared" si="242"/>
        <v>-4.3670411813602321</v>
      </c>
      <c r="BW91" s="18">
        <f t="shared" si="243"/>
        <v>1.6019755537675318</v>
      </c>
      <c r="BX91" s="18">
        <f t="shared" si="244"/>
        <v>-1.6341752284480426</v>
      </c>
      <c r="BZ91" t="str">
        <f t="shared" si="261"/>
        <v>34 Culture, media and sports occupations</v>
      </c>
      <c r="CA91" s="18">
        <f t="shared" si="245"/>
        <v>1.8063239936327413</v>
      </c>
      <c r="CB91" s="18">
        <f t="shared" si="245"/>
        <v>-24.183493128776746</v>
      </c>
      <c r="CC91" s="18">
        <f t="shared" si="245"/>
        <v>-4.6915265323240867</v>
      </c>
      <c r="CD91" s="18">
        <f t="shared" si="245"/>
        <v>-5.9494111641162917</v>
      </c>
      <c r="CE91" s="18">
        <f t="shared" si="246"/>
        <v>-6.8216999185984228</v>
      </c>
      <c r="CG91" s="18">
        <f t="shared" si="247"/>
        <v>-5.5319718139869911</v>
      </c>
      <c r="CH91" s="18">
        <f t="shared" si="248"/>
        <v>1.4213448797620432</v>
      </c>
      <c r="CI91" s="18">
        <f t="shared" si="249"/>
        <v>-2.7159553536557746</v>
      </c>
      <c r="CK91" t="str">
        <f t="shared" si="262"/>
        <v>34 Culture, media and sports occupations</v>
      </c>
      <c r="CL91" s="18">
        <f t="shared" si="250"/>
        <v>6.008479063017802</v>
      </c>
      <c r="CM91" s="18">
        <f t="shared" si="250"/>
        <v>-19.860075761240779</v>
      </c>
      <c r="CN91" s="18">
        <f t="shared" si="250"/>
        <v>2.0658559192430426</v>
      </c>
      <c r="CO91" s="18">
        <f t="shared" si="250"/>
        <v>4.9725872275586447</v>
      </c>
      <c r="CP91" s="18">
        <f t="shared" si="251"/>
        <v>2.3147263076919167</v>
      </c>
      <c r="CR91" s="18">
        <f t="shared" si="252"/>
        <v>3.9945934538629935</v>
      </c>
      <c r="CS91" s="18">
        <f t="shared" si="253"/>
        <v>2.5688213287730965</v>
      </c>
      <c r="CT91" s="18">
        <f t="shared" si="254"/>
        <v>5.5939775882645426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8.9161128575426574</v>
      </c>
      <c r="C92" s="18">
        <f t="shared" si="210"/>
        <v>-17.972308243749158</v>
      </c>
      <c r="D92" s="18">
        <f t="shared" si="210"/>
        <v>3.3020186061028856</v>
      </c>
      <c r="E92" s="18">
        <f t="shared" si="210"/>
        <v>2.7218141268424478</v>
      </c>
      <c r="F92" s="18">
        <f t="shared" si="211"/>
        <v>1.4660394140230126</v>
      </c>
      <c r="H92" s="18">
        <f t="shared" si="212"/>
        <v>2.9148526278451214</v>
      </c>
      <c r="I92" s="18">
        <f t="shared" si="213"/>
        <v>3.4689105960669986</v>
      </c>
      <c r="J92" s="18">
        <f t="shared" si="214"/>
        <v>5.4179560364995494</v>
      </c>
      <c r="L92" t="str">
        <f t="shared" si="255"/>
        <v>35 Business and public service associate professionals</v>
      </c>
      <c r="M92" s="18">
        <f t="shared" si="215"/>
        <v>8.3091658206959842</v>
      </c>
      <c r="N92" s="18">
        <f t="shared" si="215"/>
        <v>-15.250481068831167</v>
      </c>
      <c r="O92" s="18">
        <f t="shared" si="215"/>
        <v>2.1120946125403606</v>
      </c>
      <c r="P92" s="18">
        <f t="shared" si="215"/>
        <v>1.7799791398094955</v>
      </c>
      <c r="Q92" s="18">
        <f t="shared" si="216"/>
        <v>0.72427993218051601</v>
      </c>
      <c r="S92" s="18">
        <f t="shared" si="217"/>
        <v>1.8905641022066044</v>
      </c>
      <c r="T92" s="18">
        <f t="shared" si="218"/>
        <v>3.3536241694335667</v>
      </c>
      <c r="U92" s="18">
        <f t="shared" si="219"/>
        <v>4.6045447382563109</v>
      </c>
      <c r="W92" t="str">
        <f t="shared" si="256"/>
        <v>35 Business and public service associate professionals</v>
      </c>
      <c r="X92" s="18">
        <f t="shared" si="220"/>
        <v>-0.34493278520119075</v>
      </c>
      <c r="Y92" s="18">
        <f t="shared" si="220"/>
        <v>8.6271260236223224</v>
      </c>
      <c r="Z92" s="18">
        <f t="shared" si="220"/>
        <v>0.39188756145489556</v>
      </c>
      <c r="AA92" s="18">
        <f t="shared" si="220"/>
        <v>1.518750649603029</v>
      </c>
      <c r="AB92" s="18">
        <f t="shared" si="221"/>
        <v>1.5940742012353848</v>
      </c>
      <c r="AD92" s="18">
        <f t="shared" si="222"/>
        <v>1.1417311818613385</v>
      </c>
      <c r="AE92" s="18">
        <f t="shared" si="223"/>
        <v>3.0186293902698669</v>
      </c>
      <c r="AF92" s="18">
        <f t="shared" si="224"/>
        <v>3.792722156381334</v>
      </c>
      <c r="AH92" t="str">
        <f t="shared" si="257"/>
        <v>35 Business and public service associate professionals</v>
      </c>
      <c r="AI92" s="18">
        <f t="shared" si="225"/>
        <v>-1.2218114182131812</v>
      </c>
      <c r="AJ92" s="18">
        <f t="shared" si="225"/>
        <v>13.596827957038338</v>
      </c>
      <c r="AK92" s="18">
        <f t="shared" si="225"/>
        <v>0.12439416126093228</v>
      </c>
      <c r="AL92" s="18">
        <f t="shared" si="225"/>
        <v>1.507154824647472</v>
      </c>
      <c r="AM92" s="18">
        <f t="shared" si="226"/>
        <v>1.7863441829753857</v>
      </c>
      <c r="AO92" s="18">
        <f t="shared" si="227"/>
        <v>1.0441256882461447</v>
      </c>
      <c r="AP92" s="18">
        <f t="shared" si="228"/>
        <v>2.8576187092655969</v>
      </c>
      <c r="AQ92" s="18">
        <f t="shared" si="229"/>
        <v>3.5787585805935995</v>
      </c>
      <c r="AS92" t="str">
        <f t="shared" si="258"/>
        <v>35 Business and public service associate professionals</v>
      </c>
      <c r="AT92" s="18">
        <f t="shared" si="230"/>
        <v>-1.1814215000689576</v>
      </c>
      <c r="AU92" s="18">
        <f t="shared" si="230"/>
        <v>12.395800543103741</v>
      </c>
      <c r="AV92" s="18">
        <f t="shared" si="230"/>
        <v>-2.3318331439392548E-2</v>
      </c>
      <c r="AW92" s="18">
        <f t="shared" si="230"/>
        <v>1.6862367243911436</v>
      </c>
      <c r="AX92" s="18">
        <f t="shared" si="231"/>
        <v>1.7839003590543578</v>
      </c>
      <c r="AZ92" s="18">
        <f t="shared" si="232"/>
        <v>1.1131614134779699</v>
      </c>
      <c r="BA92" s="18">
        <f t="shared" si="233"/>
        <v>2.858753071517639</v>
      </c>
      <c r="BB92" s="18">
        <f t="shared" si="234"/>
        <v>3.6286549687739811</v>
      </c>
      <c r="BD92" t="str">
        <f t="shared" si="259"/>
        <v>35 Business and public service associate professionals</v>
      </c>
      <c r="BE92" s="18">
        <f t="shared" si="235"/>
        <v>-0.45810856666453903</v>
      </c>
      <c r="BF92" s="18">
        <f t="shared" si="235"/>
        <v>19.980491171504401</v>
      </c>
      <c r="BG92" s="18">
        <f t="shared" si="235"/>
        <v>-2.4842405976884252</v>
      </c>
      <c r="BH92" s="18">
        <f t="shared" si="235"/>
        <v>0.47635386679798497</v>
      </c>
      <c r="BI92" s="18">
        <f t="shared" si="236"/>
        <v>0.65149007696598815</v>
      </c>
      <c r="BK92" s="18">
        <f t="shared" si="237"/>
        <v>-0.5203656596947992</v>
      </c>
      <c r="BL92" s="18">
        <f t="shared" si="238"/>
        <v>2.2610344506352131</v>
      </c>
      <c r="BM92" s="18">
        <f t="shared" si="239"/>
        <v>1.8845264779536963</v>
      </c>
      <c r="BO92" t="str">
        <f t="shared" si="260"/>
        <v>35 Business and public service associate professionals</v>
      </c>
      <c r="BP92" s="18">
        <f t="shared" si="240"/>
        <v>-0.79985544741771886</v>
      </c>
      <c r="BQ92" s="18">
        <f t="shared" si="240"/>
        <v>5.6020985699085424</v>
      </c>
      <c r="BR92" s="18">
        <f t="shared" si="240"/>
        <v>-2.9036084810600493</v>
      </c>
      <c r="BS92" s="18">
        <f t="shared" si="240"/>
        <v>-1.2375894379046848</v>
      </c>
      <c r="BT92" s="18">
        <f t="shared" si="241"/>
        <v>-1.3492705456604859</v>
      </c>
      <c r="BV92" s="18">
        <f t="shared" si="242"/>
        <v>-1.7960813841323753</v>
      </c>
      <c r="BW92" s="18">
        <f t="shared" si="243"/>
        <v>1.8895061039579275</v>
      </c>
      <c r="BX92" s="18">
        <f t="shared" si="244"/>
        <v>0.55229132206509046</v>
      </c>
      <c r="BZ92" t="str">
        <f t="shared" si="261"/>
        <v>35 Business and public service associate professionals</v>
      </c>
      <c r="CA92" s="18">
        <f t="shared" si="245"/>
        <v>3.5904116823139542</v>
      </c>
      <c r="CB92" s="18">
        <f t="shared" si="245"/>
        <v>-16.131586012059774</v>
      </c>
      <c r="CC92" s="18">
        <f t="shared" si="245"/>
        <v>-3.2986727053894715</v>
      </c>
      <c r="CD92" s="18">
        <f t="shared" si="245"/>
        <v>-4.8278061693749823</v>
      </c>
      <c r="CE92" s="18">
        <f t="shared" si="246"/>
        <v>-5.1054352587392549</v>
      </c>
      <c r="CG92" s="18">
        <f t="shared" si="247"/>
        <v>-4.3208007520380232</v>
      </c>
      <c r="CH92" s="18">
        <f t="shared" si="248"/>
        <v>1.5700699665966322</v>
      </c>
      <c r="CI92" s="18">
        <f t="shared" si="249"/>
        <v>-1.6530135392491152</v>
      </c>
      <c r="CK92" t="str">
        <f t="shared" si="262"/>
        <v>35 Business and public service associate professionals</v>
      </c>
      <c r="CL92" s="18">
        <f t="shared" si="250"/>
        <v>2.8507103980577098</v>
      </c>
      <c r="CM92" s="18">
        <f t="shared" si="250"/>
        <v>-22.610937544788577</v>
      </c>
      <c r="CN92" s="18">
        <f t="shared" si="250"/>
        <v>-0.47751926364160147</v>
      </c>
      <c r="CO92" s="18">
        <f t="shared" si="250"/>
        <v>1.5716004104181946</v>
      </c>
      <c r="CP92" s="18">
        <f t="shared" si="251"/>
        <v>-0.7739892398103021</v>
      </c>
      <c r="CR92" s="18">
        <f t="shared" si="252"/>
        <v>0.88391508838587818</v>
      </c>
      <c r="CS92" s="18">
        <f t="shared" si="253"/>
        <v>2.1489777100246688</v>
      </c>
      <c r="CT92" s="18">
        <f t="shared" si="254"/>
        <v>2.8161508865277574</v>
      </c>
    </row>
    <row r="93" spans="1:98" x14ac:dyDescent="0.2">
      <c r="A93" t="str">
        <f t="shared" si="209"/>
        <v>41 Administrative occupations</v>
      </c>
      <c r="B93" s="18">
        <f t="shared" si="210"/>
        <v>4.329433212260092</v>
      </c>
      <c r="C93" s="18">
        <f t="shared" si="210"/>
        <v>-15.590974128817914</v>
      </c>
      <c r="D93" s="18">
        <f t="shared" si="210"/>
        <v>2.5601845688035141</v>
      </c>
      <c r="E93" s="18">
        <f t="shared" si="210"/>
        <v>2.0030595038356802</v>
      </c>
      <c r="F93" s="18">
        <f t="shared" si="211"/>
        <v>0.97489901203495766</v>
      </c>
      <c r="H93" s="18">
        <f t="shared" si="212"/>
        <v>2.1884307775152489</v>
      </c>
      <c r="I93" s="18">
        <f t="shared" si="213"/>
        <v>3.4895028637117464</v>
      </c>
      <c r="J93" s="18">
        <f t="shared" si="214"/>
        <v>4.923931924286884</v>
      </c>
      <c r="L93" t="str">
        <f t="shared" si="255"/>
        <v>41 Administrative occupations</v>
      </c>
      <c r="M93" s="18">
        <f t="shared" si="215"/>
        <v>6.7973686723820981</v>
      </c>
      <c r="N93" s="18">
        <f t="shared" si="215"/>
        <v>-15.97011770289669</v>
      </c>
      <c r="O93" s="18">
        <f t="shared" si="215"/>
        <v>2.688417686344069</v>
      </c>
      <c r="P93" s="18">
        <f t="shared" si="215"/>
        <v>1.975030842156289</v>
      </c>
      <c r="Q93" s="18">
        <f t="shared" si="216"/>
        <v>0.96857335263331734</v>
      </c>
      <c r="S93" s="18">
        <f t="shared" si="217"/>
        <v>2.2122740863233625</v>
      </c>
      <c r="T93" s="18">
        <f t="shared" si="218"/>
        <v>3.6496151662035681</v>
      </c>
      <c r="U93" s="18">
        <f t="shared" si="219"/>
        <v>5.0724373639317699</v>
      </c>
      <c r="W93" t="str">
        <f t="shared" si="256"/>
        <v>41 Administrative occupations</v>
      </c>
      <c r="X93" s="18">
        <f t="shared" si="220"/>
        <v>-1.2240053029575426</v>
      </c>
      <c r="Y93" s="18">
        <f t="shared" si="220"/>
        <v>11.860367923639203</v>
      </c>
      <c r="Z93" s="18">
        <f t="shared" si="220"/>
        <v>1.1560962372715755</v>
      </c>
      <c r="AA93" s="18">
        <f t="shared" si="220"/>
        <v>1.7317833475996913</v>
      </c>
      <c r="AB93" s="18">
        <f t="shared" si="221"/>
        <v>2.1557214683197268</v>
      </c>
      <c r="AD93" s="18">
        <f t="shared" si="222"/>
        <v>1.5395245308194916</v>
      </c>
      <c r="AE93" s="18">
        <f t="shared" si="223"/>
        <v>3.3902958741861333</v>
      </c>
      <c r="AF93" s="18">
        <f t="shared" si="224"/>
        <v>4.3955295587090104</v>
      </c>
      <c r="AH93" t="str">
        <f t="shared" si="257"/>
        <v>41 Administrative occupations</v>
      </c>
      <c r="AI93" s="18">
        <f t="shared" si="225"/>
        <v>-0.32775282405750339</v>
      </c>
      <c r="AJ93" s="18">
        <f t="shared" si="225"/>
        <v>12.543031347684019</v>
      </c>
      <c r="AK93" s="18">
        <f t="shared" si="225"/>
        <v>0.4900662621768026</v>
      </c>
      <c r="AL93" s="18">
        <f t="shared" si="225"/>
        <v>1.6374554922566897</v>
      </c>
      <c r="AM93" s="18">
        <f t="shared" si="226"/>
        <v>1.9247152704984449</v>
      </c>
      <c r="AO93" s="18">
        <f t="shared" si="227"/>
        <v>1.2535441071959585</v>
      </c>
      <c r="AP93" s="18">
        <f t="shared" si="228"/>
        <v>3.4145626723173894</v>
      </c>
      <c r="AQ93" s="18">
        <f t="shared" si="229"/>
        <v>4.224643817840068</v>
      </c>
      <c r="AS93" t="str">
        <f t="shared" si="258"/>
        <v>41 Administrative occupations</v>
      </c>
      <c r="AT93" s="18">
        <f t="shared" si="230"/>
        <v>-1.0852927392357103</v>
      </c>
      <c r="AU93" s="18">
        <f t="shared" si="230"/>
        <v>13.611178727073936</v>
      </c>
      <c r="AV93" s="18">
        <f t="shared" si="230"/>
        <v>0.29869181628892072</v>
      </c>
      <c r="AW93" s="18">
        <f t="shared" si="230"/>
        <v>1.6077553478800466</v>
      </c>
      <c r="AX93" s="18">
        <f t="shared" si="231"/>
        <v>1.9055585857830737</v>
      </c>
      <c r="AZ93" s="18">
        <f t="shared" si="232"/>
        <v>1.1695133839670024</v>
      </c>
      <c r="BA93" s="18">
        <f t="shared" si="233"/>
        <v>3.2458274728002223</v>
      </c>
      <c r="BB93" s="18">
        <f t="shared" si="234"/>
        <v>4.0164720779654273</v>
      </c>
      <c r="BD93" t="str">
        <f t="shared" si="259"/>
        <v>41 Administrative occupations</v>
      </c>
      <c r="BE93" s="18">
        <f t="shared" si="235"/>
        <v>-1.6011585041692977</v>
      </c>
      <c r="BF93" s="18">
        <f t="shared" si="235"/>
        <v>12.906618945063286</v>
      </c>
      <c r="BG93" s="18">
        <f t="shared" si="235"/>
        <v>-2.1400555902621576</v>
      </c>
      <c r="BH93" s="18">
        <f t="shared" si="235"/>
        <v>-0.77238121776228574</v>
      </c>
      <c r="BI93" s="18">
        <f t="shared" si="236"/>
        <v>-0.40113942710330308</v>
      </c>
      <c r="BK93" s="18">
        <f t="shared" si="237"/>
        <v>-1.2303834109064882</v>
      </c>
      <c r="BL93" s="18">
        <f t="shared" si="238"/>
        <v>2.4036984183203547</v>
      </c>
      <c r="BM93" s="18">
        <f t="shared" si="239"/>
        <v>1.5448367676176078</v>
      </c>
      <c r="BO93" t="str">
        <f t="shared" si="260"/>
        <v>41 Administrative occupations</v>
      </c>
      <c r="BP93" s="18">
        <f t="shared" si="240"/>
        <v>-2.9941924020803534</v>
      </c>
      <c r="BQ93" s="18">
        <f t="shared" si="240"/>
        <v>4.305687390160795</v>
      </c>
      <c r="BR93" s="18">
        <f t="shared" si="240"/>
        <v>-3.8261489903564261</v>
      </c>
      <c r="BS93" s="18">
        <f t="shared" si="240"/>
        <v>-3.0022653434923274</v>
      </c>
      <c r="BT93" s="18">
        <f t="shared" si="241"/>
        <v>-2.8202989723360439</v>
      </c>
      <c r="BV93" s="18">
        <f t="shared" si="242"/>
        <v>-3.2776744646022316</v>
      </c>
      <c r="BW93" s="18">
        <f t="shared" si="243"/>
        <v>1.8367038935924729</v>
      </c>
      <c r="BX93" s="18">
        <f t="shared" si="244"/>
        <v>-0.55068886888957058</v>
      </c>
      <c r="BZ93" t="str">
        <f t="shared" si="261"/>
        <v>41 Administrative occupations</v>
      </c>
      <c r="CA93" s="18">
        <f t="shared" si="245"/>
        <v>-5.6942624292724116</v>
      </c>
      <c r="CB93" s="18">
        <f t="shared" si="245"/>
        <v>-10.418435060029019</v>
      </c>
      <c r="CC93" s="18">
        <f t="shared" si="245"/>
        <v>-6.4847586479900858</v>
      </c>
      <c r="CD93" s="18">
        <f t="shared" si="245"/>
        <v>-9.3766704954107105</v>
      </c>
      <c r="CE93" s="18">
        <f t="shared" si="246"/>
        <v>-8.5487967780451974</v>
      </c>
      <c r="CG93" s="18">
        <f t="shared" si="247"/>
        <v>-8.422775737356492</v>
      </c>
      <c r="CH93" s="18">
        <f t="shared" si="248"/>
        <v>1.2610121559998744</v>
      </c>
      <c r="CI93" s="18">
        <f t="shared" si="249"/>
        <v>-4.855413851536305</v>
      </c>
      <c r="CK93" t="str">
        <f t="shared" si="262"/>
        <v>41 Administrative occupations</v>
      </c>
      <c r="CL93" s="18">
        <f t="shared" si="250"/>
        <v>-4.5251787730030362</v>
      </c>
      <c r="CM93" s="18">
        <f t="shared" si="250"/>
        <v>-22.934366112522753</v>
      </c>
      <c r="CN93" s="18">
        <f t="shared" si="250"/>
        <v>-0.46697263127558619</v>
      </c>
      <c r="CO93" s="18">
        <f t="shared" si="250"/>
        <v>-0.5605287598225428</v>
      </c>
      <c r="CP93" s="18">
        <f t="shared" si="251"/>
        <v>-2.103355681132224</v>
      </c>
      <c r="CR93" s="18">
        <f t="shared" si="252"/>
        <v>-0.52935315862864263</v>
      </c>
      <c r="CS93" s="18">
        <f t="shared" si="253"/>
        <v>1.963251743356853</v>
      </c>
      <c r="CT93" s="18">
        <f t="shared" si="254"/>
        <v>1.5638764117452242</v>
      </c>
    </row>
    <row r="94" spans="1:98" x14ac:dyDescent="0.2">
      <c r="A94" t="str">
        <f t="shared" si="209"/>
        <v>42 Secretarial and related occupations</v>
      </c>
      <c r="B94" s="18">
        <f t="shared" si="210"/>
        <v>8.9640118043122552</v>
      </c>
      <c r="C94" s="18">
        <f t="shared" si="210"/>
        <v>-11.102504903288891</v>
      </c>
      <c r="D94" s="18">
        <f t="shared" si="210"/>
        <v>9.1495415266215296</v>
      </c>
      <c r="E94" s="18">
        <f t="shared" si="210"/>
        <v>4.6965922118466619</v>
      </c>
      <c r="F94" s="18">
        <f t="shared" si="211"/>
        <v>4.9893592366387685</v>
      </c>
      <c r="H94" s="18">
        <f t="shared" si="212"/>
        <v>6.1603485936220004</v>
      </c>
      <c r="I94" s="18">
        <f t="shared" si="213"/>
        <v>5.4768451020420938</v>
      </c>
      <c r="J94" s="18">
        <f t="shared" si="214"/>
        <v>9.0678783624550832</v>
      </c>
      <c r="L94" t="str">
        <f t="shared" si="255"/>
        <v>42 Secretarial and related occupations</v>
      </c>
      <c r="M94" s="18">
        <f t="shared" si="215"/>
        <v>5.0986660868485245</v>
      </c>
      <c r="N94" s="18">
        <f t="shared" si="215"/>
        <v>-15.891184200103192</v>
      </c>
      <c r="O94" s="18">
        <f t="shared" si="215"/>
        <v>7.8393978702377964</v>
      </c>
      <c r="P94" s="18">
        <f t="shared" si="215"/>
        <v>1.8295382528241033</v>
      </c>
      <c r="Q94" s="18">
        <f t="shared" si="216"/>
        <v>2.4393132715761379</v>
      </c>
      <c r="S94" s="18">
        <f t="shared" si="217"/>
        <v>3.7946577165561379</v>
      </c>
      <c r="T94" s="18">
        <f t="shared" si="218"/>
        <v>4.6452616594668372</v>
      </c>
      <c r="U94" s="18">
        <f t="shared" si="219"/>
        <v>6.9098453326398523</v>
      </c>
      <c r="W94" t="str">
        <f t="shared" si="256"/>
        <v>42 Secretarial and related occupations</v>
      </c>
      <c r="X94" s="18">
        <f t="shared" si="220"/>
        <v>-0.14557528578368339</v>
      </c>
      <c r="Y94" s="18">
        <f t="shared" si="220"/>
        <v>9.7197296377408371</v>
      </c>
      <c r="Z94" s="18">
        <f t="shared" si="220"/>
        <v>7.6456176438733703</v>
      </c>
      <c r="AA94" s="18">
        <f t="shared" si="220"/>
        <v>5.2060712618354987</v>
      </c>
      <c r="AB94" s="18">
        <f t="shared" si="221"/>
        <v>6.2410019889753032</v>
      </c>
      <c r="AD94" s="18">
        <f t="shared" si="222"/>
        <v>6.0130477017080963</v>
      </c>
      <c r="AE94" s="18">
        <f t="shared" si="223"/>
        <v>4.8930238438350093</v>
      </c>
      <c r="AF94" s="18">
        <f t="shared" si="224"/>
        <v>8.6027751363235705</v>
      </c>
      <c r="AH94" t="str">
        <f t="shared" si="257"/>
        <v>42 Secretarial and related occupations</v>
      </c>
      <c r="AI94" s="18">
        <f t="shared" si="225"/>
        <v>-1.0369973212639216</v>
      </c>
      <c r="AJ94" s="18">
        <f t="shared" si="225"/>
        <v>14.832444519170561</v>
      </c>
      <c r="AK94" s="18">
        <f t="shared" si="225"/>
        <v>5.0248661688738094</v>
      </c>
      <c r="AL94" s="18">
        <f t="shared" si="225"/>
        <v>0.10650351418461934</v>
      </c>
      <c r="AM94" s="18">
        <f t="shared" si="226"/>
        <v>2.4936038290826801</v>
      </c>
      <c r="AO94" s="18">
        <f t="shared" si="227"/>
        <v>1.7198179172562389</v>
      </c>
      <c r="AP94" s="18">
        <f t="shared" si="228"/>
        <v>3.9707525172689939</v>
      </c>
      <c r="AQ94" s="18">
        <f t="shared" si="229"/>
        <v>5.0198433475947102</v>
      </c>
      <c r="AS94" t="str">
        <f t="shared" si="258"/>
        <v>42 Secretarial and related occupations</v>
      </c>
      <c r="AT94" s="18">
        <f t="shared" si="230"/>
        <v>-0.86136365361108025</v>
      </c>
      <c r="AU94" s="18">
        <f t="shared" si="230"/>
        <v>9.1152847309998073</v>
      </c>
      <c r="AV94" s="18">
        <f t="shared" si="230"/>
        <v>4.7214590421861269</v>
      </c>
      <c r="AW94" s="18">
        <f t="shared" si="230"/>
        <v>2.5316230544506935</v>
      </c>
      <c r="AX94" s="18">
        <f t="shared" si="231"/>
        <v>3.6132141270539542</v>
      </c>
      <c r="AZ94" s="18">
        <f t="shared" si="232"/>
        <v>3.2564325369200064</v>
      </c>
      <c r="BA94" s="18">
        <f t="shared" si="233"/>
        <v>3.8639935140958537</v>
      </c>
      <c r="BB94" s="18">
        <f t="shared" si="234"/>
        <v>5.960244938160697</v>
      </c>
      <c r="BD94" t="str">
        <f t="shared" si="259"/>
        <v>42 Secretarial and related occupations</v>
      </c>
      <c r="BE94" s="18">
        <f t="shared" si="235"/>
        <v>-1.2079287297591335</v>
      </c>
      <c r="BF94" s="18">
        <f t="shared" si="235"/>
        <v>4.976355676611055</v>
      </c>
      <c r="BG94" s="18">
        <f t="shared" si="235"/>
        <v>5.527526555057527</v>
      </c>
      <c r="BH94" s="18">
        <f t="shared" si="235"/>
        <v>-3.9045750551972014</v>
      </c>
      <c r="BI94" s="18">
        <f t="shared" si="236"/>
        <v>-0.50317722859973824</v>
      </c>
      <c r="BK94" s="18">
        <f t="shared" si="237"/>
        <v>-0.85814039580156543</v>
      </c>
      <c r="BL94" s="18">
        <f t="shared" si="238"/>
        <v>3.2808935291322783</v>
      </c>
      <c r="BM94" s="18">
        <f t="shared" si="239"/>
        <v>2.7475463092524466</v>
      </c>
      <c r="BO94" t="str">
        <f t="shared" si="260"/>
        <v>42 Secretarial and related occupations</v>
      </c>
      <c r="BP94" s="18">
        <f t="shared" si="240"/>
        <v>-5.7079098369300585</v>
      </c>
      <c r="BQ94" s="18">
        <f t="shared" si="240"/>
        <v>1.6271740975878579</v>
      </c>
      <c r="BR94" s="18">
        <f t="shared" si="240"/>
        <v>-5.1611917486306229</v>
      </c>
      <c r="BS94" s="18">
        <f t="shared" si="240"/>
        <v>-12.226921843322991</v>
      </c>
      <c r="BT94" s="18">
        <f t="shared" si="241"/>
        <v>-9.2499028188460226</v>
      </c>
      <c r="BV94" s="18">
        <f t="shared" si="242"/>
        <v>-9.9321943410570217</v>
      </c>
      <c r="BW94" s="18">
        <f t="shared" si="243"/>
        <v>1.5372860955136014</v>
      </c>
      <c r="BX94" s="18">
        <f t="shared" si="244"/>
        <v>-4.9716538732850646</v>
      </c>
      <c r="BZ94" t="str">
        <f t="shared" si="261"/>
        <v>42 Secretarial and related occupations</v>
      </c>
      <c r="CA94" s="18">
        <f t="shared" si="245"/>
        <v>-7.5232400759909108</v>
      </c>
      <c r="CB94" s="18">
        <f t="shared" si="245"/>
        <v>1.8557452899226723</v>
      </c>
      <c r="CC94" s="18">
        <f t="shared" si="245"/>
        <v>-6.876037896195097</v>
      </c>
      <c r="CD94" s="18">
        <f t="shared" si="245"/>
        <v>-14.76260536955596</v>
      </c>
      <c r="CE94" s="18">
        <f t="shared" si="246"/>
        <v>-11.391649596801013</v>
      </c>
      <c r="CG94" s="18">
        <f t="shared" si="247"/>
        <v>-12.210900780895074</v>
      </c>
      <c r="CH94" s="18">
        <f t="shared" si="248"/>
        <v>1.340472869252185</v>
      </c>
      <c r="CI94" s="18">
        <f t="shared" si="249"/>
        <v>-6.5349882174107865</v>
      </c>
      <c r="CK94" t="str">
        <f t="shared" si="262"/>
        <v>42 Secretarial and related occupations</v>
      </c>
      <c r="CL94" s="18">
        <f t="shared" si="250"/>
        <v>-2.9415007794310166</v>
      </c>
      <c r="CM94" s="18">
        <f t="shared" si="250"/>
        <v>-30.413649857069114</v>
      </c>
      <c r="CN94" s="18">
        <f t="shared" si="250"/>
        <v>7.1022746717376295</v>
      </c>
      <c r="CO94" s="18">
        <f t="shared" si="250"/>
        <v>-1.3291839597796562</v>
      </c>
      <c r="CP94" s="18">
        <f t="shared" si="251"/>
        <v>-0.95380510935548779</v>
      </c>
      <c r="CR94" s="18">
        <f t="shared" si="252"/>
        <v>1.4048463932316402</v>
      </c>
      <c r="CS94" s="18">
        <f t="shared" si="253"/>
        <v>3.1955111982725715</v>
      </c>
      <c r="CT94" s="18">
        <f t="shared" si="254"/>
        <v>4.1325672764675137</v>
      </c>
    </row>
    <row r="95" spans="1:98" x14ac:dyDescent="0.2">
      <c r="A95" t="str">
        <f t="shared" si="209"/>
        <v>51 Skilled agricultural and related trades</v>
      </c>
      <c r="B95" s="18">
        <f t="shared" si="210"/>
        <v>29.811151302681726</v>
      </c>
      <c r="C95" s="18">
        <f t="shared" si="210"/>
        <v>67.281733344138942</v>
      </c>
      <c r="D95" s="18">
        <f t="shared" si="210"/>
        <v>1.4710185600175452</v>
      </c>
      <c r="E95" s="18">
        <f t="shared" si="210"/>
        <v>1.4663423756328564</v>
      </c>
      <c r="F95" s="18">
        <f t="shared" si="211"/>
        <v>4.6884252380299696</v>
      </c>
      <c r="H95" s="18">
        <f t="shared" si="212"/>
        <v>1.4679010798164915</v>
      </c>
      <c r="I95" s="18">
        <f t="shared" si="213"/>
        <v>3.9133267796803928</v>
      </c>
      <c r="J95" s="18">
        <f t="shared" si="214"/>
        <v>4.8088465447160278</v>
      </c>
      <c r="L95" t="str">
        <f t="shared" si="255"/>
        <v>51 Skilled agricultural and related trades</v>
      </c>
      <c r="M95" s="18">
        <f t="shared" si="215"/>
        <v>2.330175736266038</v>
      </c>
      <c r="N95" s="18">
        <f t="shared" si="215"/>
        <v>-2.6438482210099368</v>
      </c>
      <c r="O95" s="18">
        <f t="shared" si="215"/>
        <v>1.3142744969509179</v>
      </c>
      <c r="P95" s="18">
        <f t="shared" si="215"/>
        <v>3.3260349352454144</v>
      </c>
      <c r="Q95" s="18">
        <f t="shared" si="216"/>
        <v>2.3118386721611595</v>
      </c>
      <c r="S95" s="18">
        <f t="shared" si="217"/>
        <v>2.6510483132517138</v>
      </c>
      <c r="T95" s="18">
        <f t="shared" si="218"/>
        <v>3.6208683817869236</v>
      </c>
      <c r="U95" s="18">
        <f t="shared" si="219"/>
        <v>5.3507922797160434</v>
      </c>
      <c r="W95" t="str">
        <f t="shared" si="256"/>
        <v>51 Skilled agricultural and related trades</v>
      </c>
      <c r="X95" s="18">
        <f t="shared" si="220"/>
        <v>-6.8749674418822178</v>
      </c>
      <c r="Y95" s="18">
        <f t="shared" si="220"/>
        <v>34.045219006557993</v>
      </c>
      <c r="Z95" s="18">
        <f t="shared" si="220"/>
        <v>3.2293774930405084</v>
      </c>
      <c r="AA95" s="18">
        <f t="shared" si="220"/>
        <v>3.0577208226184815</v>
      </c>
      <c r="AB95" s="18">
        <f t="shared" si="221"/>
        <v>4.8194979866340582</v>
      </c>
      <c r="AD95" s="18">
        <f t="shared" si="222"/>
        <v>3.1149079735055096</v>
      </c>
      <c r="AE95" s="18">
        <f t="shared" si="223"/>
        <v>4.4041107851436223</v>
      </c>
      <c r="AF95" s="18">
        <f t="shared" si="224"/>
        <v>6.2793369329520177</v>
      </c>
      <c r="AH95" t="str">
        <f t="shared" si="257"/>
        <v>51 Skilled agricultural and related trades</v>
      </c>
      <c r="AI95" s="18">
        <f t="shared" si="225"/>
        <v>-4.2479656843179008</v>
      </c>
      <c r="AJ95" s="18">
        <f t="shared" si="225"/>
        <v>13.170239142930296</v>
      </c>
      <c r="AK95" s="18">
        <f t="shared" si="225"/>
        <v>2.5540534032613582</v>
      </c>
      <c r="AL95" s="18">
        <f t="shared" si="225"/>
        <v>1.8477693910644355</v>
      </c>
      <c r="AM95" s="18">
        <f t="shared" si="226"/>
        <v>2.7426410289331793</v>
      </c>
      <c r="AO95" s="18">
        <f t="shared" si="227"/>
        <v>2.0826552743609783</v>
      </c>
      <c r="AP95" s="18">
        <f t="shared" si="228"/>
        <v>4.1938045125253121</v>
      </c>
      <c r="AQ95" s="18">
        <f t="shared" si="229"/>
        <v>5.4424129906999186</v>
      </c>
      <c r="AS95" t="str">
        <f t="shared" si="258"/>
        <v>51 Skilled agricultural and related trades</v>
      </c>
      <c r="AT95" s="18">
        <f t="shared" si="230"/>
        <v>-6.8174632664123376</v>
      </c>
      <c r="AU95" s="18">
        <f t="shared" si="230"/>
        <v>20.302006305756358</v>
      </c>
      <c r="AV95" s="18">
        <f t="shared" si="230"/>
        <v>2.5607347719399876</v>
      </c>
      <c r="AW95" s="18">
        <f t="shared" si="230"/>
        <v>2.851505489142081</v>
      </c>
      <c r="AX95" s="18">
        <f t="shared" si="231"/>
        <v>3.7720302725769761</v>
      </c>
      <c r="AZ95" s="18">
        <f t="shared" si="232"/>
        <v>2.7544904357147182</v>
      </c>
      <c r="BA95" s="18">
        <f t="shared" si="233"/>
        <v>4.0480809534672257</v>
      </c>
      <c r="BB95" s="18">
        <f t="shared" si="234"/>
        <v>5.7606514608970594</v>
      </c>
      <c r="BD95" t="str">
        <f t="shared" si="259"/>
        <v>51 Skilled agricultural and related trades</v>
      </c>
      <c r="BE95" s="18">
        <f t="shared" si="235"/>
        <v>-8.8357117171145365</v>
      </c>
      <c r="BF95" s="18">
        <f t="shared" si="235"/>
        <v>21.450794130888795</v>
      </c>
      <c r="BG95" s="18">
        <f t="shared" si="235"/>
        <v>-1.8875551841466054</v>
      </c>
      <c r="BH95" s="18">
        <f t="shared" si="235"/>
        <v>1.0565811727364149</v>
      </c>
      <c r="BI95" s="18">
        <f t="shared" si="236"/>
        <v>1.2841946040717866</v>
      </c>
      <c r="BK95" s="18">
        <f t="shared" si="237"/>
        <v>6.5514726781579213E-2</v>
      </c>
      <c r="BL95" s="18">
        <f t="shared" si="238"/>
        <v>2.8236400494978886</v>
      </c>
      <c r="BM95" s="18">
        <f t="shared" si="239"/>
        <v>2.8680740964244</v>
      </c>
      <c r="BO95" t="str">
        <f t="shared" si="260"/>
        <v>51 Skilled agricultural and related trades</v>
      </c>
      <c r="BP95" s="18">
        <f t="shared" si="240"/>
        <v>-4.9505539437087576</v>
      </c>
      <c r="BQ95" s="18">
        <f t="shared" si="240"/>
        <v>-1.63334801064694</v>
      </c>
      <c r="BR95" s="18">
        <f t="shared" si="240"/>
        <v>0.75966997739975728</v>
      </c>
      <c r="BS95" s="18">
        <f t="shared" si="240"/>
        <v>1.0835070277983361</v>
      </c>
      <c r="BT95" s="18">
        <f t="shared" si="241"/>
        <v>0.81038803472204268</v>
      </c>
      <c r="BV95" s="18">
        <f t="shared" si="242"/>
        <v>0.97544586502051889</v>
      </c>
      <c r="BW95" s="18">
        <f t="shared" si="243"/>
        <v>3.0544503401426004</v>
      </c>
      <c r="BX95" s="18">
        <f t="shared" si="244"/>
        <v>3.7101664895393682</v>
      </c>
      <c r="BZ95" t="str">
        <f t="shared" si="261"/>
        <v>51 Skilled agricultural and related trades</v>
      </c>
      <c r="CA95" s="18">
        <f t="shared" si="245"/>
        <v>3.2680128305554224</v>
      </c>
      <c r="CB95" s="18">
        <f t="shared" si="245"/>
        <v>-26.644802608005037</v>
      </c>
      <c r="CC95" s="18">
        <f t="shared" si="245"/>
        <v>0.69623258234712271</v>
      </c>
      <c r="CD95" s="18">
        <f t="shared" si="245"/>
        <v>0.60644834034722095</v>
      </c>
      <c r="CE95" s="18">
        <f t="shared" si="246"/>
        <v>-1.3329375133372623</v>
      </c>
      <c r="CG95" s="18">
        <f t="shared" si="247"/>
        <v>0.63636752251667872</v>
      </c>
      <c r="CH95" s="18">
        <f t="shared" si="248"/>
        <v>2.7303922237132516</v>
      </c>
      <c r="CI95" s="18">
        <f t="shared" si="249"/>
        <v>3.1732045715465063</v>
      </c>
      <c r="CK95" t="str">
        <f t="shared" si="262"/>
        <v>51 Skilled agricultural and related trades</v>
      </c>
      <c r="CL95" s="18">
        <f t="shared" si="250"/>
        <v>-9.6213824866420374</v>
      </c>
      <c r="CM95" s="18">
        <f t="shared" si="250"/>
        <v>-6.2878508607499768</v>
      </c>
      <c r="CN95" s="18">
        <f t="shared" si="250"/>
        <v>-3.2389366525595764</v>
      </c>
      <c r="CO95" s="18">
        <f t="shared" si="250"/>
        <v>-7.8816248279904748</v>
      </c>
      <c r="CP95" s="18">
        <f t="shared" si="251"/>
        <v>-6.3548888650971076</v>
      </c>
      <c r="CR95" s="18">
        <f t="shared" si="252"/>
        <v>-6.3593563598920984</v>
      </c>
      <c r="CS95" s="18">
        <f t="shared" si="253"/>
        <v>1.6497403494168061</v>
      </c>
      <c r="CT95" s="18">
        <f t="shared" si="254"/>
        <v>-2.8170318043268083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10.75489865872148</v>
      </c>
      <c r="C96" s="18">
        <f t="shared" si="210"/>
        <v>-26.793544172512973</v>
      </c>
      <c r="D96" s="18">
        <f t="shared" si="210"/>
        <v>4.2335190867253569</v>
      </c>
      <c r="E96" s="18">
        <f t="shared" si="210"/>
        <v>3.3698128547785311</v>
      </c>
      <c r="F96" s="18">
        <f t="shared" si="211"/>
        <v>1.4279692399071564</v>
      </c>
      <c r="H96" s="18">
        <f t="shared" si="212"/>
        <v>3.6569167786054457</v>
      </c>
      <c r="I96" s="18">
        <f t="shared" si="213"/>
        <v>3.5215732597912996</v>
      </c>
      <c r="J96" s="18">
        <f t="shared" si="214"/>
        <v>5.9937824091214509</v>
      </c>
      <c r="L96" t="str">
        <f t="shared" si="255"/>
        <v>52 Skilled metal, electrical and electronic trades</v>
      </c>
      <c r="M96" s="18">
        <f t="shared" si="215"/>
        <v>13.828298381125981</v>
      </c>
      <c r="N96" s="18">
        <f t="shared" si="215"/>
        <v>-39.124699517990877</v>
      </c>
      <c r="O96" s="18">
        <f t="shared" si="215"/>
        <v>8.675438141872549</v>
      </c>
      <c r="P96" s="18">
        <f t="shared" si="215"/>
        <v>3.4633730720637468</v>
      </c>
      <c r="Q96" s="18">
        <f t="shared" si="216"/>
        <v>1.6389752962270965</v>
      </c>
      <c r="S96" s="18">
        <f t="shared" si="217"/>
        <v>5.1723444886240921</v>
      </c>
      <c r="T96" s="18">
        <f t="shared" si="218"/>
        <v>4.222480138345408</v>
      </c>
      <c r="U96" s="18">
        <f t="shared" si="219"/>
        <v>7.5757614721089883</v>
      </c>
      <c r="W96" t="str">
        <f t="shared" si="256"/>
        <v>52 Skilled metal, electrical and electronic trades</v>
      </c>
      <c r="X96" s="18">
        <f t="shared" si="220"/>
        <v>-3.5413651920461642</v>
      </c>
      <c r="Y96" s="18">
        <f t="shared" si="220"/>
        <v>-23.650787399256366</v>
      </c>
      <c r="Z96" s="18">
        <f t="shared" si="220"/>
        <v>4.5377521760532114</v>
      </c>
      <c r="AA96" s="18">
        <f t="shared" si="220"/>
        <v>1.4448752807259879</v>
      </c>
      <c r="AB96" s="18">
        <f t="shared" si="221"/>
        <v>0.59860703691541062</v>
      </c>
      <c r="AD96" s="18">
        <f t="shared" si="222"/>
        <v>2.4655308037097479</v>
      </c>
      <c r="AE96" s="18">
        <f t="shared" si="223"/>
        <v>3.3114581872648818</v>
      </c>
      <c r="AF96" s="18">
        <f t="shared" si="224"/>
        <v>4.9737944734220774</v>
      </c>
      <c r="AH96" t="str">
        <f t="shared" si="257"/>
        <v>52 Skilled metal, electrical and electronic trades</v>
      </c>
      <c r="AI96" s="18">
        <f t="shared" si="225"/>
        <v>-5.2584839507394339</v>
      </c>
      <c r="AJ96" s="18">
        <f t="shared" si="225"/>
        <v>-12.644651685914443</v>
      </c>
      <c r="AK96" s="18">
        <f t="shared" si="225"/>
        <v>2.6877707293522457</v>
      </c>
      <c r="AL96" s="18">
        <f t="shared" si="225"/>
        <v>2.3731220524243479</v>
      </c>
      <c r="AM96" s="18">
        <f t="shared" si="226"/>
        <v>1.4603633045290554</v>
      </c>
      <c r="AO96" s="18">
        <f t="shared" si="227"/>
        <v>2.4778976736475444</v>
      </c>
      <c r="AP96" s="18">
        <f t="shared" si="228"/>
        <v>2.9878833425630802</v>
      </c>
      <c r="AQ96" s="18">
        <f t="shared" si="229"/>
        <v>4.7253661158644711</v>
      </c>
      <c r="AS96" t="str">
        <f t="shared" si="258"/>
        <v>52 Skilled metal, electrical and electronic trades</v>
      </c>
      <c r="AT96" s="18">
        <f t="shared" si="230"/>
        <v>-4.0847049852255406</v>
      </c>
      <c r="AU96" s="18">
        <f t="shared" si="230"/>
        <v>-20.104059608185953</v>
      </c>
      <c r="AV96" s="18">
        <f t="shared" si="230"/>
        <v>1.9824370296483096</v>
      </c>
      <c r="AW96" s="18">
        <f t="shared" si="230"/>
        <v>0.34008484199690159</v>
      </c>
      <c r="AX96" s="18">
        <f t="shared" si="231"/>
        <v>-0.57547665628575606</v>
      </c>
      <c r="AZ96" s="18">
        <f t="shared" si="232"/>
        <v>0.88457557354566507</v>
      </c>
      <c r="BA96" s="18">
        <f t="shared" si="233"/>
        <v>2.6819038859164701</v>
      </c>
      <c r="BB96" s="18">
        <f t="shared" si="234"/>
        <v>3.3047421156137791</v>
      </c>
      <c r="BD96" t="str">
        <f t="shared" si="259"/>
        <v>52 Skilled metal, electrical and electronic trades</v>
      </c>
      <c r="BE96" s="18">
        <f t="shared" si="235"/>
        <v>-2.1148714134010982</v>
      </c>
      <c r="BF96" s="18">
        <f t="shared" si="235"/>
        <v>0.35252366059643769</v>
      </c>
      <c r="BG96" s="18">
        <f t="shared" si="235"/>
        <v>-2.6166808820252019</v>
      </c>
      <c r="BH96" s="18">
        <f t="shared" si="235"/>
        <v>-0.68522644088960805</v>
      </c>
      <c r="BI96" s="18">
        <f t="shared" si="236"/>
        <v>-1.2287368054818337</v>
      </c>
      <c r="BK96" s="18">
        <f t="shared" si="237"/>
        <v>-1.3332638909941408</v>
      </c>
      <c r="BL96" s="18">
        <f t="shared" si="238"/>
        <v>1.7942888198602125</v>
      </c>
      <c r="BM96" s="18">
        <f t="shared" si="239"/>
        <v>0.77852185039783972</v>
      </c>
      <c r="BO96" t="str">
        <f t="shared" si="260"/>
        <v>52 Skilled metal, electrical and electronic trades</v>
      </c>
      <c r="BP96" s="18">
        <f t="shared" si="240"/>
        <v>-1.2256345618936848</v>
      </c>
      <c r="BQ96" s="18">
        <f t="shared" si="240"/>
        <v>-19.326674251419952</v>
      </c>
      <c r="BR96" s="18">
        <f t="shared" si="240"/>
        <v>-1.015989341945911E-3</v>
      </c>
      <c r="BS96" s="18">
        <f t="shared" si="240"/>
        <v>-1.0190345632799858</v>
      </c>
      <c r="BT96" s="18">
        <f t="shared" si="241"/>
        <v>-1.9632180509468911</v>
      </c>
      <c r="BV96" s="18">
        <f t="shared" si="242"/>
        <v>-0.68085180477340801</v>
      </c>
      <c r="BW96" s="18">
        <f t="shared" si="243"/>
        <v>1.9826163518618101</v>
      </c>
      <c r="BX96" s="18">
        <f t="shared" si="244"/>
        <v>1.4717938134755526</v>
      </c>
      <c r="BZ96" t="str">
        <f t="shared" si="261"/>
        <v>52 Skilled metal, electrical and electronic trades</v>
      </c>
      <c r="CA96" s="18">
        <f t="shared" si="245"/>
        <v>7.996882251725701</v>
      </c>
      <c r="CB96" s="18">
        <f t="shared" si="245"/>
        <v>-46.01653519255008</v>
      </c>
      <c r="CC96" s="18">
        <f t="shared" si="245"/>
        <v>0.90689588780441532</v>
      </c>
      <c r="CD96" s="18">
        <f t="shared" si="245"/>
        <v>-6.4283461220712379</v>
      </c>
      <c r="CE96" s="18">
        <f t="shared" si="246"/>
        <v>-7.4328798107584966</v>
      </c>
      <c r="CG96" s="18">
        <f t="shared" si="247"/>
        <v>-4.0445118128826234</v>
      </c>
      <c r="CH96" s="18">
        <f t="shared" si="248"/>
        <v>1.8422287473703891</v>
      </c>
      <c r="CI96" s="18">
        <f t="shared" si="249"/>
        <v>-1.0520060798304143</v>
      </c>
      <c r="CK96" t="str">
        <f t="shared" si="262"/>
        <v>52 Skilled metal, electrical and electronic trades</v>
      </c>
      <c r="CL96" s="18">
        <f t="shared" si="250"/>
        <v>-2.140340768560578</v>
      </c>
      <c r="CM96" s="18">
        <f t="shared" si="250"/>
        <v>-27.21503569256901</v>
      </c>
      <c r="CN96" s="18">
        <f t="shared" si="250"/>
        <v>-1.8424931657943899</v>
      </c>
      <c r="CO96" s="18">
        <f t="shared" si="250"/>
        <v>-2.8226307138000006</v>
      </c>
      <c r="CP96" s="18">
        <f t="shared" si="251"/>
        <v>-4.2625368223754734</v>
      </c>
      <c r="CR96" s="18">
        <f t="shared" si="252"/>
        <v>-2.4970104989303965</v>
      </c>
      <c r="CS96" s="18">
        <f t="shared" si="253"/>
        <v>1.8566351516915658</v>
      </c>
      <c r="CT96" s="18">
        <f t="shared" si="254"/>
        <v>1.4027148654438548E-2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1.790331039911619</v>
      </c>
      <c r="C97" s="18">
        <f t="shared" si="210"/>
        <v>-40.149614779745292</v>
      </c>
      <c r="D97" s="18">
        <f t="shared" si="210"/>
        <v>12.341416740192624</v>
      </c>
      <c r="E97" s="18">
        <f t="shared" si="210"/>
        <v>1.2398319742183972</v>
      </c>
      <c r="F97" s="18">
        <f t="shared" si="211"/>
        <v>1.2057148606481993</v>
      </c>
      <c r="H97" s="18">
        <f t="shared" si="212"/>
        <v>4.8127805992303152</v>
      </c>
      <c r="I97" s="18">
        <f t="shared" si="213"/>
        <v>4.2572845844092377</v>
      </c>
      <c r="J97" s="18">
        <f t="shared" si="214"/>
        <v>7.3386531191237614</v>
      </c>
      <c r="L97" t="str">
        <f t="shared" si="255"/>
        <v>53 Skilled construction and building trades</v>
      </c>
      <c r="M97" s="18">
        <f t="shared" si="215"/>
        <v>6.7209743281953616</v>
      </c>
      <c r="N97" s="18">
        <f t="shared" si="215"/>
        <v>-37.235465735821037</v>
      </c>
      <c r="O97" s="18">
        <f t="shared" si="215"/>
        <v>6.53269639316989</v>
      </c>
      <c r="P97" s="18">
        <f t="shared" si="215"/>
        <v>2.7227855270003598</v>
      </c>
      <c r="Q97" s="18">
        <f t="shared" si="216"/>
        <v>0.74820077363744186</v>
      </c>
      <c r="S97" s="18">
        <f t="shared" si="217"/>
        <v>3.9773707963007832</v>
      </c>
      <c r="T97" s="18">
        <f t="shared" si="218"/>
        <v>4.0311373605650402</v>
      </c>
      <c r="U97" s="18">
        <f t="shared" si="219"/>
        <v>6.5886018492085086</v>
      </c>
      <c r="W97" t="str">
        <f t="shared" si="256"/>
        <v>53 Skilled construction and building trades</v>
      </c>
      <c r="X97" s="18">
        <f t="shared" si="220"/>
        <v>-3.4417068498942327</v>
      </c>
      <c r="Y97" s="18">
        <f t="shared" si="220"/>
        <v>-23.23593058704261</v>
      </c>
      <c r="Z97" s="18">
        <f t="shared" si="220"/>
        <v>4.354743786877191</v>
      </c>
      <c r="AA97" s="18">
        <f t="shared" si="220"/>
        <v>0.25858040532296123</v>
      </c>
      <c r="AB97" s="18">
        <f t="shared" si="221"/>
        <v>-0.15911890345889912</v>
      </c>
      <c r="AD97" s="18">
        <f t="shared" si="222"/>
        <v>1.6057843408672223</v>
      </c>
      <c r="AE97" s="18">
        <f t="shared" si="223"/>
        <v>3.3419655682396687</v>
      </c>
      <c r="AF97" s="18">
        <f t="shared" si="224"/>
        <v>4.398601176841388</v>
      </c>
      <c r="AH97" t="str">
        <f t="shared" si="257"/>
        <v>53 Skilled construction and building trades</v>
      </c>
      <c r="AI97" s="18">
        <f t="shared" si="225"/>
        <v>-1.1442323222397355</v>
      </c>
      <c r="AJ97" s="18">
        <f t="shared" si="225"/>
        <v>-18.677740415368092</v>
      </c>
      <c r="AK97" s="18">
        <f t="shared" si="225"/>
        <v>3.6243762315601558</v>
      </c>
      <c r="AL97" s="18">
        <f t="shared" si="225"/>
        <v>0.80218188090028786</v>
      </c>
      <c r="AM97" s="18">
        <f t="shared" si="226"/>
        <v>0.32026036094339183</v>
      </c>
      <c r="AO97" s="18">
        <f t="shared" si="227"/>
        <v>1.7342680575992864</v>
      </c>
      <c r="AP97" s="18">
        <f t="shared" si="228"/>
        <v>3.4510545534606862</v>
      </c>
      <c r="AQ97" s="18">
        <f t="shared" si="229"/>
        <v>4.5803605597915631</v>
      </c>
      <c r="AS97" t="str">
        <f t="shared" si="258"/>
        <v>53 Skilled construction and building trades</v>
      </c>
      <c r="AT97" s="18">
        <f t="shared" si="230"/>
        <v>-0.85154209998681285</v>
      </c>
      <c r="AU97" s="18">
        <f t="shared" si="230"/>
        <v>-17.440420671959835</v>
      </c>
      <c r="AV97" s="18">
        <f t="shared" si="230"/>
        <v>4.9681050025883078</v>
      </c>
      <c r="AW97" s="18">
        <f t="shared" si="230"/>
        <v>0.80026408799436233</v>
      </c>
      <c r="AX97" s="18">
        <f t="shared" si="231"/>
        <v>0.81889535978985073</v>
      </c>
      <c r="AZ97" s="18">
        <f t="shared" si="232"/>
        <v>2.1708247001990477</v>
      </c>
      <c r="BA97" s="18">
        <f t="shared" si="233"/>
        <v>3.6274378853669242</v>
      </c>
      <c r="BB97" s="18">
        <f t="shared" si="234"/>
        <v>5.0259114755043077</v>
      </c>
      <c r="BD97" t="str">
        <f t="shared" si="259"/>
        <v>53 Skilled construction and building trades</v>
      </c>
      <c r="BE97" s="18">
        <f t="shared" si="235"/>
        <v>-0.57579155509729363</v>
      </c>
      <c r="BF97" s="18">
        <f t="shared" si="235"/>
        <v>-3.8287580126389331</v>
      </c>
      <c r="BG97" s="18">
        <f t="shared" si="235"/>
        <v>-2.9484876115406178</v>
      </c>
      <c r="BH97" s="18">
        <f t="shared" si="235"/>
        <v>-1.5083044474022089</v>
      </c>
      <c r="BI97" s="18">
        <f t="shared" si="236"/>
        <v>-2.1066239275540077</v>
      </c>
      <c r="BK97" s="18">
        <f t="shared" si="237"/>
        <v>-1.9907245761875192</v>
      </c>
      <c r="BL97" s="18">
        <f t="shared" si="238"/>
        <v>1.8824537155110788</v>
      </c>
      <c r="BM97" s="18">
        <f t="shared" si="239"/>
        <v>0.40440525072165112</v>
      </c>
      <c r="BO97" t="str">
        <f t="shared" si="260"/>
        <v>53 Skilled construction and building trades</v>
      </c>
      <c r="BP97" s="18">
        <f t="shared" si="240"/>
        <v>2.6238695107547505</v>
      </c>
      <c r="BQ97" s="18">
        <f t="shared" si="240"/>
        <v>-19.711611938868657</v>
      </c>
      <c r="BR97" s="18">
        <f t="shared" si="240"/>
        <v>2.3138406615684781</v>
      </c>
      <c r="BS97" s="18">
        <f t="shared" si="240"/>
        <v>0.34522390348676879</v>
      </c>
      <c r="BT97" s="18">
        <f t="shared" si="241"/>
        <v>-0.4409523241928226</v>
      </c>
      <c r="BV97" s="18">
        <f t="shared" si="242"/>
        <v>0.99718441398808366</v>
      </c>
      <c r="BW97" s="18">
        <f t="shared" si="243"/>
        <v>2.6592507602316795</v>
      </c>
      <c r="BX97" s="18">
        <f t="shared" si="244"/>
        <v>3.3651510994283207</v>
      </c>
      <c r="BZ97" t="str">
        <f t="shared" si="261"/>
        <v>53 Skilled construction and building trades</v>
      </c>
      <c r="CA97" s="18">
        <f t="shared" si="245"/>
        <v>10.408634677124873</v>
      </c>
      <c r="CB97" s="18">
        <f t="shared" si="245"/>
        <v>-46.779888703783875</v>
      </c>
      <c r="CC97" s="18">
        <f t="shared" si="245"/>
        <v>1.7334024820449878</v>
      </c>
      <c r="CD97" s="18">
        <f t="shared" si="245"/>
        <v>-3.2802729637410266</v>
      </c>
      <c r="CE97" s="18">
        <f t="shared" si="246"/>
        <v>-5.3416313424724526</v>
      </c>
      <c r="CG97" s="18">
        <f t="shared" si="247"/>
        <v>-1.6371210722374685</v>
      </c>
      <c r="CH97" s="18">
        <f t="shared" si="248"/>
        <v>2.2261866390919538</v>
      </c>
      <c r="CI97" s="18">
        <f t="shared" si="249"/>
        <v>1.0637471048496216</v>
      </c>
      <c r="CK97" t="str">
        <f t="shared" si="262"/>
        <v>53 Skilled construction and building trades</v>
      </c>
      <c r="CL97" s="18">
        <f t="shared" si="250"/>
        <v>2.6397615216167125E-3</v>
      </c>
      <c r="CM97" s="18">
        <f t="shared" si="250"/>
        <v>-29.807535684587847</v>
      </c>
      <c r="CN97" s="18">
        <f t="shared" si="250"/>
        <v>-7.5992677036050722</v>
      </c>
      <c r="CO97" s="18">
        <f t="shared" si="250"/>
        <v>-14.093892938077634</v>
      </c>
      <c r="CP97" s="18">
        <f t="shared" si="251"/>
        <v>-13.217582016703322</v>
      </c>
      <c r="CR97" s="18">
        <f t="shared" si="252"/>
        <v>-11.981391799016317</v>
      </c>
      <c r="CS97" s="18">
        <f t="shared" si="253"/>
        <v>1.0101636945716308</v>
      </c>
      <c r="CT97" s="18">
        <f t="shared" si="254"/>
        <v>-7.50760357405722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1.4122078293857143</v>
      </c>
      <c r="C98" s="18">
        <f t="shared" si="210"/>
        <v>-20.33195896416521</v>
      </c>
      <c r="D98" s="18">
        <f t="shared" si="210"/>
        <v>4.5396392341332303</v>
      </c>
      <c r="E98" s="18">
        <f t="shared" si="210"/>
        <v>2.4315546076213668</v>
      </c>
      <c r="F98" s="18">
        <f t="shared" si="211"/>
        <v>1.4791153925846068</v>
      </c>
      <c r="H98" s="18">
        <f t="shared" si="212"/>
        <v>3.1294832689316987</v>
      </c>
      <c r="I98" s="18">
        <f t="shared" si="213"/>
        <v>3.9830967288743802</v>
      </c>
      <c r="J98" s="18">
        <f t="shared" si="214"/>
        <v>5.9633634820237091</v>
      </c>
      <c r="L98" t="str">
        <f t="shared" si="255"/>
        <v>54 Textiles, printing and other skilled trades</v>
      </c>
      <c r="M98" s="18">
        <f t="shared" si="215"/>
        <v>5.9635982015392885</v>
      </c>
      <c r="N98" s="18">
        <f t="shared" si="215"/>
        <v>-1.5611743601339101</v>
      </c>
      <c r="O98" s="18">
        <f t="shared" si="215"/>
        <v>4.7732861604875998</v>
      </c>
      <c r="P98" s="18">
        <f t="shared" si="215"/>
        <v>3.1480779325528507</v>
      </c>
      <c r="Q98" s="18">
        <f t="shared" si="216"/>
        <v>3.350936327711862</v>
      </c>
      <c r="S98" s="18">
        <f t="shared" si="217"/>
        <v>3.6869934447734787</v>
      </c>
      <c r="T98" s="18">
        <f t="shared" si="218"/>
        <v>4.2355150100479078</v>
      </c>
      <c r="U98" s="18">
        <f t="shared" si="219"/>
        <v>6.534670915042784</v>
      </c>
      <c r="W98" t="str">
        <f t="shared" si="256"/>
        <v>54 Textiles, printing and other skilled trades</v>
      </c>
      <c r="X98" s="18">
        <f t="shared" si="220"/>
        <v>-0.34296726969101909</v>
      </c>
      <c r="Y98" s="18">
        <f t="shared" si="220"/>
        <v>-8.4606596248287254</v>
      </c>
      <c r="Z98" s="18">
        <f t="shared" si="220"/>
        <v>4.4318361876946488</v>
      </c>
      <c r="AA98" s="18">
        <f t="shared" si="220"/>
        <v>2.4891761339262075</v>
      </c>
      <c r="AB98" s="18">
        <f t="shared" si="221"/>
        <v>2.3668932709718149</v>
      </c>
      <c r="AD98" s="18">
        <f t="shared" si="222"/>
        <v>3.1326806215397296</v>
      </c>
      <c r="AE98" s="18">
        <f t="shared" si="223"/>
        <v>4.0546046119159351</v>
      </c>
      <c r="AF98" s="18">
        <f t="shared" si="224"/>
        <v>6.0205105204627518</v>
      </c>
      <c r="AH98" t="str">
        <f t="shared" si="257"/>
        <v>54 Textiles, printing and other skilled trades</v>
      </c>
      <c r="AI98" s="18">
        <f t="shared" si="225"/>
        <v>-0.50738648888168925</v>
      </c>
      <c r="AJ98" s="18">
        <f t="shared" si="225"/>
        <v>15.995524374649662</v>
      </c>
      <c r="AK98" s="18">
        <f t="shared" si="225"/>
        <v>2.8337678902919938</v>
      </c>
      <c r="AL98" s="18">
        <f t="shared" si="225"/>
        <v>3.8440869761302121</v>
      </c>
      <c r="AM98" s="18">
        <f t="shared" si="226"/>
        <v>4.2458095264646056</v>
      </c>
      <c r="AO98" s="18">
        <f t="shared" si="227"/>
        <v>3.5062158291088164</v>
      </c>
      <c r="AP98" s="18">
        <f t="shared" si="228"/>
        <v>4.1017695403165133</v>
      </c>
      <c r="AQ98" s="18">
        <f t="shared" si="229"/>
        <v>6.3115534129392081</v>
      </c>
      <c r="AS98" t="str">
        <f t="shared" si="258"/>
        <v>54 Textiles, printing and other skilled trades</v>
      </c>
      <c r="AT98" s="18">
        <f t="shared" si="230"/>
        <v>-3.2263856487698472</v>
      </c>
      <c r="AU98" s="18">
        <f t="shared" si="230"/>
        <v>4.4078984013487643</v>
      </c>
      <c r="AV98" s="18">
        <f t="shared" si="230"/>
        <v>2.461983312069016</v>
      </c>
      <c r="AW98" s="18">
        <f t="shared" si="230"/>
        <v>1.2725074427133443</v>
      </c>
      <c r="AX98" s="18">
        <f t="shared" si="231"/>
        <v>1.836607551192837</v>
      </c>
      <c r="AZ98" s="18">
        <f t="shared" si="232"/>
        <v>1.6674571440687957</v>
      </c>
      <c r="BA98" s="18">
        <f t="shared" si="233"/>
        <v>3.5395138317698693</v>
      </c>
      <c r="BB98" s="18">
        <f t="shared" si="234"/>
        <v>4.6115421958514924</v>
      </c>
      <c r="BD98" t="str">
        <f t="shared" si="259"/>
        <v>54 Textiles, printing and other skilled trades</v>
      </c>
      <c r="BE98" s="18">
        <f t="shared" si="235"/>
        <v>-2.7998058628308731</v>
      </c>
      <c r="BF98" s="18">
        <f t="shared" si="235"/>
        <v>4.596324496862203</v>
      </c>
      <c r="BG98" s="18">
        <f t="shared" si="235"/>
        <v>0.47757608544907182</v>
      </c>
      <c r="BH98" s="18">
        <f t="shared" si="235"/>
        <v>1.1092001970965937</v>
      </c>
      <c r="BI98" s="18">
        <f t="shared" si="236"/>
        <v>1.1254710548981972</v>
      </c>
      <c r="BK98" s="18">
        <f t="shared" si="237"/>
        <v>0.89821888485399626</v>
      </c>
      <c r="BL98" s="18">
        <f t="shared" si="238"/>
        <v>2.6521465790657839</v>
      </c>
      <c r="BM98" s="18">
        <f t="shared" si="239"/>
        <v>3.2872343819088101</v>
      </c>
      <c r="BO98" t="str">
        <f t="shared" si="260"/>
        <v>54 Textiles, printing and other skilled trades</v>
      </c>
      <c r="BP98" s="18">
        <f t="shared" si="240"/>
        <v>-2.365519848906561</v>
      </c>
      <c r="BQ98" s="18">
        <f t="shared" si="240"/>
        <v>-1.3251967257248864</v>
      </c>
      <c r="BR98" s="18">
        <f t="shared" si="240"/>
        <v>-3.1441460899097384</v>
      </c>
      <c r="BS98" s="18">
        <f t="shared" si="240"/>
        <v>-0.804423510979968</v>
      </c>
      <c r="BT98" s="18">
        <f t="shared" si="241"/>
        <v>-1.5739812434744427</v>
      </c>
      <c r="BV98" s="18">
        <f t="shared" si="242"/>
        <v>-1.5905445582661382</v>
      </c>
      <c r="BW98" s="18">
        <f t="shared" si="243"/>
        <v>1.9182261506528908</v>
      </c>
      <c r="BX98" s="18">
        <f t="shared" si="244"/>
        <v>0.73441059715091406</v>
      </c>
      <c r="BZ98" t="str">
        <f t="shared" si="261"/>
        <v>54 Textiles, printing and other skilled trades</v>
      </c>
      <c r="CA98" s="18">
        <f t="shared" si="245"/>
        <v>2.0993299799537901</v>
      </c>
      <c r="CB98" s="18">
        <f t="shared" si="245"/>
        <v>-20.005865078672969</v>
      </c>
      <c r="CC98" s="18">
        <f t="shared" si="245"/>
        <v>-0.42775866928633777</v>
      </c>
      <c r="CD98" s="18">
        <f t="shared" si="245"/>
        <v>-4.0409717450636151</v>
      </c>
      <c r="CE98" s="18">
        <f t="shared" si="246"/>
        <v>-4.0239220800472371</v>
      </c>
      <c r="CG98" s="18">
        <f t="shared" si="247"/>
        <v>-2.8513756507862031</v>
      </c>
      <c r="CH98" s="18">
        <f t="shared" si="248"/>
        <v>1.8844473982007504</v>
      </c>
      <c r="CI98" s="18">
        <f t="shared" si="249"/>
        <v>-0.19503452440763347</v>
      </c>
      <c r="CK98" t="str">
        <f t="shared" si="262"/>
        <v>54 Textiles, printing and other skilled trades</v>
      </c>
      <c r="CL98" s="18">
        <f t="shared" si="250"/>
        <v>-3.5339236408584163</v>
      </c>
      <c r="CM98" s="18">
        <f t="shared" si="250"/>
        <v>-21.638303767802579</v>
      </c>
      <c r="CN98" s="18">
        <f t="shared" si="250"/>
        <v>-3.3888661825689059</v>
      </c>
      <c r="CO98" s="18">
        <f t="shared" si="250"/>
        <v>-1.7822266871496129</v>
      </c>
      <c r="CP98" s="18">
        <f t="shared" si="251"/>
        <v>-3.6567516181904125</v>
      </c>
      <c r="CR98" s="18">
        <f t="shared" si="252"/>
        <v>-2.3207201601537886</v>
      </c>
      <c r="CS98" s="18">
        <f t="shared" si="253"/>
        <v>1.700077340941708</v>
      </c>
      <c r="CT98" s="18">
        <f t="shared" si="254"/>
        <v>-6.1293684635510548E-2</v>
      </c>
    </row>
    <row r="99" spans="1:98" x14ac:dyDescent="0.2">
      <c r="A99" t="str">
        <f t="shared" si="209"/>
        <v>61 Caring personal service occupations</v>
      </c>
      <c r="B99" s="18">
        <f t="shared" si="210"/>
        <v>5.7425848674939495</v>
      </c>
      <c r="C99" s="18">
        <f t="shared" si="210"/>
        <v>-17.722743113409312</v>
      </c>
      <c r="D99" s="18">
        <f t="shared" si="210"/>
        <v>5.2165109788124164</v>
      </c>
      <c r="E99" s="18">
        <f t="shared" si="210"/>
        <v>2.5405724413969377</v>
      </c>
      <c r="F99" s="18">
        <f t="shared" si="211"/>
        <v>1.9567636190491733</v>
      </c>
      <c r="H99" s="18">
        <f t="shared" si="212"/>
        <v>3.4249033778201321</v>
      </c>
      <c r="I99" s="18">
        <f t="shared" si="213"/>
        <v>4.1764099003517297</v>
      </c>
      <c r="J99" s="18">
        <f t="shared" si="214"/>
        <v>6.3118445726072503</v>
      </c>
      <c r="L99" t="str">
        <f t="shared" si="255"/>
        <v>61 Caring personal service occupations</v>
      </c>
      <c r="M99" s="18">
        <f t="shared" si="215"/>
        <v>8.4047062646966033</v>
      </c>
      <c r="N99" s="18">
        <f t="shared" si="215"/>
        <v>-18.139396608262526</v>
      </c>
      <c r="O99" s="18">
        <f t="shared" si="215"/>
        <v>4.6901103111519848</v>
      </c>
      <c r="P99" s="18">
        <f t="shared" si="215"/>
        <v>2.2898964028231772</v>
      </c>
      <c r="Q99" s="18">
        <f t="shared" si="216"/>
        <v>1.6092307587278976</v>
      </c>
      <c r="S99" s="18">
        <f t="shared" si="217"/>
        <v>3.0837901855601535</v>
      </c>
      <c r="T99" s="18">
        <f t="shared" si="218"/>
        <v>4.2217107790127439</v>
      </c>
      <c r="U99" s="18">
        <f t="shared" si="219"/>
        <v>6.1168332705168638</v>
      </c>
      <c r="W99" t="str">
        <f t="shared" si="256"/>
        <v>61 Caring personal service occupations</v>
      </c>
      <c r="X99" s="18">
        <f t="shared" si="220"/>
        <v>2.5384876388788058</v>
      </c>
      <c r="Y99" s="18">
        <f t="shared" si="220"/>
        <v>4.5532053952235252</v>
      </c>
      <c r="Z99" s="18">
        <f t="shared" si="220"/>
        <v>3.5695026762301518</v>
      </c>
      <c r="AA99" s="18">
        <f t="shared" si="220"/>
        <v>2.5518348043769956</v>
      </c>
      <c r="AB99" s="18">
        <f t="shared" si="221"/>
        <v>2.9931158915517786</v>
      </c>
      <c r="AD99" s="18">
        <f t="shared" si="222"/>
        <v>2.8899414876874197</v>
      </c>
      <c r="AE99" s="18">
        <f t="shared" si="223"/>
        <v>4.184485977602237</v>
      </c>
      <c r="AF99" s="18">
        <f t="shared" si="224"/>
        <v>5.9588658701640984</v>
      </c>
      <c r="AH99" t="str">
        <f t="shared" si="257"/>
        <v>61 Caring personal service occupations</v>
      </c>
      <c r="AI99" s="18">
        <f t="shared" si="225"/>
        <v>-1.6071054010658004</v>
      </c>
      <c r="AJ99" s="18">
        <f t="shared" si="225"/>
        <v>11.606593645474849</v>
      </c>
      <c r="AK99" s="18">
        <f t="shared" si="225"/>
        <v>0.76469327210875182</v>
      </c>
      <c r="AL99" s="18">
        <f t="shared" si="225"/>
        <v>0.87031062764364453</v>
      </c>
      <c r="AM99" s="18">
        <f t="shared" si="226"/>
        <v>1.4767584408106993</v>
      </c>
      <c r="AO99" s="18">
        <f t="shared" si="227"/>
        <v>0.83509254777929254</v>
      </c>
      <c r="AP99" s="18">
        <f t="shared" si="228"/>
        <v>3.3114978227262615</v>
      </c>
      <c r="AQ99" s="18">
        <f t="shared" si="229"/>
        <v>3.852533562412841</v>
      </c>
      <c r="AS99" t="str">
        <f t="shared" si="258"/>
        <v>61 Caring personal service occupations</v>
      </c>
      <c r="AT99" s="18">
        <f t="shared" si="230"/>
        <v>6.6273007362016578E-2</v>
      </c>
      <c r="AU99" s="18">
        <f t="shared" si="230"/>
        <v>10.491913058554992</v>
      </c>
      <c r="AV99" s="18">
        <f t="shared" si="230"/>
        <v>1.1661963102317374</v>
      </c>
      <c r="AW99" s="18">
        <f t="shared" si="230"/>
        <v>1.1861730628353273</v>
      </c>
      <c r="AX99" s="18">
        <f t="shared" si="231"/>
        <v>1.7378268728012403</v>
      </c>
      <c r="AZ99" s="18">
        <f t="shared" si="232"/>
        <v>1.1795137070388817</v>
      </c>
      <c r="BA99" s="18">
        <f t="shared" si="233"/>
        <v>3.4895325624285656</v>
      </c>
      <c r="BB99" s="18">
        <f t="shared" si="234"/>
        <v>4.2430449639469403</v>
      </c>
      <c r="BD99" t="str">
        <f t="shared" si="259"/>
        <v>61 Caring personal service occupations</v>
      </c>
      <c r="BE99" s="18">
        <f t="shared" si="235"/>
        <v>1.7954556216608131</v>
      </c>
      <c r="BF99" s="18">
        <f t="shared" si="235"/>
        <v>6.0131841794643703</v>
      </c>
      <c r="BG99" s="18">
        <f t="shared" si="235"/>
        <v>3.3143486280237111</v>
      </c>
      <c r="BH99" s="18">
        <f t="shared" si="235"/>
        <v>1.4918240280151318</v>
      </c>
      <c r="BI99" s="18">
        <f t="shared" si="236"/>
        <v>2.3362748545565637</v>
      </c>
      <c r="BK99" s="18">
        <f t="shared" si="237"/>
        <v>2.0957316640874746</v>
      </c>
      <c r="BL99" s="18">
        <f t="shared" si="238"/>
        <v>3.6417228555958969</v>
      </c>
      <c r="BM99" s="18">
        <f t="shared" si="239"/>
        <v>4.9868704251578633</v>
      </c>
      <c r="BO99" t="str">
        <f t="shared" si="260"/>
        <v>61 Caring personal service occupations</v>
      </c>
      <c r="BP99" s="18">
        <f t="shared" si="240"/>
        <v>-3.0772645759474471</v>
      </c>
      <c r="BQ99" s="18">
        <f t="shared" si="240"/>
        <v>6.1193077608396207</v>
      </c>
      <c r="BR99" s="18">
        <f t="shared" si="240"/>
        <v>-1.4798439599496227</v>
      </c>
      <c r="BS99" s="18">
        <f t="shared" si="240"/>
        <v>-2.8924488118756253</v>
      </c>
      <c r="BT99" s="18">
        <f t="shared" si="241"/>
        <v>-1.9106474388683292</v>
      </c>
      <c r="BV99" s="18">
        <f t="shared" si="242"/>
        <v>-2.4238454631498874</v>
      </c>
      <c r="BW99" s="18">
        <f t="shared" si="243"/>
        <v>2.3447539468437029</v>
      </c>
      <c r="BX99" s="18">
        <f t="shared" si="244"/>
        <v>0.68496050738457992</v>
      </c>
      <c r="BZ99" t="str">
        <f t="shared" si="261"/>
        <v>61 Caring personal service occupations</v>
      </c>
      <c r="CA99" s="18">
        <f t="shared" si="245"/>
        <v>-14.338784619684331</v>
      </c>
      <c r="CB99" s="18">
        <f t="shared" si="245"/>
        <v>-19.942503965781167</v>
      </c>
      <c r="CC99" s="18">
        <f t="shared" si="245"/>
        <v>-5.1871499744294391</v>
      </c>
      <c r="CD99" s="18">
        <f t="shared" si="245"/>
        <v>-2.118361312618755</v>
      </c>
      <c r="CE99" s="18">
        <f t="shared" si="246"/>
        <v>-4.2978057634471263</v>
      </c>
      <c r="CG99" s="18">
        <f t="shared" si="247"/>
        <v>-3.1521713598389178</v>
      </c>
      <c r="CH99" s="18">
        <f t="shared" si="248"/>
        <v>1.4538620457415385</v>
      </c>
      <c r="CI99" s="18">
        <f t="shared" si="249"/>
        <v>-0.99855397464282403</v>
      </c>
      <c r="CK99" t="str">
        <f t="shared" si="262"/>
        <v>61 Caring personal service occupations</v>
      </c>
      <c r="CL99" s="18">
        <f t="shared" si="250"/>
        <v>-2.4997312544438155</v>
      </c>
      <c r="CM99" s="18">
        <f t="shared" si="250"/>
        <v>-17.32279474121755</v>
      </c>
      <c r="CN99" s="18">
        <f t="shared" si="250"/>
        <v>1.6679882224110987</v>
      </c>
      <c r="CO99" s="18">
        <f t="shared" si="250"/>
        <v>-0.9895013050275181</v>
      </c>
      <c r="CP99" s="18">
        <f t="shared" si="251"/>
        <v>-1.2851559924057732</v>
      </c>
      <c r="CR99" s="18">
        <f t="shared" si="252"/>
        <v>-0.11148072497351169</v>
      </c>
      <c r="CS99" s="18">
        <f t="shared" si="253"/>
        <v>1.8957275224610326</v>
      </c>
      <c r="CT99" s="18">
        <f t="shared" si="254"/>
        <v>1.8101852901831972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2.5892977512532722</v>
      </c>
      <c r="C100" s="18">
        <f t="shared" si="210"/>
        <v>3.9556624563785947</v>
      </c>
      <c r="D100" s="18">
        <f t="shared" si="210"/>
        <v>6.5037475338093786</v>
      </c>
      <c r="E100" s="18">
        <f t="shared" si="210"/>
        <v>4.5560856149635454</v>
      </c>
      <c r="F100" s="18">
        <f t="shared" si="211"/>
        <v>5.1230274465771108</v>
      </c>
      <c r="H100" s="18">
        <f t="shared" si="212"/>
        <v>5.2013162527631218</v>
      </c>
      <c r="I100" s="18">
        <f t="shared" si="213"/>
        <v>4.4061926530099438</v>
      </c>
      <c r="J100" s="18">
        <f t="shared" si="214"/>
        <v>7.7150367184512847</v>
      </c>
      <c r="L100" t="str">
        <f t="shared" si="255"/>
        <v>62 Leisure, travel and related personal service occupations</v>
      </c>
      <c r="M100" s="18">
        <f t="shared" si="215"/>
        <v>11.331110514965914</v>
      </c>
      <c r="N100" s="18">
        <f t="shared" si="215"/>
        <v>-28.163063665335265</v>
      </c>
      <c r="O100" s="18">
        <f t="shared" si="215"/>
        <v>3.7696670855049685</v>
      </c>
      <c r="P100" s="18">
        <f t="shared" si="215"/>
        <v>2.5688237730134622</v>
      </c>
      <c r="Q100" s="18">
        <f t="shared" si="216"/>
        <v>0.67655691119352657</v>
      </c>
      <c r="S100" s="18">
        <f t="shared" si="217"/>
        <v>2.9675528375302962</v>
      </c>
      <c r="T100" s="18">
        <f t="shared" si="218"/>
        <v>4.0289227593110155</v>
      </c>
      <c r="U100" s="18">
        <f t="shared" si="219"/>
        <v>5.8887121027872746</v>
      </c>
      <c r="W100" t="str">
        <f t="shared" si="256"/>
        <v>62 Leisure, travel and related personal service occupations</v>
      </c>
      <c r="X100" s="18">
        <f t="shared" si="220"/>
        <v>4.4223105775376137</v>
      </c>
      <c r="Y100" s="18">
        <f t="shared" si="220"/>
        <v>1.3839697405778173</v>
      </c>
      <c r="Z100" s="18">
        <f t="shared" si="220"/>
        <v>4.4714159647021523</v>
      </c>
      <c r="AA100" s="18">
        <f t="shared" si="220"/>
        <v>3.6705573990561291</v>
      </c>
      <c r="AB100" s="18">
        <f t="shared" si="221"/>
        <v>3.7754056242895295</v>
      </c>
      <c r="AD100" s="18">
        <f t="shared" si="222"/>
        <v>3.9368257826820408</v>
      </c>
      <c r="AE100" s="18">
        <f t="shared" si="223"/>
        <v>4.3457521079026673</v>
      </c>
      <c r="AF100" s="18">
        <f t="shared" si="224"/>
        <v>6.7861799054302452</v>
      </c>
      <c r="AH100" t="str">
        <f t="shared" si="257"/>
        <v>62 Leisure, travel and related personal service occupations</v>
      </c>
      <c r="AI100" s="18">
        <f t="shared" si="225"/>
        <v>4.5377966608209253</v>
      </c>
      <c r="AJ100" s="18">
        <f t="shared" si="225"/>
        <v>5.0602118140578467</v>
      </c>
      <c r="AK100" s="18">
        <f t="shared" si="225"/>
        <v>3.321167574662387</v>
      </c>
      <c r="AL100" s="18">
        <f t="shared" si="225"/>
        <v>4.1977518688798954</v>
      </c>
      <c r="AM100" s="18">
        <f t="shared" si="226"/>
        <v>3.9765774723232727</v>
      </c>
      <c r="AO100" s="18">
        <f t="shared" si="227"/>
        <v>3.9047338707904222</v>
      </c>
      <c r="AP100" s="18">
        <f t="shared" si="228"/>
        <v>4.2853554391098392</v>
      </c>
      <c r="AQ100" s="18">
        <f t="shared" si="229"/>
        <v>6.720448293416581</v>
      </c>
      <c r="AS100" t="str">
        <f t="shared" si="258"/>
        <v>62 Leisure, travel and related personal service occupations</v>
      </c>
      <c r="AT100" s="18">
        <f t="shared" si="230"/>
        <v>5.2994618323397136</v>
      </c>
      <c r="AU100" s="18">
        <f t="shared" si="230"/>
        <v>10.037140971324664</v>
      </c>
      <c r="AV100" s="18">
        <f t="shared" si="230"/>
        <v>3.6207366249352502</v>
      </c>
      <c r="AW100" s="18">
        <f t="shared" si="230"/>
        <v>4.1177086991860401</v>
      </c>
      <c r="AX100" s="18">
        <f t="shared" si="231"/>
        <v>4.3220634038974692</v>
      </c>
      <c r="AZ100" s="18">
        <f t="shared" si="232"/>
        <v>3.9517870694077084</v>
      </c>
      <c r="BA100" s="18">
        <f t="shared" si="233"/>
        <v>4.2240652697395742</v>
      </c>
      <c r="BB100" s="18">
        <f t="shared" si="234"/>
        <v>6.7087187229373679</v>
      </c>
      <c r="BD100" t="str">
        <f t="shared" si="259"/>
        <v>62 Leisure, travel and related personal service occupations</v>
      </c>
      <c r="BE100" s="18">
        <f t="shared" si="235"/>
        <v>1.0086759872375728</v>
      </c>
      <c r="BF100" s="18">
        <f t="shared" si="235"/>
        <v>-3.5405461482617695</v>
      </c>
      <c r="BG100" s="18">
        <f t="shared" si="235"/>
        <v>0.21919970824020307</v>
      </c>
      <c r="BH100" s="18">
        <f t="shared" si="235"/>
        <v>0.62052002688937069</v>
      </c>
      <c r="BI100" s="18">
        <f t="shared" si="236"/>
        <v>0.23001932953561344</v>
      </c>
      <c r="BK100" s="18">
        <f t="shared" si="237"/>
        <v>0.48656834246985081</v>
      </c>
      <c r="BL100" s="18">
        <f t="shared" si="238"/>
        <v>2.6791034404305414</v>
      </c>
      <c r="BM100" s="18">
        <f t="shared" si="239"/>
        <v>3.0188536648351638</v>
      </c>
      <c r="BO100" t="str">
        <f t="shared" si="260"/>
        <v>62 Leisure, travel and related personal service occupations</v>
      </c>
      <c r="BP100" s="18">
        <f t="shared" si="240"/>
        <v>0.20932103333108909</v>
      </c>
      <c r="BQ100" s="18">
        <f t="shared" si="240"/>
        <v>-8.4277082247104502</v>
      </c>
      <c r="BR100" s="18">
        <f t="shared" si="240"/>
        <v>-2.5598961100849249</v>
      </c>
      <c r="BS100" s="18">
        <f t="shared" si="240"/>
        <v>-1.993338944674683</v>
      </c>
      <c r="BT100" s="18">
        <f t="shared" si="241"/>
        <v>-2.5850651345552533</v>
      </c>
      <c r="BV100" s="18">
        <f t="shared" si="242"/>
        <v>-2.1825564125021679</v>
      </c>
      <c r="BW100" s="18">
        <f t="shared" si="243"/>
        <v>2.1947726031932735</v>
      </c>
      <c r="BX100" s="18">
        <f t="shared" si="244"/>
        <v>0.65652828087536808</v>
      </c>
      <c r="BZ100" t="str">
        <f t="shared" si="261"/>
        <v>62 Leisure, travel and related personal service occupations</v>
      </c>
      <c r="CA100" s="18">
        <f t="shared" si="245"/>
        <v>1.0836971729535794</v>
      </c>
      <c r="CB100" s="18">
        <f t="shared" si="245"/>
        <v>-14.690909892021043</v>
      </c>
      <c r="CC100" s="18">
        <f t="shared" si="245"/>
        <v>-0.55166554247916277</v>
      </c>
      <c r="CD100" s="18">
        <f t="shared" si="245"/>
        <v>-4.1868773502104499</v>
      </c>
      <c r="CE100" s="18">
        <f t="shared" si="246"/>
        <v>-3.7663293222678473</v>
      </c>
      <c r="CG100" s="18">
        <f t="shared" si="247"/>
        <v>-2.9901497127776122</v>
      </c>
      <c r="CH100" s="18">
        <f t="shared" si="248"/>
        <v>2.0484615457415645</v>
      </c>
      <c r="CI100" s="18">
        <f t="shared" si="249"/>
        <v>-6.8942592666354496E-2</v>
      </c>
      <c r="CK100" t="str">
        <f t="shared" si="262"/>
        <v>62 Leisure, travel and related personal service occupations</v>
      </c>
      <c r="CL100" s="18">
        <f t="shared" si="250"/>
        <v>-5.9606152910081311</v>
      </c>
      <c r="CM100" s="18">
        <f t="shared" si="250"/>
        <v>-29.967355585666787</v>
      </c>
      <c r="CN100" s="18">
        <f t="shared" si="250"/>
        <v>-3.9595653388885488</v>
      </c>
      <c r="CO100" s="18">
        <f t="shared" si="250"/>
        <v>-2.7288890933697574</v>
      </c>
      <c r="CP100" s="18">
        <f t="shared" si="251"/>
        <v>-5.084286492543133</v>
      </c>
      <c r="CR100" s="18">
        <f t="shared" si="252"/>
        <v>-3.1408568328367248</v>
      </c>
      <c r="CS100" s="18">
        <f t="shared" si="253"/>
        <v>1.5448039162845539</v>
      </c>
      <c r="CT100" s="18">
        <f t="shared" si="254"/>
        <v>-0.86264015667851801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10.644446526677577</v>
      </c>
      <c r="C101" s="18">
        <f t="shared" si="210"/>
        <v>-16.547691180955539</v>
      </c>
      <c r="D101" s="18">
        <f t="shared" si="210"/>
        <v>4.4389337461649525</v>
      </c>
      <c r="E101" s="18">
        <f t="shared" si="210"/>
        <v>4.0972946476951488</v>
      </c>
      <c r="F101" s="18">
        <f t="shared" si="211"/>
        <v>2.7741889646915929</v>
      </c>
      <c r="H101" s="18">
        <f t="shared" si="212"/>
        <v>4.2110499924444156</v>
      </c>
      <c r="I101" s="18">
        <f t="shared" si="213"/>
        <v>4.1055064280582032</v>
      </c>
      <c r="J101" s="18">
        <f t="shared" si="214"/>
        <v>6.8064058454497589</v>
      </c>
      <c r="L101" t="str">
        <f t="shared" si="255"/>
        <v>63 Community and civil enforcement occupations</v>
      </c>
      <c r="M101" s="18">
        <f t="shared" si="215"/>
        <v>7.905259730770231</v>
      </c>
      <c r="N101" s="18">
        <f t="shared" si="215"/>
        <v>4.4141118641971122</v>
      </c>
      <c r="O101" s="18">
        <f t="shared" si="215"/>
        <v>8.2474949236033268E-2</v>
      </c>
      <c r="P101" s="18">
        <f t="shared" si="215"/>
        <v>4.392588533103492</v>
      </c>
      <c r="Q101" s="18">
        <f t="shared" si="216"/>
        <v>3.0274326955822994</v>
      </c>
      <c r="S101" s="18">
        <f t="shared" si="217"/>
        <v>2.9356449278920449</v>
      </c>
      <c r="T101" s="18">
        <f t="shared" si="218"/>
        <v>3.5120772770488085</v>
      </c>
      <c r="U101" s="18">
        <f t="shared" si="219"/>
        <v>5.4660145101881552</v>
      </c>
      <c r="W101" t="str">
        <f t="shared" si="256"/>
        <v>63 Community and civil enforcement occupations</v>
      </c>
      <c r="X101" s="18">
        <f t="shared" si="220"/>
        <v>1.4136292936980155</v>
      </c>
      <c r="Y101" s="18">
        <f t="shared" si="220"/>
        <v>7.1280743572865957</v>
      </c>
      <c r="Z101" s="18">
        <f t="shared" si="220"/>
        <v>3.4984864152484807</v>
      </c>
      <c r="AA101" s="18">
        <f t="shared" si="220"/>
        <v>2.5985645774341704</v>
      </c>
      <c r="AB101" s="18">
        <f t="shared" si="221"/>
        <v>3.1571021711491953</v>
      </c>
      <c r="AD101" s="18">
        <f t="shared" si="222"/>
        <v>2.8976657194696331</v>
      </c>
      <c r="AE101" s="18">
        <f t="shared" si="223"/>
        <v>4.2398429169019369</v>
      </c>
      <c r="AF101" s="18">
        <f t="shared" si="224"/>
        <v>6.0076934129680293</v>
      </c>
      <c r="AH101" t="str">
        <f t="shared" si="257"/>
        <v>63 Community and civil enforcement occupations</v>
      </c>
      <c r="AI101" s="18">
        <f t="shared" si="225"/>
        <v>-1.0935407891070059</v>
      </c>
      <c r="AJ101" s="18">
        <f t="shared" si="225"/>
        <v>24.832333148599915</v>
      </c>
      <c r="AK101" s="18">
        <f t="shared" si="225"/>
        <v>-0.30611159618036954</v>
      </c>
      <c r="AL101" s="18">
        <f t="shared" si="225"/>
        <v>2.1977867638854454</v>
      </c>
      <c r="AM101" s="18">
        <f t="shared" si="226"/>
        <v>2.6845943796822258</v>
      </c>
      <c r="AO101" s="18">
        <f t="shared" si="227"/>
        <v>1.3562433435882815</v>
      </c>
      <c r="AP101" s="18">
        <f t="shared" si="228"/>
        <v>3.3721740987816329</v>
      </c>
      <c r="AQ101" s="18">
        <f t="shared" si="229"/>
        <v>4.2556797581248418</v>
      </c>
      <c r="AS101" t="str">
        <f t="shared" si="258"/>
        <v>63 Community and civil enforcement occupations</v>
      </c>
      <c r="AT101" s="18">
        <f t="shared" si="230"/>
        <v>-2.3138189374415252</v>
      </c>
      <c r="AU101" s="18">
        <f t="shared" si="230"/>
        <v>15.287551546699829</v>
      </c>
      <c r="AV101" s="18">
        <f t="shared" si="230"/>
        <v>-1.9999460492221011</v>
      </c>
      <c r="AW101" s="18">
        <f t="shared" si="230"/>
        <v>1.1391618563305839</v>
      </c>
      <c r="AX101" s="18">
        <f t="shared" si="231"/>
        <v>0.97043290905436397</v>
      </c>
      <c r="AZ101" s="18">
        <f t="shared" si="232"/>
        <v>8.1776369612263089E-2</v>
      </c>
      <c r="BA101" s="18">
        <f t="shared" si="233"/>
        <v>3.2061599859758427</v>
      </c>
      <c r="BB101" s="18">
        <f t="shared" si="234"/>
        <v>3.2588446661646842</v>
      </c>
      <c r="BD101" t="str">
        <f t="shared" si="259"/>
        <v>63 Community and civil enforcement occupations</v>
      </c>
      <c r="BE101" s="18">
        <f t="shared" si="235"/>
        <v>-9.493769182316969</v>
      </c>
      <c r="BF101" s="18">
        <f t="shared" si="235"/>
        <v>76.347340356176034</v>
      </c>
      <c r="BG101" s="18">
        <f t="shared" si="235"/>
        <v>-10.875464838092764</v>
      </c>
      <c r="BH101" s="18">
        <f t="shared" si="235"/>
        <v>0.44615342719636075</v>
      </c>
      <c r="BI101" s="18">
        <f t="shared" si="236"/>
        <v>0.22602934999746971</v>
      </c>
      <c r="BK101" s="18">
        <f t="shared" si="237"/>
        <v>-3.4791140994769432</v>
      </c>
      <c r="BL101" s="18">
        <f t="shared" si="238"/>
        <v>1.3910615168035712</v>
      </c>
      <c r="BM101" s="18">
        <f t="shared" si="239"/>
        <v>-1.3289389930988271</v>
      </c>
      <c r="BO101" t="str">
        <f t="shared" si="260"/>
        <v>63 Community and civil enforcement occupations</v>
      </c>
      <c r="BP101" s="18">
        <f t="shared" si="240"/>
        <v>-3.2484585236630115</v>
      </c>
      <c r="BQ101" s="18">
        <f t="shared" si="240"/>
        <v>32.186405686133398</v>
      </c>
      <c r="BR101" s="18">
        <f t="shared" si="240"/>
        <v>-5.1087754135347385</v>
      </c>
      <c r="BS101" s="18">
        <f t="shared" si="240"/>
        <v>0.86476006590154864</v>
      </c>
      <c r="BT101" s="18">
        <f t="shared" si="241"/>
        <v>0.64552694082902207</v>
      </c>
      <c r="BV101" s="18">
        <f t="shared" si="242"/>
        <v>-1.167073116007844</v>
      </c>
      <c r="BW101" s="18">
        <f t="shared" si="243"/>
        <v>1.9453638528161177</v>
      </c>
      <c r="BX101" s="18">
        <f t="shared" si="244"/>
        <v>1.0731010032359434</v>
      </c>
      <c r="BZ101" t="str">
        <f t="shared" si="261"/>
        <v>63 Community and civil enforcement occupations</v>
      </c>
      <c r="CA101" s="18">
        <f t="shared" si="245"/>
        <v>3.5715527163459715</v>
      </c>
      <c r="CB101" s="18">
        <f t="shared" si="245"/>
        <v>-0.349271740175916</v>
      </c>
      <c r="CC101" s="18">
        <f t="shared" si="245"/>
        <v>-2.2098520138450262</v>
      </c>
      <c r="CD101" s="18">
        <f t="shared" si="245"/>
        <v>-2.6396506898666905</v>
      </c>
      <c r="CE101" s="18">
        <f t="shared" si="246"/>
        <v>-2.3637531516003896</v>
      </c>
      <c r="CG101" s="18">
        <f t="shared" si="247"/>
        <v>-2.49659476595675</v>
      </c>
      <c r="CH101" s="18">
        <f t="shared" si="248"/>
        <v>1.9296376151490158</v>
      </c>
      <c r="CI101" s="18">
        <f t="shared" si="249"/>
        <v>0.10842817524931991</v>
      </c>
      <c r="CK101" t="str">
        <f t="shared" si="262"/>
        <v>63 Community and civil enforcement occupations</v>
      </c>
      <c r="CL101" s="18">
        <f t="shared" si="250"/>
        <v>-9.0835554790849251</v>
      </c>
      <c r="CM101" s="18">
        <f t="shared" si="250"/>
        <v>27.003495485249275</v>
      </c>
      <c r="CN101" s="18">
        <f t="shared" si="250"/>
        <v>-12.901089825388945</v>
      </c>
      <c r="CO101" s="18">
        <f t="shared" si="250"/>
        <v>-3.8728914241549339</v>
      </c>
      <c r="CP101" s="18">
        <f t="shared" si="251"/>
        <v>-5.1535392723584428</v>
      </c>
      <c r="CR101" s="18">
        <f t="shared" si="252"/>
        <v>-6.9817510305957509</v>
      </c>
      <c r="CS101" s="18">
        <f t="shared" si="253"/>
        <v>0.86305245315934087</v>
      </c>
      <c r="CT101" s="18">
        <f t="shared" si="254"/>
        <v>-4.838158394439473</v>
      </c>
    </row>
    <row r="102" spans="1:98" x14ac:dyDescent="0.2">
      <c r="A102" t="str">
        <f t="shared" si="209"/>
        <v>71 Sales occupations</v>
      </c>
      <c r="B102" s="18">
        <f t="shared" si="210"/>
        <v>6.6592768830542992</v>
      </c>
      <c r="C102" s="18">
        <f t="shared" si="210"/>
        <v>-37.045731051812488</v>
      </c>
      <c r="D102" s="18">
        <f t="shared" si="210"/>
        <v>2.9012368773416286</v>
      </c>
      <c r="E102" s="18">
        <f t="shared" si="210"/>
        <v>2.3928625245639212</v>
      </c>
      <c r="F102" s="18">
        <f t="shared" si="211"/>
        <v>-0.51924725943798267</v>
      </c>
      <c r="H102" s="18">
        <f t="shared" si="212"/>
        <v>2.5620409634107721</v>
      </c>
      <c r="I102" s="18">
        <f t="shared" si="213"/>
        <v>3.5025881249946211</v>
      </c>
      <c r="J102" s="18">
        <f t="shared" si="214"/>
        <v>5.194608173905757</v>
      </c>
      <c r="L102" t="str">
        <f t="shared" si="255"/>
        <v>71 Sales occupations</v>
      </c>
      <c r="M102" s="18">
        <f t="shared" si="215"/>
        <v>7.3227992320358926</v>
      </c>
      <c r="N102" s="18">
        <f t="shared" si="215"/>
        <v>-20.407219093807917</v>
      </c>
      <c r="O102" s="18">
        <f t="shared" si="215"/>
        <v>3.3935891525672224</v>
      </c>
      <c r="P102" s="18">
        <f t="shared" si="215"/>
        <v>3.1853222567906458</v>
      </c>
      <c r="Q102" s="18">
        <f t="shared" si="216"/>
        <v>1.5886201682827394</v>
      </c>
      <c r="S102" s="18">
        <f t="shared" si="217"/>
        <v>3.2546979008922339</v>
      </c>
      <c r="T102" s="18">
        <f t="shared" si="218"/>
        <v>3.7684574248823433</v>
      </c>
      <c r="U102" s="18">
        <f t="shared" si="219"/>
        <v>5.8869230813249684</v>
      </c>
      <c r="W102" t="str">
        <f t="shared" si="256"/>
        <v>71 Sales occupations</v>
      </c>
      <c r="X102" s="18">
        <f t="shared" si="220"/>
        <v>7.2922924009621859E-2</v>
      </c>
      <c r="Y102" s="18">
        <f t="shared" si="220"/>
        <v>6.9244600787566224</v>
      </c>
      <c r="Z102" s="18">
        <f t="shared" si="220"/>
        <v>2.1426896887488889</v>
      </c>
      <c r="AA102" s="18">
        <f t="shared" si="220"/>
        <v>3.2063351672169338</v>
      </c>
      <c r="AB102" s="18">
        <f t="shared" si="221"/>
        <v>3.1005702976776961</v>
      </c>
      <c r="AD102" s="18">
        <f t="shared" si="222"/>
        <v>2.8505616590326133</v>
      </c>
      <c r="AE102" s="18">
        <f t="shared" si="223"/>
        <v>3.7966610672129031</v>
      </c>
      <c r="AF102" s="18">
        <f t="shared" si="224"/>
        <v>5.6273623795292105</v>
      </c>
      <c r="AH102" t="str">
        <f t="shared" si="257"/>
        <v>71 Sales occupations</v>
      </c>
      <c r="AI102" s="18">
        <f t="shared" si="225"/>
        <v>-0.42776360400811342</v>
      </c>
      <c r="AJ102" s="18">
        <f t="shared" si="225"/>
        <v>11.284973372036866</v>
      </c>
      <c r="AK102" s="18">
        <f t="shared" si="225"/>
        <v>1.2834454068524126</v>
      </c>
      <c r="AL102" s="18">
        <f t="shared" si="225"/>
        <v>3.392057916767599</v>
      </c>
      <c r="AM102" s="18">
        <f t="shared" si="226"/>
        <v>3.2018638771819097</v>
      </c>
      <c r="AO102" s="18">
        <f t="shared" si="227"/>
        <v>2.684354000039435</v>
      </c>
      <c r="AP102" s="18">
        <f t="shared" si="228"/>
        <v>3.7146178655503403</v>
      </c>
      <c r="AQ102" s="18">
        <f t="shared" si="229"/>
        <v>5.4481948642725042</v>
      </c>
      <c r="AS102" t="str">
        <f t="shared" si="258"/>
        <v>71 Sales occupations</v>
      </c>
      <c r="AT102" s="18">
        <f t="shared" si="230"/>
        <v>-1.7458230149862808</v>
      </c>
      <c r="AU102" s="18">
        <f t="shared" si="230"/>
        <v>6.0517640865999089</v>
      </c>
      <c r="AV102" s="18">
        <f t="shared" si="230"/>
        <v>0.48628234369028078</v>
      </c>
      <c r="AW102" s="18">
        <f t="shared" si="230"/>
        <v>2.690113427647467</v>
      </c>
      <c r="AX102" s="18">
        <f t="shared" si="231"/>
        <v>2.2018207681330004</v>
      </c>
      <c r="AZ102" s="18">
        <f t="shared" si="232"/>
        <v>1.9501843453256562</v>
      </c>
      <c r="BA102" s="18">
        <f t="shared" si="233"/>
        <v>3.1593388706633752</v>
      </c>
      <c r="BB102" s="18">
        <f t="shared" si="234"/>
        <v>4.4829664541496728</v>
      </c>
      <c r="BD102" t="str">
        <f t="shared" si="259"/>
        <v>71 Sales occupations</v>
      </c>
      <c r="BE102" s="18">
        <f t="shared" si="235"/>
        <v>-0.60796870457944241</v>
      </c>
      <c r="BF102" s="18">
        <f t="shared" si="235"/>
        <v>11.338789029843444</v>
      </c>
      <c r="BG102" s="18">
        <f t="shared" si="235"/>
        <v>-0.15845692932110467</v>
      </c>
      <c r="BH102" s="18">
        <f t="shared" si="235"/>
        <v>1.4597171741650872</v>
      </c>
      <c r="BI102" s="18">
        <f t="shared" si="236"/>
        <v>1.5391940262423631</v>
      </c>
      <c r="BK102" s="18">
        <f t="shared" si="237"/>
        <v>0.91743255277347835</v>
      </c>
      <c r="BL102" s="18">
        <f t="shared" si="238"/>
        <v>2.9060080177252701</v>
      </c>
      <c r="BM102" s="18">
        <f t="shared" si="239"/>
        <v>3.5338687565953153</v>
      </c>
      <c r="BO102" t="str">
        <f t="shared" si="260"/>
        <v>71 Sales occupations</v>
      </c>
      <c r="BP102" s="18">
        <f t="shared" si="240"/>
        <v>-2.7664995633084777</v>
      </c>
      <c r="BQ102" s="18">
        <f t="shared" si="240"/>
        <v>2.5218332716644198</v>
      </c>
      <c r="BR102" s="18">
        <f t="shared" si="240"/>
        <v>-2.7888859002885957</v>
      </c>
      <c r="BS102" s="18">
        <f t="shared" si="240"/>
        <v>-2.4990022335915074</v>
      </c>
      <c r="BT102" s="18">
        <f t="shared" si="241"/>
        <v>-2.283498354182345</v>
      </c>
      <c r="BV102" s="18">
        <f t="shared" si="242"/>
        <v>-2.5957260435784502</v>
      </c>
      <c r="BW102" s="18">
        <f t="shared" si="243"/>
        <v>2.236079673834368</v>
      </c>
      <c r="BX102" s="18">
        <f t="shared" si="244"/>
        <v>0.43562425873531208</v>
      </c>
      <c r="BZ102" t="str">
        <f t="shared" si="261"/>
        <v>71 Sales occupations</v>
      </c>
      <c r="CA102" s="18">
        <f t="shared" si="245"/>
        <v>-1.9796361325858713</v>
      </c>
      <c r="CB102" s="18">
        <f t="shared" si="245"/>
        <v>-11.830661218924121</v>
      </c>
      <c r="CC102" s="18">
        <f t="shared" si="245"/>
        <v>-3.059576035291145</v>
      </c>
      <c r="CD102" s="18">
        <f t="shared" si="245"/>
        <v>-7.5966057786279517</v>
      </c>
      <c r="CE102" s="18">
        <f t="shared" si="246"/>
        <v>-6.4766429563126948</v>
      </c>
      <c r="CG102" s="18">
        <f t="shared" si="247"/>
        <v>-6.1083608223764907</v>
      </c>
      <c r="CH102" s="18">
        <f t="shared" si="248"/>
        <v>1.6482042659492491</v>
      </c>
      <c r="CI102" s="18">
        <f t="shared" si="249"/>
        <v>-2.6694131663349552</v>
      </c>
      <c r="CK102" t="str">
        <f t="shared" si="262"/>
        <v>71 Sales occupations</v>
      </c>
      <c r="CL102" s="18">
        <f t="shared" si="250"/>
        <v>-6.4446305576150493</v>
      </c>
      <c r="CM102" s="18">
        <f t="shared" si="250"/>
        <v>-33.560359560990982</v>
      </c>
      <c r="CN102" s="18">
        <f t="shared" si="250"/>
        <v>-4.6614390996374215</v>
      </c>
      <c r="CO102" s="18">
        <f t="shared" si="250"/>
        <v>-5.9193176382867581</v>
      </c>
      <c r="CP102" s="18">
        <f t="shared" si="251"/>
        <v>-7.5597893871302553</v>
      </c>
      <c r="CR102" s="18">
        <f t="shared" si="252"/>
        <v>-5.5018797121377911</v>
      </c>
      <c r="CS102" s="18">
        <f t="shared" si="253"/>
        <v>1.3391905758679323</v>
      </c>
      <c r="CT102" s="18">
        <f t="shared" si="254"/>
        <v>-2.8434800070916699</v>
      </c>
    </row>
    <row r="103" spans="1:98" x14ac:dyDescent="0.2">
      <c r="A103" t="str">
        <f t="shared" si="209"/>
        <v>72 Customer service occupations</v>
      </c>
      <c r="B103" s="18">
        <f t="shared" si="210"/>
        <v>7.8395752987441725</v>
      </c>
      <c r="C103" s="18">
        <f t="shared" si="210"/>
        <v>-11.378033655390851</v>
      </c>
      <c r="D103" s="18">
        <f t="shared" si="210"/>
        <v>9.6705815762724754</v>
      </c>
      <c r="E103" s="18">
        <f t="shared" si="210"/>
        <v>3.4699899156149572</v>
      </c>
      <c r="F103" s="18">
        <f t="shared" si="211"/>
        <v>4.3538583983643742</v>
      </c>
      <c r="H103" s="18">
        <f t="shared" si="212"/>
        <v>5.4968891070725778</v>
      </c>
      <c r="I103" s="18">
        <f t="shared" si="213"/>
        <v>4.2060860092647978</v>
      </c>
      <c r="J103" s="18">
        <f t="shared" si="214"/>
        <v>7.803554854123318</v>
      </c>
      <c r="L103" t="str">
        <f t="shared" si="255"/>
        <v>72 Customer service occupations</v>
      </c>
      <c r="M103" s="18">
        <f t="shared" si="215"/>
        <v>11.370022260431289</v>
      </c>
      <c r="N103" s="18">
        <f t="shared" si="215"/>
        <v>-26.152218824185347</v>
      </c>
      <c r="O103" s="18">
        <f t="shared" si="215"/>
        <v>9.3927510663333713</v>
      </c>
      <c r="P103" s="18">
        <f t="shared" si="215"/>
        <v>3.5011350804402097</v>
      </c>
      <c r="Q103" s="18">
        <f t="shared" si="216"/>
        <v>3.1087937615800865</v>
      </c>
      <c r="S103" s="18">
        <f t="shared" si="217"/>
        <v>5.4288792646197015</v>
      </c>
      <c r="T103" s="18">
        <f t="shared" si="218"/>
        <v>4.5858914640029003</v>
      </c>
      <c r="U103" s="18">
        <f t="shared" si="219"/>
        <v>7.9934582157975109</v>
      </c>
      <c r="W103" t="str">
        <f t="shared" si="256"/>
        <v>72 Customer service occupations</v>
      </c>
      <c r="X103" s="18">
        <f t="shared" si="220"/>
        <v>1.2206453680505325</v>
      </c>
      <c r="Y103" s="18">
        <f t="shared" si="220"/>
        <v>11.504060099945445</v>
      </c>
      <c r="Z103" s="18">
        <f t="shared" si="220"/>
        <v>7.3822661054390171</v>
      </c>
      <c r="AA103" s="18">
        <f t="shared" si="220"/>
        <v>3.4262027588207733</v>
      </c>
      <c r="AB103" s="18">
        <f t="shared" si="221"/>
        <v>5.1395724423471734</v>
      </c>
      <c r="AD103" s="18">
        <f t="shared" si="222"/>
        <v>4.7284256460569107</v>
      </c>
      <c r="AE103" s="18">
        <f t="shared" si="223"/>
        <v>4.1052626645882162</v>
      </c>
      <c r="AF103" s="18">
        <f t="shared" si="224"/>
        <v>7.1767664132458719</v>
      </c>
      <c r="AH103" t="str">
        <f t="shared" si="257"/>
        <v>72 Customer service occupations</v>
      </c>
      <c r="AI103" s="18">
        <f t="shared" si="225"/>
        <v>1.7209239435386214</v>
      </c>
      <c r="AJ103" s="18">
        <f t="shared" si="225"/>
        <v>14.391207203884404</v>
      </c>
      <c r="AK103" s="18">
        <f t="shared" si="225"/>
        <v>7.2096567256409561</v>
      </c>
      <c r="AL103" s="18">
        <f t="shared" si="225"/>
        <v>3.3270325598155681</v>
      </c>
      <c r="AM103" s="18">
        <f t="shared" si="226"/>
        <v>5.1916721594779336</v>
      </c>
      <c r="AO103" s="18">
        <f t="shared" si="227"/>
        <v>4.6053603480230354</v>
      </c>
      <c r="AP103" s="18">
        <f t="shared" si="228"/>
        <v>4.2361115586013076</v>
      </c>
      <c r="AQ103" s="18">
        <f t="shared" si="229"/>
        <v>7.1763083594400978</v>
      </c>
      <c r="AS103" t="str">
        <f t="shared" si="258"/>
        <v>72 Customer service occupations</v>
      </c>
      <c r="AT103" s="18">
        <f t="shared" si="230"/>
        <v>-0.5226704573496832</v>
      </c>
      <c r="AU103" s="18">
        <f t="shared" si="230"/>
        <v>10.328162288058685</v>
      </c>
      <c r="AV103" s="18">
        <f t="shared" si="230"/>
        <v>6.5766836216456293</v>
      </c>
      <c r="AW103" s="18">
        <f t="shared" si="230"/>
        <v>2.3615772002442803</v>
      </c>
      <c r="AX103" s="18">
        <f t="shared" si="231"/>
        <v>4.1472825697642879</v>
      </c>
      <c r="AZ103" s="18">
        <f t="shared" si="232"/>
        <v>3.7477563198035302</v>
      </c>
      <c r="BA103" s="18">
        <f t="shared" si="233"/>
        <v>3.6817402520222364</v>
      </c>
      <c r="BB103" s="18">
        <f t="shared" si="234"/>
        <v>6.1748518491883342</v>
      </c>
      <c r="BD103" t="str">
        <f t="shared" si="259"/>
        <v>72 Customer service occupations</v>
      </c>
      <c r="BE103" s="18">
        <f t="shared" si="235"/>
        <v>0.79542715758555982</v>
      </c>
      <c r="BF103" s="18">
        <f t="shared" si="235"/>
        <v>12.861738594149275</v>
      </c>
      <c r="BG103" s="18">
        <f t="shared" si="235"/>
        <v>4.5089545066067105</v>
      </c>
      <c r="BH103" s="18">
        <f t="shared" si="235"/>
        <v>1.8043761931006985</v>
      </c>
      <c r="BI103" s="18">
        <f t="shared" si="236"/>
        <v>3.3055537937005441</v>
      </c>
      <c r="BK103" s="18">
        <f t="shared" si="237"/>
        <v>2.6980346373485897</v>
      </c>
      <c r="BL103" s="18">
        <f t="shared" si="238"/>
        <v>3.0683048495664833</v>
      </c>
      <c r="BM103" s="18">
        <f t="shared" si="239"/>
        <v>4.9508552271806172</v>
      </c>
      <c r="BO103" t="str">
        <f t="shared" si="260"/>
        <v>72 Customer service occupations</v>
      </c>
      <c r="BP103" s="18">
        <f t="shared" si="240"/>
        <v>0.43229003368772112</v>
      </c>
      <c r="BQ103" s="18">
        <f t="shared" si="240"/>
        <v>3.6708016823368661</v>
      </c>
      <c r="BR103" s="18">
        <f t="shared" si="240"/>
        <v>3.9717943907460418</v>
      </c>
      <c r="BS103" s="18">
        <f t="shared" si="240"/>
        <v>9.87338862489473E-2</v>
      </c>
      <c r="BT103" s="18">
        <f t="shared" si="241"/>
        <v>1.5155331309228526</v>
      </c>
      <c r="BV103" s="18">
        <f t="shared" si="242"/>
        <v>1.373452109312101</v>
      </c>
      <c r="BW103" s="18">
        <f t="shared" si="243"/>
        <v>2.8787568506726258</v>
      </c>
      <c r="BX103" s="18">
        <f t="shared" si="244"/>
        <v>3.8317739778476856</v>
      </c>
      <c r="BZ103" t="str">
        <f t="shared" si="261"/>
        <v>72 Customer service occupations</v>
      </c>
      <c r="CA103" s="18">
        <f t="shared" si="245"/>
        <v>0.43363187992537799</v>
      </c>
      <c r="CB103" s="18">
        <f t="shared" si="245"/>
        <v>-11.826887443526479</v>
      </c>
      <c r="CC103" s="18">
        <f t="shared" si="245"/>
        <v>3.3858395776568129</v>
      </c>
      <c r="CD103" s="18">
        <f t="shared" si="245"/>
        <v>-0.60651437823697751</v>
      </c>
      <c r="CE103" s="18">
        <f t="shared" si="246"/>
        <v>-0.12626482470282641</v>
      </c>
      <c r="CG103" s="18">
        <f t="shared" si="247"/>
        <v>0.70683959338619928</v>
      </c>
      <c r="CH103" s="18">
        <f t="shared" si="248"/>
        <v>2.1700946660326403</v>
      </c>
      <c r="CI103" s="18">
        <f t="shared" si="249"/>
        <v>2.7004336557926889</v>
      </c>
      <c r="CK103" t="str">
        <f t="shared" si="262"/>
        <v>72 Customer service occupations</v>
      </c>
      <c r="CL103" s="18">
        <f t="shared" si="250"/>
        <v>5.0639221919229538</v>
      </c>
      <c r="CM103" s="18">
        <f t="shared" si="250"/>
        <v>-28.144099336286111</v>
      </c>
      <c r="CN103" s="18">
        <f t="shared" si="250"/>
        <v>8.6966810097552703</v>
      </c>
      <c r="CO103" s="18">
        <f t="shared" si="250"/>
        <v>2.1168862101889951</v>
      </c>
      <c r="CP103" s="18">
        <f t="shared" si="251"/>
        <v>1.866754151566119</v>
      </c>
      <c r="CR103" s="18">
        <f t="shared" si="252"/>
        <v>4.2646613259244903</v>
      </c>
      <c r="CS103" s="18">
        <f t="shared" si="253"/>
        <v>3.3309067434268869</v>
      </c>
      <c r="CT103" s="18">
        <f t="shared" si="254"/>
        <v>6.315139789697799</v>
      </c>
    </row>
    <row r="104" spans="1:98" x14ac:dyDescent="0.2">
      <c r="A104" t="str">
        <f t="shared" si="209"/>
        <v>81 Process, plant and machine operatives</v>
      </c>
      <c r="B104" s="18">
        <f t="shared" si="210"/>
        <v>16.392584648241936</v>
      </c>
      <c r="C104" s="18">
        <f t="shared" si="210"/>
        <v>-28.874750432260509</v>
      </c>
      <c r="D104" s="18">
        <f t="shared" si="210"/>
        <v>9.5837539368389244</v>
      </c>
      <c r="E104" s="18">
        <f t="shared" si="210"/>
        <v>4.2959453980333073</v>
      </c>
      <c r="F104" s="18">
        <f t="shared" si="211"/>
        <v>3.4163743085985576</v>
      </c>
      <c r="H104" s="18">
        <f t="shared" si="212"/>
        <v>6.0295719179300544</v>
      </c>
      <c r="I104" s="18">
        <f t="shared" si="213"/>
        <v>4.0781280955960231</v>
      </c>
      <c r="J104" s="18">
        <f t="shared" si="214"/>
        <v>8.1255833602632563</v>
      </c>
      <c r="L104" t="str">
        <f t="shared" si="255"/>
        <v>81 Process, plant and machine operatives</v>
      </c>
      <c r="M104" s="18">
        <f t="shared" si="215"/>
        <v>9.2735499457396351</v>
      </c>
      <c r="N104" s="18">
        <f t="shared" si="215"/>
        <v>-28.267574608580549</v>
      </c>
      <c r="O104" s="18">
        <f t="shared" si="215"/>
        <v>9.8690706372423165</v>
      </c>
      <c r="P104" s="18">
        <f t="shared" si="215"/>
        <v>4.3868042603638857</v>
      </c>
      <c r="Q104" s="18">
        <f t="shared" si="216"/>
        <v>3.6118192951656303</v>
      </c>
      <c r="S104" s="18">
        <f t="shared" si="217"/>
        <v>6.1831370082312764</v>
      </c>
      <c r="T104" s="18">
        <f t="shared" si="218"/>
        <v>4.6508949675481137</v>
      </c>
      <c r="U104" s="18">
        <f t="shared" si="219"/>
        <v>8.5789702516725583</v>
      </c>
      <c r="W104" t="str">
        <f t="shared" si="256"/>
        <v>81 Process, plant and machine operatives</v>
      </c>
      <c r="X104" s="18">
        <f t="shared" si="220"/>
        <v>-4.5159195406657133</v>
      </c>
      <c r="Y104" s="18">
        <f t="shared" si="220"/>
        <v>-7.9496052560315782</v>
      </c>
      <c r="Z104" s="18">
        <f t="shared" si="220"/>
        <v>9.1432589421850174</v>
      </c>
      <c r="AA104" s="18">
        <f t="shared" si="220"/>
        <v>4.4725721098852755</v>
      </c>
      <c r="AB104" s="18">
        <f t="shared" si="221"/>
        <v>5.0756462158426219</v>
      </c>
      <c r="AD104" s="18">
        <f t="shared" si="222"/>
        <v>6.0068258208064274</v>
      </c>
      <c r="AE104" s="18">
        <f t="shared" si="223"/>
        <v>4.4278034266192146</v>
      </c>
      <c r="AF104" s="18">
        <f t="shared" si="224"/>
        <v>8.3158204465213501</v>
      </c>
      <c r="AH104" t="str">
        <f t="shared" si="257"/>
        <v>81 Process, plant and machine operatives</v>
      </c>
      <c r="AI104" s="18">
        <f t="shared" si="225"/>
        <v>-2.0178316440213395</v>
      </c>
      <c r="AJ104" s="18">
        <f t="shared" si="225"/>
        <v>-3.1053248891925955</v>
      </c>
      <c r="AK104" s="18">
        <f t="shared" si="225"/>
        <v>8.5897296273781407</v>
      </c>
      <c r="AL104" s="18">
        <f t="shared" si="225"/>
        <v>3.3928337323485547</v>
      </c>
      <c r="AM104" s="18">
        <f t="shared" si="226"/>
        <v>4.5644971693213909</v>
      </c>
      <c r="AO104" s="18">
        <f t="shared" si="227"/>
        <v>5.0968927835854272</v>
      </c>
      <c r="AP104" s="18">
        <f t="shared" si="228"/>
        <v>3.9769401561333018</v>
      </c>
      <c r="AQ104" s="18">
        <f t="shared" si="229"/>
        <v>7.3630924366349326</v>
      </c>
      <c r="AS104" t="str">
        <f t="shared" si="258"/>
        <v>81 Process, plant and machine operatives</v>
      </c>
      <c r="AT104" s="18">
        <f t="shared" si="230"/>
        <v>-6.6917837737202728</v>
      </c>
      <c r="AU104" s="18">
        <f t="shared" si="230"/>
        <v>-7.2384405984064371</v>
      </c>
      <c r="AV104" s="18">
        <f t="shared" si="230"/>
        <v>7.8353356041330091</v>
      </c>
      <c r="AW104" s="18">
        <f t="shared" si="230"/>
        <v>1.8161219781003268</v>
      </c>
      <c r="AX104" s="18">
        <f t="shared" si="231"/>
        <v>3.058469638794814</v>
      </c>
      <c r="AZ104" s="18">
        <f t="shared" si="232"/>
        <v>3.7842375245268789</v>
      </c>
      <c r="BA104" s="18">
        <f t="shared" si="233"/>
        <v>3.4856127149256677</v>
      </c>
      <c r="BB104" s="18">
        <f t="shared" si="234"/>
        <v>6.061688660392317</v>
      </c>
      <c r="BD104" t="str">
        <f t="shared" si="259"/>
        <v>81 Process, plant and machine operatives</v>
      </c>
      <c r="BE104" s="18">
        <f t="shared" si="235"/>
        <v>-4.2742202574107324</v>
      </c>
      <c r="BF104" s="18">
        <f t="shared" si="235"/>
        <v>8.8367244391144304</v>
      </c>
      <c r="BG104" s="18">
        <f t="shared" si="235"/>
        <v>3.1922310600459136</v>
      </c>
      <c r="BH104" s="18">
        <f t="shared" si="235"/>
        <v>1.0415367389331465</v>
      </c>
      <c r="BI104" s="18">
        <f t="shared" si="236"/>
        <v>2.1822870449601295</v>
      </c>
      <c r="BK104" s="18">
        <f t="shared" si="237"/>
        <v>1.7534077018672045</v>
      </c>
      <c r="BL104" s="18">
        <f t="shared" si="238"/>
        <v>2.4868168297003557</v>
      </c>
      <c r="BM104" s="18">
        <f t="shared" si="239"/>
        <v>3.7750396217351545</v>
      </c>
      <c r="BO104" t="str">
        <f t="shared" si="260"/>
        <v>81 Process, plant and machine operatives</v>
      </c>
      <c r="BP104" s="18">
        <f t="shared" si="240"/>
        <v>-3.0674080050993147</v>
      </c>
      <c r="BQ104" s="18">
        <f t="shared" si="240"/>
        <v>-9.007713459090871</v>
      </c>
      <c r="BR104" s="18">
        <f t="shared" si="240"/>
        <v>5.4722771440325779</v>
      </c>
      <c r="BS104" s="18">
        <f t="shared" si="240"/>
        <v>0.34769756809049923</v>
      </c>
      <c r="BT104" s="18">
        <f t="shared" si="241"/>
        <v>1.300279725754705</v>
      </c>
      <c r="BV104" s="18">
        <f t="shared" si="242"/>
        <v>2.0276105318064008</v>
      </c>
      <c r="BW104" s="18">
        <f t="shared" si="243"/>
        <v>2.6596811076339044</v>
      </c>
      <c r="BX104" s="18">
        <f t="shared" si="244"/>
        <v>4.1256431908125224</v>
      </c>
      <c r="BZ104" t="str">
        <f t="shared" si="261"/>
        <v>81 Process, plant and machine operatives</v>
      </c>
      <c r="CA104" s="18">
        <f t="shared" si="245"/>
        <v>2.0579523413920109</v>
      </c>
      <c r="CB104" s="18">
        <f t="shared" si="245"/>
        <v>-33.589742163580993</v>
      </c>
      <c r="CC104" s="18">
        <f t="shared" si="245"/>
        <v>2.3413790098695042</v>
      </c>
      <c r="CD104" s="18">
        <f t="shared" si="245"/>
        <v>-7.7090046052923018</v>
      </c>
      <c r="CE104" s="18">
        <f t="shared" si="246"/>
        <v>-6.6196925749058781</v>
      </c>
      <c r="CG104" s="18">
        <f t="shared" si="247"/>
        <v>-4.4736226617646651</v>
      </c>
      <c r="CH104" s="18">
        <f t="shared" si="248"/>
        <v>1.7842500669478234</v>
      </c>
      <c r="CI104" s="18">
        <f t="shared" si="249"/>
        <v>-1.4184013517469896</v>
      </c>
      <c r="CK104" t="str">
        <f t="shared" si="262"/>
        <v>81 Process, plant and machine operatives</v>
      </c>
      <c r="CL104" s="18">
        <f t="shared" si="250"/>
        <v>-6.7085045540651755</v>
      </c>
      <c r="CM104" s="18">
        <f t="shared" si="250"/>
        <v>-25.939555020994163</v>
      </c>
      <c r="CN104" s="18">
        <f t="shared" si="250"/>
        <v>-6.9769372206078479</v>
      </c>
      <c r="CO104" s="18">
        <f t="shared" si="250"/>
        <v>-8.7825183846937946</v>
      </c>
      <c r="CP104" s="18">
        <f t="shared" si="251"/>
        <v>-9.4095291898315221</v>
      </c>
      <c r="CR104" s="18">
        <f t="shared" si="252"/>
        <v>-8.1845860189908137</v>
      </c>
      <c r="CS104" s="18">
        <f t="shared" si="253"/>
        <v>0.99939124004235769</v>
      </c>
      <c r="CT104" s="18">
        <f t="shared" si="254"/>
        <v>-5.3452953022012135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16.302736802523498</v>
      </c>
      <c r="C105" s="18">
        <f t="shared" si="210"/>
        <v>-24.880102047329888</v>
      </c>
      <c r="D105" s="18">
        <f t="shared" si="210"/>
        <v>8.8465300706007213</v>
      </c>
      <c r="E105" s="18">
        <f t="shared" si="210"/>
        <v>4.6175936272063289</v>
      </c>
      <c r="F105" s="18">
        <f t="shared" si="211"/>
        <v>3.7509781214238203</v>
      </c>
      <c r="H105" s="18">
        <f t="shared" si="212"/>
        <v>6.0086605520919045</v>
      </c>
      <c r="I105" s="18">
        <f t="shared" si="213"/>
        <v>5.4271790473474635</v>
      </c>
      <c r="J105" s="18">
        <f t="shared" si="214"/>
        <v>8.9328555664653031</v>
      </c>
      <c r="L105" t="str">
        <f t="shared" si="255"/>
        <v>82 Transport and mobile machine drivers and operatives</v>
      </c>
      <c r="M105" s="18">
        <f t="shared" si="215"/>
        <v>16.233984052340112</v>
      </c>
      <c r="N105" s="18">
        <f t="shared" si="215"/>
        <v>-23.965678636725173</v>
      </c>
      <c r="O105" s="18">
        <f t="shared" si="215"/>
        <v>6.7814573745498707</v>
      </c>
      <c r="P105" s="18">
        <f t="shared" si="215"/>
        <v>5.1839121731185323</v>
      </c>
      <c r="Q105" s="18">
        <f t="shared" si="216"/>
        <v>3.5586500970798074</v>
      </c>
      <c r="S105" s="18">
        <f t="shared" si="217"/>
        <v>5.7137537941642558</v>
      </c>
      <c r="T105" s="18">
        <f t="shared" si="218"/>
        <v>5.0956937079336129</v>
      </c>
      <c r="U105" s="18">
        <f t="shared" si="219"/>
        <v>8.5193011087909998</v>
      </c>
      <c r="W105" t="str">
        <f t="shared" si="256"/>
        <v>82 Transport and mobile machine drivers and operatives</v>
      </c>
      <c r="X105" s="18">
        <f t="shared" si="220"/>
        <v>4.4463156283482519</v>
      </c>
      <c r="Y105" s="18">
        <f t="shared" si="220"/>
        <v>-3.0887231749825883</v>
      </c>
      <c r="Z105" s="18">
        <f t="shared" si="220"/>
        <v>3.8170154260889877</v>
      </c>
      <c r="AA105" s="18">
        <f t="shared" si="220"/>
        <v>3.4419461348681901</v>
      </c>
      <c r="AB105" s="18">
        <f t="shared" si="221"/>
        <v>3.1377706940790562</v>
      </c>
      <c r="AD105" s="18">
        <f t="shared" si="222"/>
        <v>3.5668184288594196</v>
      </c>
      <c r="AE105" s="18">
        <f t="shared" si="223"/>
        <v>4.3556704541651614</v>
      </c>
      <c r="AF105" s="18">
        <f t="shared" si="224"/>
        <v>6.5423392372137235</v>
      </c>
      <c r="AH105" t="str">
        <f t="shared" si="257"/>
        <v>82 Transport and mobile machine drivers and operatives</v>
      </c>
      <c r="AI105" s="18">
        <f t="shared" si="225"/>
        <v>-0.70707971566724703</v>
      </c>
      <c r="AJ105" s="18">
        <f t="shared" si="225"/>
        <v>3.0551428927043656</v>
      </c>
      <c r="AK105" s="18">
        <f t="shared" si="225"/>
        <v>3.2667626486112544</v>
      </c>
      <c r="AL105" s="18">
        <f t="shared" si="225"/>
        <v>1.073424393719935</v>
      </c>
      <c r="AM105" s="18">
        <f t="shared" si="226"/>
        <v>1.8773506713216648</v>
      </c>
      <c r="AO105" s="18">
        <f t="shared" si="227"/>
        <v>1.7993115038061447</v>
      </c>
      <c r="AP105" s="18">
        <f t="shared" si="228"/>
        <v>3.7585938050619161</v>
      </c>
      <c r="AQ105" s="18">
        <f t="shared" si="229"/>
        <v>4.888082614195266</v>
      </c>
      <c r="AS105" t="str">
        <f t="shared" si="258"/>
        <v>82 Transport and mobile machine drivers and operatives</v>
      </c>
      <c r="AT105" s="18">
        <f t="shared" si="230"/>
        <v>0.97977758944931548</v>
      </c>
      <c r="AU105" s="18">
        <f t="shared" si="230"/>
        <v>-0.46896777193544681</v>
      </c>
      <c r="AV105" s="18">
        <f t="shared" si="230"/>
        <v>3.7240637239946084</v>
      </c>
      <c r="AW105" s="18">
        <f t="shared" si="230"/>
        <v>1.0780078430179474</v>
      </c>
      <c r="AX105" s="18">
        <f t="shared" si="231"/>
        <v>1.7993907653893304</v>
      </c>
      <c r="AZ105" s="18">
        <f t="shared" si="232"/>
        <v>1.9524398903038698</v>
      </c>
      <c r="BA105" s="18">
        <f t="shared" si="233"/>
        <v>4.0947563453388014</v>
      </c>
      <c r="BB105" s="18">
        <f t="shared" si="234"/>
        <v>5.2752766009128926</v>
      </c>
      <c r="BD105" t="str">
        <f t="shared" si="259"/>
        <v>82 Transport and mobile machine drivers and operatives</v>
      </c>
      <c r="BE105" s="18">
        <f t="shared" si="235"/>
        <v>1.5598145728713098</v>
      </c>
      <c r="BF105" s="18">
        <f t="shared" si="235"/>
        <v>14.71386628853335</v>
      </c>
      <c r="BG105" s="18">
        <f t="shared" si="235"/>
        <v>-1.3271725269956014</v>
      </c>
      <c r="BH105" s="18">
        <f t="shared" si="235"/>
        <v>0.40152534347370761</v>
      </c>
      <c r="BI105" s="18">
        <f t="shared" si="236"/>
        <v>0.69326674747194339</v>
      </c>
      <c r="BK105" s="18">
        <f t="shared" si="237"/>
        <v>-0.17804644360501776</v>
      </c>
      <c r="BL105" s="18">
        <f t="shared" si="238"/>
        <v>2.6771599641802091</v>
      </c>
      <c r="BM105" s="18">
        <f t="shared" si="239"/>
        <v>2.554665072964446</v>
      </c>
      <c r="BO105" t="str">
        <f t="shared" si="260"/>
        <v>82 Transport and mobile machine drivers and operatives</v>
      </c>
      <c r="BP105" s="18">
        <f t="shared" si="240"/>
        <v>2.9673326346878692</v>
      </c>
      <c r="BQ105" s="18">
        <f t="shared" si="240"/>
        <v>-7.9097793160777812</v>
      </c>
      <c r="BR105" s="18">
        <f t="shared" si="240"/>
        <v>2.1109671356160264</v>
      </c>
      <c r="BS105" s="18">
        <f t="shared" si="240"/>
        <v>0.78520995896409485</v>
      </c>
      <c r="BT105" s="18">
        <f t="shared" si="241"/>
        <v>0.62860899416263827</v>
      </c>
      <c r="BV105" s="18">
        <f t="shared" si="242"/>
        <v>1.2252053460480861</v>
      </c>
      <c r="BW105" s="18">
        <f t="shared" si="243"/>
        <v>3.1114578941024096</v>
      </c>
      <c r="BX105" s="18">
        <f t="shared" si="244"/>
        <v>3.9339363389701898</v>
      </c>
      <c r="BZ105" t="str">
        <f t="shared" si="261"/>
        <v>82 Transport and mobile machine drivers and operatives</v>
      </c>
      <c r="CA105" s="18">
        <f t="shared" si="245"/>
        <v>11.602953384726632</v>
      </c>
      <c r="CB105" s="18">
        <f t="shared" si="245"/>
        <v>-38.354964607008789</v>
      </c>
      <c r="CC105" s="18">
        <f t="shared" si="245"/>
        <v>0.60863542738791576</v>
      </c>
      <c r="CD105" s="18">
        <f t="shared" si="245"/>
        <v>-4.0141504936136441</v>
      </c>
      <c r="CE105" s="18">
        <f t="shared" si="246"/>
        <v>-5.2516494857657747</v>
      </c>
      <c r="CG105" s="18">
        <f t="shared" si="247"/>
        <v>-2.4973181130063415</v>
      </c>
      <c r="CH105" s="18">
        <f t="shared" si="248"/>
        <v>2.3717277080062216</v>
      </c>
      <c r="CI105" s="18">
        <f t="shared" si="249"/>
        <v>0.67180977177367929</v>
      </c>
      <c r="CK105" t="str">
        <f t="shared" si="262"/>
        <v>82 Transport and mobile machine drivers and operatives</v>
      </c>
      <c r="CL105" s="18">
        <f t="shared" si="250"/>
        <v>1.4230177677721167</v>
      </c>
      <c r="CM105" s="18">
        <f t="shared" si="250"/>
        <v>-10.556026464761004</v>
      </c>
      <c r="CN105" s="18">
        <f t="shared" si="250"/>
        <v>-5.6709566643550646</v>
      </c>
      <c r="CO105" s="18">
        <f t="shared" si="250"/>
        <v>-7.907398417832912</v>
      </c>
      <c r="CP105" s="18">
        <f t="shared" si="251"/>
        <v>-7.383342533418924</v>
      </c>
      <c r="CR105" s="18">
        <f t="shared" si="252"/>
        <v>-7.1678723049565569</v>
      </c>
      <c r="CS105" s="18">
        <f t="shared" si="253"/>
        <v>1.5378377579157165</v>
      </c>
      <c r="CT105" s="18">
        <f t="shared" si="254"/>
        <v>-3.511826382077321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0.3820744171358692</v>
      </c>
      <c r="C106" s="18">
        <f t="shared" si="210"/>
        <v>-16.688081979942883</v>
      </c>
      <c r="D106" s="18">
        <f t="shared" si="210"/>
        <v>-0.10968358860895533</v>
      </c>
      <c r="E106" s="18">
        <f t="shared" si="210"/>
        <v>2.0585851411105693</v>
      </c>
      <c r="F106" s="18">
        <f t="shared" si="211"/>
        <v>9.8188814776145605E-2</v>
      </c>
      <c r="H106" s="18">
        <f t="shared" si="212"/>
        <v>1.3306492171193174</v>
      </c>
      <c r="I106" s="18">
        <f t="shared" si="213"/>
        <v>3.6094415922524936</v>
      </c>
      <c r="J106" s="18">
        <f t="shared" si="214"/>
        <v>4.4499459378886996</v>
      </c>
      <c r="L106" t="str">
        <f t="shared" si="255"/>
        <v>91 Elementary trades and related occupations</v>
      </c>
      <c r="M106" s="18">
        <f t="shared" si="215"/>
        <v>16.079401947892258</v>
      </c>
      <c r="N106" s="18">
        <f t="shared" si="215"/>
        <v>-52.729139287578739</v>
      </c>
      <c r="O106" s="18">
        <f t="shared" si="215"/>
        <v>4.3218343787060132</v>
      </c>
      <c r="P106" s="18">
        <f t="shared" si="215"/>
        <v>4.7825102892172344</v>
      </c>
      <c r="Q106" s="18">
        <f t="shared" si="216"/>
        <v>-0.44000909716640502</v>
      </c>
      <c r="S106" s="18">
        <f t="shared" si="217"/>
        <v>4.6287260611153513</v>
      </c>
      <c r="T106" s="18">
        <f t="shared" si="218"/>
        <v>3.73021302934049</v>
      </c>
      <c r="U106" s="18">
        <f t="shared" si="219"/>
        <v>6.8549958622283969</v>
      </c>
      <c r="W106" t="str">
        <f t="shared" si="256"/>
        <v>91 Elementary trades and related occupations</v>
      </c>
      <c r="X106" s="18">
        <f t="shared" si="220"/>
        <v>-6.2747620915162949</v>
      </c>
      <c r="Y106" s="18">
        <f t="shared" si="220"/>
        <v>-9.6410899338467253</v>
      </c>
      <c r="Z106" s="18">
        <f t="shared" si="220"/>
        <v>-0.98486050733350705</v>
      </c>
      <c r="AA106" s="18">
        <f t="shared" si="220"/>
        <v>1.4871671512507012</v>
      </c>
      <c r="AB106" s="18">
        <f t="shared" si="221"/>
        <v>-2.0285120673779744E-2</v>
      </c>
      <c r="AD106" s="18">
        <f t="shared" si="222"/>
        <v>0.65637548417645242</v>
      </c>
      <c r="AE106" s="18">
        <f t="shared" si="223"/>
        <v>3.1756205329507736</v>
      </c>
      <c r="AF106" s="18">
        <f t="shared" si="224"/>
        <v>3.606538556714578</v>
      </c>
      <c r="AH106" t="str">
        <f t="shared" si="257"/>
        <v>91 Elementary trades and related occupations</v>
      </c>
      <c r="AI106" s="18">
        <f t="shared" si="225"/>
        <v>-2.3738206013427465</v>
      </c>
      <c r="AJ106" s="18">
        <f t="shared" si="225"/>
        <v>-14.004850579191219</v>
      </c>
      <c r="AK106" s="18">
        <f t="shared" si="225"/>
        <v>1.8786358644514944</v>
      </c>
      <c r="AL106" s="18">
        <f t="shared" si="225"/>
        <v>3.6973690849895879</v>
      </c>
      <c r="AM106" s="18">
        <f t="shared" si="226"/>
        <v>1.9261062741516177</v>
      </c>
      <c r="AO106" s="18">
        <f t="shared" si="227"/>
        <v>3.0875454565351568</v>
      </c>
      <c r="AP106" s="18">
        <f t="shared" si="228"/>
        <v>3.8015615408387715</v>
      </c>
      <c r="AQ106" s="18">
        <f t="shared" si="229"/>
        <v>5.7951877405958196</v>
      </c>
      <c r="AS106" t="str">
        <f t="shared" si="258"/>
        <v>91 Elementary trades and related occupations</v>
      </c>
      <c r="AT106" s="18">
        <f t="shared" si="230"/>
        <v>-7.0043034313351349</v>
      </c>
      <c r="AU106" s="18">
        <f t="shared" si="230"/>
        <v>-4.3605082289403185</v>
      </c>
      <c r="AV106" s="18">
        <f t="shared" si="230"/>
        <v>-1.1700244176739427</v>
      </c>
      <c r="AW106" s="18">
        <f t="shared" si="230"/>
        <v>1.1438635017340992</v>
      </c>
      <c r="AX106" s="18">
        <f t="shared" si="231"/>
        <v>6.443683936059319E-2</v>
      </c>
      <c r="AZ106" s="18">
        <f t="shared" si="232"/>
        <v>0.36660991908554763</v>
      </c>
      <c r="BA106" s="18">
        <f t="shared" si="233"/>
        <v>2.7579505622912892</v>
      </c>
      <c r="BB106" s="18">
        <f t="shared" si="234"/>
        <v>3.0105765786953897</v>
      </c>
      <c r="BD106" t="str">
        <f t="shared" si="259"/>
        <v>91 Elementary trades and related occupations</v>
      </c>
      <c r="BE106" s="18">
        <f t="shared" si="235"/>
        <v>-5.9197757249853105</v>
      </c>
      <c r="BF106" s="18">
        <f t="shared" si="235"/>
        <v>7.9848128990720246</v>
      </c>
      <c r="BG106" s="18">
        <f t="shared" si="235"/>
        <v>-5.5558150098661834</v>
      </c>
      <c r="BH106" s="18">
        <f t="shared" si="235"/>
        <v>0.60433601531226788</v>
      </c>
      <c r="BI106" s="18">
        <f t="shared" si="236"/>
        <v>-0.9252781624607187</v>
      </c>
      <c r="BK106" s="18">
        <f t="shared" si="237"/>
        <v>-1.4924448584966665</v>
      </c>
      <c r="BL106" s="18">
        <f t="shared" si="238"/>
        <v>1.7545362236132789</v>
      </c>
      <c r="BM106" s="18">
        <f t="shared" si="239"/>
        <v>0.61402314521226131</v>
      </c>
      <c r="BO106" t="str">
        <f t="shared" si="260"/>
        <v>91 Elementary trades and related occupations</v>
      </c>
      <c r="BP106" s="18">
        <f t="shared" si="240"/>
        <v>-4.2043370169012722</v>
      </c>
      <c r="BQ106" s="18">
        <f t="shared" si="240"/>
        <v>-3.6808670080017869</v>
      </c>
      <c r="BR106" s="18">
        <f t="shared" si="240"/>
        <v>-2.7657302447555043</v>
      </c>
      <c r="BS106" s="18">
        <f t="shared" si="240"/>
        <v>0.5449204111603434</v>
      </c>
      <c r="BT106" s="18">
        <f t="shared" si="241"/>
        <v>-0.76824586762599401</v>
      </c>
      <c r="BV106" s="18">
        <f t="shared" si="242"/>
        <v>-0.57096858740296463</v>
      </c>
      <c r="BW106" s="18">
        <f t="shared" si="243"/>
        <v>1.8715351896133159</v>
      </c>
      <c r="BX106" s="18">
        <f t="shared" si="244"/>
        <v>1.4354568709897819</v>
      </c>
      <c r="BZ106" t="str">
        <f t="shared" si="261"/>
        <v>91 Elementary trades and related occupations</v>
      </c>
      <c r="CA106" s="18">
        <f t="shared" si="245"/>
        <v>0.90163220356207496</v>
      </c>
      <c r="CB106" s="18">
        <f t="shared" si="245"/>
        <v>-27.996300306752943</v>
      </c>
      <c r="CC106" s="18">
        <f t="shared" si="245"/>
        <v>-3.7729623103328169</v>
      </c>
      <c r="CD106" s="18">
        <f t="shared" si="245"/>
        <v>-3.0686244604693935</v>
      </c>
      <c r="CE106" s="18">
        <f t="shared" si="246"/>
        <v>-5.0696112198537762</v>
      </c>
      <c r="CG106" s="18">
        <f t="shared" si="247"/>
        <v>-3.3039747138121411</v>
      </c>
      <c r="CH106" s="18">
        <f t="shared" si="248"/>
        <v>1.6594961378742612</v>
      </c>
      <c r="CI106" s="18">
        <f t="shared" si="249"/>
        <v>-0.81745227868871284</v>
      </c>
      <c r="CK106" t="str">
        <f t="shared" si="262"/>
        <v>91 Elementary trades and related occupations</v>
      </c>
      <c r="CL106" s="18">
        <f t="shared" si="250"/>
        <v>-3.2631534103497728</v>
      </c>
      <c r="CM106" s="18">
        <f t="shared" si="250"/>
        <v>-23.936994455304404</v>
      </c>
      <c r="CN106" s="18">
        <f t="shared" si="250"/>
        <v>-6.6685369126613381</v>
      </c>
      <c r="CO106" s="18">
        <f t="shared" si="250"/>
        <v>-3.1411384095449746</v>
      </c>
      <c r="CP106" s="18">
        <f t="shared" si="251"/>
        <v>-5.6929378425299664</v>
      </c>
      <c r="CR106" s="18">
        <f t="shared" si="252"/>
        <v>-4.331507287986625</v>
      </c>
      <c r="CS106" s="18">
        <f t="shared" si="253"/>
        <v>1.2465575889282654</v>
      </c>
      <c r="CT106" s="18">
        <f t="shared" si="254"/>
        <v>-2.1762738993883479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9.7767113130756691</v>
      </c>
      <c r="C107" s="18">
        <f t="shared" si="210"/>
        <v>-17.69829583523488</v>
      </c>
      <c r="D107" s="18">
        <f t="shared" si="210"/>
        <v>6.231905114146552</v>
      </c>
      <c r="E107" s="18">
        <f t="shared" si="210"/>
        <v>3.4641496179855791</v>
      </c>
      <c r="F107" s="18">
        <f t="shared" si="211"/>
        <v>2.8398448422221056</v>
      </c>
      <c r="H107" s="18">
        <f t="shared" si="212"/>
        <v>4.378628255604311</v>
      </c>
      <c r="I107" s="18">
        <f t="shared" si="213"/>
        <v>4.354099176812154</v>
      </c>
      <c r="J107" s="18">
        <f t="shared" si="214"/>
        <v>7.0975029262537959</v>
      </c>
      <c r="L107" t="str">
        <f t="shared" ref="L107" si="263">A107</f>
        <v>92 Elementary administration and service occupations</v>
      </c>
      <c r="M107" s="18">
        <f t="shared" si="215"/>
        <v>12.699434930547726</v>
      </c>
      <c r="N107" s="18">
        <f t="shared" si="215"/>
        <v>-14.90026876952648</v>
      </c>
      <c r="O107" s="18">
        <f t="shared" si="215"/>
        <v>6.4812435939662683</v>
      </c>
      <c r="P107" s="18">
        <f t="shared" si="215"/>
        <v>4.9440532553492789</v>
      </c>
      <c r="Q107" s="18">
        <f t="shared" si="216"/>
        <v>4.0499812565068849</v>
      </c>
      <c r="S107" s="18">
        <f t="shared" si="217"/>
        <v>5.4539683833968233</v>
      </c>
      <c r="T107" s="18">
        <f t="shared" si="218"/>
        <v>4.6588688215601248</v>
      </c>
      <c r="U107" s="18">
        <f t="shared" si="219"/>
        <v>8.0579518666206607</v>
      </c>
      <c r="W107" t="str">
        <f t="shared" ref="W107" si="264">A107</f>
        <v>92 Elementary administration and service occupations</v>
      </c>
      <c r="X107" s="18">
        <f t="shared" si="220"/>
        <v>2.7092901589762963</v>
      </c>
      <c r="Y107" s="18">
        <f t="shared" si="220"/>
        <v>6.845375935261977</v>
      </c>
      <c r="Z107" s="18">
        <f t="shared" si="220"/>
        <v>4.421295273452519</v>
      </c>
      <c r="AA107" s="18">
        <f t="shared" si="220"/>
        <v>4.1592230938731545</v>
      </c>
      <c r="AB107" s="18">
        <f t="shared" si="221"/>
        <v>4.4070684833969365</v>
      </c>
      <c r="AD107" s="18">
        <f t="shared" si="222"/>
        <v>4.2465073234558837</v>
      </c>
      <c r="AE107" s="18">
        <f t="shared" si="223"/>
        <v>4.5251624460636686</v>
      </c>
      <c r="AF107" s="18">
        <f t="shared" si="224"/>
        <v>7.1264121586585683</v>
      </c>
      <c r="AH107" t="str">
        <f t="shared" ref="AH107" si="265">L107</f>
        <v>92 Elementary administration and service occupations</v>
      </c>
      <c r="AI107" s="18">
        <f t="shared" si="225"/>
        <v>3.6248125432580602</v>
      </c>
      <c r="AJ107" s="18">
        <f t="shared" si="225"/>
        <v>9.5631494483255466</v>
      </c>
      <c r="AK107" s="18">
        <f t="shared" si="225"/>
        <v>3.839435250369827</v>
      </c>
      <c r="AL107" s="18">
        <f t="shared" si="225"/>
        <v>4.1402349288152562</v>
      </c>
      <c r="AM107" s="18">
        <f t="shared" si="226"/>
        <v>4.3767696101951303</v>
      </c>
      <c r="AO107" s="18">
        <f t="shared" si="227"/>
        <v>4.0398716771522736</v>
      </c>
      <c r="AP107" s="18">
        <f t="shared" si="228"/>
        <v>4.1671146837877204</v>
      </c>
      <c r="AQ107" s="18">
        <f t="shared" si="229"/>
        <v>6.7293197127286541</v>
      </c>
      <c r="AS107" t="str">
        <f t="shared" ref="AS107" si="266">W107</f>
        <v>92 Elementary administration and service occupations</v>
      </c>
      <c r="AT107" s="18">
        <f t="shared" si="230"/>
        <v>2.2633035856459038</v>
      </c>
      <c r="AU107" s="18">
        <f t="shared" si="230"/>
        <v>4.5657340482440967</v>
      </c>
      <c r="AV107" s="18">
        <f t="shared" si="230"/>
        <v>3.3616846188718075</v>
      </c>
      <c r="AW107" s="18">
        <f t="shared" si="230"/>
        <v>4.0195165513937203</v>
      </c>
      <c r="AX107" s="18">
        <f t="shared" si="231"/>
        <v>3.8474829763571528</v>
      </c>
      <c r="AZ107" s="18">
        <f t="shared" si="232"/>
        <v>3.799775364259439</v>
      </c>
      <c r="BA107" s="18">
        <f t="shared" si="233"/>
        <v>4.1766847145564112</v>
      </c>
      <c r="BB107" s="18">
        <f t="shared" si="234"/>
        <v>6.5691881274186237</v>
      </c>
      <c r="BD107" t="str">
        <f t="shared" ref="BD107" si="267">AH107</f>
        <v>92 Elementary administration and service occupations</v>
      </c>
      <c r="BE107" s="18">
        <f t="shared" si="235"/>
        <v>-1.3699873477051927</v>
      </c>
      <c r="BF107" s="18">
        <f t="shared" si="235"/>
        <v>11.732350401654124</v>
      </c>
      <c r="BG107" s="18">
        <f t="shared" si="235"/>
        <v>-1.2102130643419584</v>
      </c>
      <c r="BH107" s="18">
        <f t="shared" si="235"/>
        <v>0.68782906927153942</v>
      </c>
      <c r="BI107" s="18">
        <f t="shared" si="236"/>
        <v>0.7440276079454744</v>
      </c>
      <c r="BK107" s="18">
        <f t="shared" si="237"/>
        <v>5.1130689311862376E-2</v>
      </c>
      <c r="BL107" s="18">
        <f t="shared" si="238"/>
        <v>2.7006757190993769</v>
      </c>
      <c r="BM107" s="18">
        <f t="shared" si="239"/>
        <v>2.7359263375584142</v>
      </c>
      <c r="BO107" t="str">
        <f t="shared" ref="BO107" si="268">AS107</f>
        <v>92 Elementary administration and service occupations</v>
      </c>
      <c r="BP107" s="18">
        <f t="shared" si="240"/>
        <v>0.93201461680076925</v>
      </c>
      <c r="BQ107" s="18">
        <f t="shared" si="240"/>
        <v>-0.91660823553956217</v>
      </c>
      <c r="BR107" s="18">
        <f t="shared" si="240"/>
        <v>0.33359767196845524</v>
      </c>
      <c r="BS107" s="18">
        <f t="shared" si="240"/>
        <v>0.16213551027599582</v>
      </c>
      <c r="BT107" s="18">
        <f t="shared" si="241"/>
        <v>0.14788546383173173</v>
      </c>
      <c r="BV107" s="18">
        <f t="shared" si="242"/>
        <v>0.21925698217235556</v>
      </c>
      <c r="BW107" s="18">
        <f t="shared" si="243"/>
        <v>2.6225132781094063</v>
      </c>
      <c r="BX107" s="18">
        <f t="shared" si="244"/>
        <v>2.7758639240258232</v>
      </c>
      <c r="BZ107" t="str">
        <f t="shared" ref="BZ107" si="269">BD107</f>
        <v>92 Elementary administration and service occupations</v>
      </c>
      <c r="CA107" s="18">
        <f t="shared" si="245"/>
        <v>3.0933740939605325</v>
      </c>
      <c r="CB107" s="18">
        <f t="shared" si="245"/>
        <v>-20.271053384073667</v>
      </c>
      <c r="CC107" s="18">
        <f t="shared" si="245"/>
        <v>9.6837714075292958E-2</v>
      </c>
      <c r="CD107" s="18">
        <f t="shared" si="245"/>
        <v>-3.2613774261749717</v>
      </c>
      <c r="CE107" s="18">
        <f t="shared" si="246"/>
        <v>-3.3988491466362736</v>
      </c>
      <c r="CG107" s="18">
        <f t="shared" si="247"/>
        <v>-2.1546813338678805</v>
      </c>
      <c r="CH107" s="18">
        <f t="shared" si="248"/>
        <v>2.0897455834201217</v>
      </c>
      <c r="CI107" s="18">
        <f t="shared" si="249"/>
        <v>0.54544459587642091</v>
      </c>
      <c r="CK107" t="str">
        <f t="shared" ref="CK107" si="270">BO107</f>
        <v>92 Elementary administration and service occupations</v>
      </c>
      <c r="CL107" s="18">
        <f t="shared" si="250"/>
        <v>-7.5581354033789072</v>
      </c>
      <c r="CM107" s="18">
        <f t="shared" si="250"/>
        <v>-30.838439250987815</v>
      </c>
      <c r="CN107" s="18">
        <f t="shared" si="250"/>
        <v>-4.97861571013134</v>
      </c>
      <c r="CO107" s="18">
        <f t="shared" si="250"/>
        <v>-4.1926064295933703</v>
      </c>
      <c r="CP107" s="18">
        <f t="shared" si="251"/>
        <v>-6.3656688084168138</v>
      </c>
      <c r="CR107" s="18">
        <f t="shared" si="252"/>
        <v>-4.4553293027980612</v>
      </c>
      <c r="CS107" s="18">
        <f t="shared" si="253"/>
        <v>1.2636642071184978</v>
      </c>
      <c r="CT107" s="18">
        <f t="shared" si="254"/>
        <v>-2.2386607026222416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7.3892709941869139</v>
      </c>
      <c r="C109" s="26">
        <f>IF(AND(D$6-C$6 &lt;&gt; 0,C35&lt;&gt;0,D35&lt;&gt;0),(EXP(LN(D35/C35)/(D$6-C$6))-1)*100,0)</f>
        <v>-10.024528425755641</v>
      </c>
      <c r="D109" s="26">
        <f>IF(AND(E$6-D$6 &lt;&gt; 0,D35&lt;&gt;0,E35&lt;&gt;0),(EXP(LN(E35/D35)/(E$6-D$6))-1)*100,0)</f>
        <v>4.4683869007317689</v>
      </c>
      <c r="E109" s="26">
        <f>IF(AND(F$6-E$6 &lt;&gt; 0,E35&lt;&gt;0,F35&lt;&gt;0),(EXP(LN(F35/E35)/(F$6-E$6))-1)*100,0)</f>
        <v>2.3910571985702678</v>
      </c>
      <c r="F109" s="26">
        <f>IF(AND(F$6-C$6 &lt;&gt; 0,C35&lt;&gt;0,F35&lt;&gt;0),(EXP(LN(F35/C35)/(F$6-C$6))-1)*100,0)</f>
        <v>2.2066851077101379</v>
      </c>
      <c r="H109" s="26">
        <f t="shared" ref="H109" si="271">IF($F$6-$D$6 &lt;&gt; 0,(EXP(LN(1+(H72/100))/($F$6-$D$6))-1)*100,0)</f>
        <v>3.0788697024331624</v>
      </c>
      <c r="I109" s="26">
        <f t="shared" ref="I109" si="272">IF(D35&gt;0,((1+(I35/D35))^(1/($F$6-$D$6))-1)*100,0)</f>
        <v>3.5432809313062696</v>
      </c>
      <c r="J109" s="26">
        <f t="shared" ref="J109" si="273">IF($F$6-$D$6 &lt;&gt; 0,(EXP(LN(1+(J72/100))/($F$6-$D$6))-1)*100,0)</f>
        <v>5.5919664793339985</v>
      </c>
      <c r="L109" s="24" t="str">
        <f>L35</f>
        <v>All occupations</v>
      </c>
      <c r="M109" s="26">
        <f>IF(AND(N$6-M$6 &lt;&gt; 0,M35&lt;&gt;0,N35&lt;&gt;0),(EXP(LN(N35/M35)/(N$6-M$6))-1)*100,0)</f>
        <v>8.2748931143127322</v>
      </c>
      <c r="N109" s="26">
        <f>IF(AND(O$6-N$6 &lt;&gt; 0,N35&lt;&gt;0,O35&lt;&gt;0),(EXP(LN(O35/N35)/(O$6-N$6))-1)*100,0)</f>
        <v>-11.498392889014852</v>
      </c>
      <c r="O109" s="26">
        <f>IF(AND(P$6-O$6 &lt;&gt; 0,O35&lt;&gt;0,P35&lt;&gt;0),(EXP(LN(P35/O35)/(P$6-O$6))-1)*100,0)</f>
        <v>3.8517070068794901</v>
      </c>
      <c r="P109" s="26">
        <f>IF(AND(Q$6-P$6 &lt;&gt; 0,P35&lt;&gt;0,Q35&lt;&gt;0),(EXP(LN(Q35/P35)/(Q$6-P$6))-1)*100,0)</f>
        <v>2.1671849747604721</v>
      </c>
      <c r="Q109" s="26">
        <f>IF(AND(Q$6-N$6 &lt;&gt; 0,N35&lt;&gt;0,Q35&lt;&gt;0),(EXP(LN(Q35/N35)/(Q$6-N$6))-1)*100,0)</f>
        <v>1.7731816580335291</v>
      </c>
      <c r="S109" s="26">
        <f t="shared" ref="S109" si="274">IF($F$6-$D$6 &lt;&gt; 0,(EXP(LN(1+(S72/100))/($F$6-$D$6))-1)*100,0)</f>
        <v>2.725634254503384</v>
      </c>
      <c r="T109" s="26">
        <f t="shared" ref="T109" si="275">IF(O35&gt;0,((1+(T35/O35))^(1/($F$6-$D$6))-1)*100,0)</f>
        <v>3.6037301330043459</v>
      </c>
      <c r="U109" s="26">
        <f t="shared" ref="U109" si="276">IF($F$6-$D$6 &lt;&gt; 0,(EXP(LN(1+(U72/100))/($F$6-$D$6))-1)*100,0)</f>
        <v>5.3892396782150964</v>
      </c>
      <c r="W109" s="24" t="str">
        <f>W35</f>
        <v>All occupations</v>
      </c>
      <c r="X109" s="26">
        <f>IF(AND(Y$6-X$6 &lt;&gt; 0,X35&lt;&gt;0,Y35&lt;&gt;0),(EXP(LN(Y35/X35)/(Y$6-X$6))-1)*100,0)</f>
        <v>9.6767180581203149E-2</v>
      </c>
      <c r="Y109" s="26">
        <f>IF(AND(Z$6-Y$6 &lt;&gt; 0,Y35&lt;&gt;0,Z35&lt;&gt;0),(EXP(LN(Z35/Y35)/(Z$6-Y$6))-1)*100,0)</f>
        <v>10.833617271937168</v>
      </c>
      <c r="Z109" s="26">
        <f>IF(AND(AA$6-Z$6 &lt;&gt; 0,Z35&lt;&gt;0,AA35&lt;&gt;0),(EXP(LN(AA35/Z35)/(AA$6-Z$6))-1)*100,0)</f>
        <v>2.5569585443675935</v>
      </c>
      <c r="AA109" s="26">
        <f>IF(AND(AB$6-AA$6 &lt;&gt; 0,AA35&lt;&gt;0,AB35&lt;&gt;0),(EXP(LN(AB35/AA35)/(AB$6-AA$6))-1)*100,0)</f>
        <v>2.3546296616351547</v>
      </c>
      <c r="AB109" s="26">
        <f>IF(AND(AB$6-Y$6 &lt;&gt; 0,Y35&lt;&gt;0,AB35&lt;&gt;0),(EXP(LN(AB35/Y35)/(AB$6-Y$6))-1)*100,0)</f>
        <v>2.928526429513334</v>
      </c>
      <c r="AD109" s="26">
        <f t="shared" ref="AD109" si="277">IF($F$6-$D$6 &lt;&gt; 0,(EXP(LN(1+(AD72/100))/($F$6-$D$6))-1)*100,0)</f>
        <v>2.422028232132134</v>
      </c>
      <c r="AE109" s="26">
        <f t="shared" ref="AE109" si="278">IF(Z35&gt;0,((1+(AE35/Z35))^(1/($F$6-$D$6))-1)*100,0)</f>
        <v>3.5525780723814959</v>
      </c>
      <c r="AF109" s="26">
        <f t="shared" ref="AF109" si="279">IF($F$6-$D$6 &lt;&gt; 0,(EXP(LN(1+(AF72/100))/($F$6-$D$6))-1)*100,0)</f>
        <v>5.1371027298312111</v>
      </c>
      <c r="AH109" s="24" t="str">
        <f>AH35</f>
        <v>All occupations</v>
      </c>
      <c r="AI109" s="26">
        <f>IF(AND(AJ$6-AI$6 &lt;&gt; 0,AI35&lt;&gt;0,AJ35&lt;&gt;0),(EXP(LN(AJ35/AI35)/(AJ$6-AI$6))-1)*100,0)</f>
        <v>-3.0171508951662984</v>
      </c>
      <c r="AJ109" s="26">
        <f>IF(AND(AK$6-AJ$6 &lt;&gt; 0,AJ35&lt;&gt;0,AK35&lt;&gt;0),(EXP(LN(AK35/AJ35)/(AK$6-AJ$6))-1)*100,0)</f>
        <v>11.087472410214815</v>
      </c>
      <c r="AK109" s="26">
        <f>IF(AND(AL$6-AK$6 &lt;&gt; 0,AK35&lt;&gt;0,AL35&lt;&gt;0),(EXP(LN(AL35/AK35)/(AL$6-AK$6))-1)*100,0)</f>
        <v>-0.40008167181280196</v>
      </c>
      <c r="AL109" s="26">
        <f>IF(AND(AM$6-AL$6 &lt;&gt; 0,AL35&lt;&gt;0,AM35&lt;&gt;0),(EXP(LN(AM35/AL35)/(AM$6-AL$6))-1)*100,0)</f>
        <v>1.0994307455260977</v>
      </c>
      <c r="AM109" s="26">
        <f>IF(AND(AM$6-AJ$6 &lt;&gt; 0,AJ35&lt;&gt;0,AM35&lt;&gt;0),(EXP(LN(AM35/AJ35)/(AM$6-AJ$6))-1)*100,0)</f>
        <v>1.2227061219667545</v>
      </c>
      <c r="AO109" s="26">
        <f t="shared" ref="AO109" si="280">IF($F$6-$D$6 &lt;&gt; 0,(EXP(LN(1+(AO72/100))/($F$6-$D$6))-1)*100,0)</f>
        <v>0.59710150091099035</v>
      </c>
      <c r="AP109" s="26">
        <f t="shared" ref="AP109" si="281">IF(AK35&gt;0,((1+(AP35/AK35))^(1/($F$6-$D$6))-1)*100,0)</f>
        <v>2.9977290021716341</v>
      </c>
      <c r="AQ109" s="26">
        <f t="shared" ref="AQ109" si="282">IF($F$6-$D$6 &lt;&gt; 0,(EXP(LN(1+(AQ72/100))/($F$6-$D$6))-1)*100,0)</f>
        <v>3.3984456231601179</v>
      </c>
      <c r="AS109" s="24" t="str">
        <f>AS35</f>
        <v>All occupations</v>
      </c>
      <c r="AT109" s="26">
        <f>IF(AND(AU$6-AT$6 &lt;&gt; 0,AT35&lt;&gt;0,AU35&lt;&gt;0),(EXP(LN(AU35/AT35)/(AU$6-AT$6))-1)*100,0)</f>
        <v>-1.1031424703850989</v>
      </c>
      <c r="AU109" s="26">
        <f>IF(AND(AV$6-AU$6 &lt;&gt; 0,AU35&lt;&gt;0,AV35&lt;&gt;0),(EXP(LN(AV35/AU35)/(AV$6-AU$6))-1)*100,0)</f>
        <v>7.3770315758716398</v>
      </c>
      <c r="AV109" s="26">
        <f>IF(AND(AW$6-AV$6 &lt;&gt; 0,AV35&lt;&gt;0,AW35&lt;&gt;0),(EXP(LN(AW35/AV35)/(AW$6-AV$6))-1)*100,0)</f>
        <v>1.5145964143568058</v>
      </c>
      <c r="AW109" s="26">
        <f>IF(AND(AX$6-AW$6 &lt;&gt; 0,AW35&lt;&gt;0,AX35&lt;&gt;0),(EXP(LN(AX35/AW35)/(AX$6-AW$6))-1)*100,0)</f>
        <v>1.8282744763155723</v>
      </c>
      <c r="AX109" s="26">
        <f>IF(AND(AX$6-AU$6 &lt;&gt; 0,AU35&lt;&gt;0,AX35&lt;&gt;0),(EXP(LN(AX35/AU35)/(AX$6-AU$6))-1)*100,0)</f>
        <v>2.0680590729088344</v>
      </c>
      <c r="AZ109" s="26">
        <f t="shared" ref="AZ109" si="283">IF($F$6-$D$6 &lt;&gt; 0,(EXP(LN(1+(AZ72/100))/($F$6-$D$6))-1)*100,0)</f>
        <v>1.7236075745301616</v>
      </c>
      <c r="BA109" s="26">
        <f t="shared" ref="BA109" si="284">IF(AV35&gt;0,((1+(BA35/AV35))^(1/($F$6-$D$6))-1)*100,0)</f>
        <v>3.2293369234011049</v>
      </c>
      <c r="BB109" s="26">
        <f t="shared" ref="BB109" si="285">IF($F$6-$D$6 &lt;&gt; 0,(EXP(LN(1+(BB72/100))/($F$6-$D$6))-1)*100,0)</f>
        <v>4.3829110952897432</v>
      </c>
      <c r="BD109" s="24" t="str">
        <f>BD35</f>
        <v>All occupations</v>
      </c>
      <c r="BE109" s="26">
        <f>IF(AND(BF$6-BE$6 &lt;&gt; 0,BE35&lt;&gt;0,BF35&lt;&gt;0),(EXP(LN(BF35/BE35)/(BF$6-BE$6))-1)*100,0)</f>
        <v>-0.39836241330861721</v>
      </c>
      <c r="BF109" s="26">
        <f>IF(AND(BG$6-BF$6 &lt;&gt; 0,BF35&lt;&gt;0,BG35&lt;&gt;0),(EXP(LN(BG35/BF35)/(BG$6-BF$6))-1)*100,0)</f>
        <v>11.423743142732356</v>
      </c>
      <c r="BG109" s="26">
        <f>IF(AND(BH$6-BG$6 &lt;&gt; 0,BG35&lt;&gt;0,BH35&lt;&gt;0),(EXP(LN(BH35/BG35)/(BH$6-BG$6))-1)*100,0)</f>
        <v>-0.40941411660109228</v>
      </c>
      <c r="BH109" s="26">
        <f>IF(AND(BI$6-BH$6 &lt;&gt; 0,BH35&lt;&gt;0,BI35&lt;&gt;0),(EXP(LN(BI35/BH35)/(BI$6-BH$6))-1)*100,0)</f>
        <v>0.66018598941743889</v>
      </c>
      <c r="BI109" s="26">
        <f>IF(AND(BI$6-BF$6 &lt;&gt; 0,BF35&lt;&gt;0,BI35&lt;&gt;0),(EXP(LN(BI35/BF35)/(BI$6-BF$6))-1)*100,0)</f>
        <v>0.96373403106779776</v>
      </c>
      <c r="BK109" s="26">
        <f t="shared" ref="BK109" si="286">IF($F$6-$D$6 &lt;&gt; 0,(EXP(LN(1+(BK72/100))/($F$6-$D$6))-1)*100,0)</f>
        <v>0.30238228931156463</v>
      </c>
      <c r="BL109" s="26">
        <f t="shared" ref="BL109" si="287">IF(BG35&gt;0,((1+(BL35/BG35))^(1/($F$6-$D$6))-1)*100,0)</f>
        <v>2.6440831607368986</v>
      </c>
      <c r="BM109" s="26">
        <f t="shared" ref="BM109" si="288">IF($F$6-$D$6 &lt;&gt; 0,(EXP(LN(1+(BM72/100))/($F$6-$D$6))-1)*100,0)</f>
        <v>2.8553490038556451</v>
      </c>
      <c r="BO109" s="24" t="str">
        <f>BO35</f>
        <v>All occupations</v>
      </c>
      <c r="BP109" s="26">
        <f>IF(AND(BQ$6-BP$6 &lt;&gt; 0,BP35&lt;&gt;0,BQ35&lt;&gt;0),(EXP(LN(BQ35/BP35)/(BQ$6-BP$6))-1)*100,0)</f>
        <v>-0.75948391834373963</v>
      </c>
      <c r="BQ109" s="26">
        <f>IF(AND(BR$6-BQ$6 &lt;&gt; 0,BQ35&lt;&gt;0,BR35&lt;&gt;0),(EXP(LN(BR35/BQ35)/(BR$6-BQ$6))-1)*100,0)</f>
        <v>-0.67006250018420976</v>
      </c>
      <c r="BR109" s="26">
        <f>IF(AND(BS$6-BR$6 &lt;&gt; 0,BR35&lt;&gt;0,BS35&lt;&gt;0),(EXP(LN(BS35/BR35)/(BS$6-BR$6))-1)*100,0)</f>
        <v>-0.70023046518188359</v>
      </c>
      <c r="BS109" s="26">
        <f>IF(AND(BT$6-BS$6 &lt;&gt; 0,BS35&lt;&gt;0,BT35&lt;&gt;0),(EXP(LN(BT35/BS35)/(BT$6-BS$6))-1)*100,0)</f>
        <v>-0.89709635584899194</v>
      </c>
      <c r="BT109" s="26">
        <f>IF(AND(BT$6-BQ$6 &lt;&gt; 0,BQ35&lt;&gt;0,BT35&lt;&gt;0),(EXP(LN(BT35/BQ35)/(BT$6-BQ$6))-1)*100,0)</f>
        <v>-0.82143453360682406</v>
      </c>
      <c r="BV109" s="26">
        <f t="shared" ref="BV109" si="289">IF($F$6-$D$6 &lt;&gt; 0,(EXP(LN(1+(BV72/100))/($F$6-$D$6))-1)*100,0)</f>
        <v>-0.83151779663220848</v>
      </c>
      <c r="BW109" s="26">
        <f t="shared" ref="BW109" si="290">IF(BR35&gt;0,((1+(BW35/BR35))^(1/($F$6-$D$6))-1)*100,0)</f>
        <v>2.3375543578735059</v>
      </c>
      <c r="BX109" s="26">
        <f t="shared" ref="BX109" si="291">IF($F$6-$D$6 &lt;&gt; 0,(EXP(LN(1+(BX72/100))/($F$6-$D$6))-1)*100,0)</f>
        <v>1.7463230606577396</v>
      </c>
      <c r="BZ109" s="24" t="str">
        <f>BZ35</f>
        <v>All occupations</v>
      </c>
      <c r="CA109" s="26">
        <f>IF(AND(CB$6-CA$6 &lt;&gt; 0,CA35&lt;&gt;0,CB35&lt;&gt;0),(EXP(LN(CB35/CA35)/(CB$6-CA$6))-1)*100,0)</f>
        <v>2.034795880870921</v>
      </c>
      <c r="CB109" s="26">
        <f>IF(AND(CC$6-CB$6 &lt;&gt; 0,CB35&lt;&gt;0,CC35&lt;&gt;0),(EXP(LN(CC35/CB35)/(CC$6-CB$6))-1)*100,0)</f>
        <v>-21.412053384802821</v>
      </c>
      <c r="CC109" s="26">
        <f>IF(AND(CD$6-CC$6 &lt;&gt; 0,CC35&lt;&gt;0,CD35&lt;&gt;0),(EXP(LN(CD35/CC35)/(CD$6-CC$6))-1)*100,0)</f>
        <v>-1.0504258371594521</v>
      </c>
      <c r="CD109" s="26">
        <f>IF(AND(CE$6-CD$6 &lt;&gt; 0,CD35&lt;&gt;0,CE35&lt;&gt;0),(EXP(LN(CE35/CD35)/(CE$6-CD$6))-1)*100,0)</f>
        <v>-4.4146366760387963</v>
      </c>
      <c r="CE109" s="26">
        <f>IF(AND(CE$6-CB$6 &lt;&gt; 0,CB35&lt;&gt;0,CE35&lt;&gt;0),(EXP(LN(CE35/CB35)/(CE$6-CB$6))-1)*100,0)</f>
        <v>-4.551035467734355</v>
      </c>
      <c r="CG109" s="26">
        <f t="shared" ref="CG109" si="292">IF($F$6-$D$6 &lt;&gt; 0,(EXP(LN(1+(CG72/100))/($F$6-$D$6))-1)*100,0)</f>
        <v>-3.3061379613823161</v>
      </c>
      <c r="CH109" s="26">
        <f t="shared" ref="CH109" si="293">IF(CC35&gt;0,((1+(CH35/CC35))^(1/($F$6-$D$6))-1)*100,0)</f>
        <v>1.9024942741931339</v>
      </c>
      <c r="CI109" s="26">
        <f t="shared" ref="CI109" si="294">IF($F$6-$D$6 &lt;&gt; 0,(EXP(LN(1+(CI72/100))/($F$6-$D$6))-1)*100,0)</f>
        <v>-0.47818421023292368</v>
      </c>
      <c r="CK109" s="24" t="str">
        <f>CK35</f>
        <v>All occupations</v>
      </c>
      <c r="CL109" s="26">
        <f>IF(AND(CM$6-CL$6 &lt;&gt; 0,CL35&lt;&gt;0,CM35&lt;&gt;0),(EXP(LN(CM35/CL35)/(CM$6-CL$6))-1)*100,0)</f>
        <v>-3.9818049224533691</v>
      </c>
      <c r="CM109" s="26">
        <f>IF(AND(CN$6-CM$6 &lt;&gt; 0,CM35&lt;&gt;0,CN35&lt;&gt;0),(EXP(LN(CN35/CM35)/(CN$6-CM$6))-1)*100,0)</f>
        <v>-25.363520747208224</v>
      </c>
      <c r="CN109" s="26">
        <f>IF(AND(CO$6-CN$6 &lt;&gt; 0,CN35&lt;&gt;0,CO35&lt;&gt;0),(EXP(LN(CO35/CN35)/(CO$6-CN$6))-1)*100,0)</f>
        <v>-2.7492955811884712</v>
      </c>
      <c r="CO109" s="26">
        <f>IF(AND(CP$6-CO$6 &lt;&gt; 0,CO35&lt;&gt;0,CP35&lt;&gt;0),(EXP(LN(CP35/CO35)/(CP$6-CO$6))-1)*100,0)</f>
        <v>-2.7611231785873769</v>
      </c>
      <c r="CP109" s="26">
        <f>IF(AND(CP$6-CM$6 &lt;&gt; 0,CM35&lt;&gt;0,CP35&lt;&gt;0),(EXP(LN(CP35/CM35)/(CP$6-CM$6))-1)*100,0)</f>
        <v>-4.3520004462500372</v>
      </c>
      <c r="CR109" s="26">
        <f t="shared" ref="CR109" si="295">IF($F$6-$D$6 &lt;&gt; 0,(EXP(LN(1+(CR72/100))/($F$6-$D$6))-1)*100,0)</f>
        <v>-2.757180805959536</v>
      </c>
      <c r="CS109" s="26">
        <f t="shared" ref="CS109" si="296">IF(CN35&gt;0,((1+(CS35/CN35))^(1/($F$6-$D$6))-1)*100,0)</f>
        <v>1.6590808888003572</v>
      </c>
      <c r="CT109" s="26">
        <f t="shared" ref="CT109" si="297">IF($F$6-$D$6 &lt;&gt; 0,(EXP(LN(1+(CT72/100))/($F$6-$D$6))-1)*100,0)</f>
        <v>-0.4300431844759478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of Tyne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of Tyne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of Tyne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of Tyne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of Tyne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of Tyne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of Tyne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of Tyne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of Tyne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9.0831861704975703E-2</v>
      </c>
      <c r="C119" s="27">
        <f t="shared" si="299"/>
        <v>-3.9871026654177549E-2</v>
      </c>
      <c r="D119" s="27">
        <f t="shared" si="299"/>
        <v>3.4876466285734015E-2</v>
      </c>
      <c r="E119" s="27">
        <f t="shared" si="299"/>
        <v>9.639990905269219E-2</v>
      </c>
      <c r="F119" s="27">
        <f t="shared" ref="F119:F144" si="300">F8-D8</f>
        <v>0.1312763753384262</v>
      </c>
      <c r="L119" t="str">
        <f>A119</f>
        <v>11 Corporate managers and directors</v>
      </c>
      <c r="M119" s="27">
        <f t="shared" ref="M119:P144" si="301">N8-M8</f>
        <v>0.99534998344332704</v>
      </c>
      <c r="N119" s="27">
        <f t="shared" si="301"/>
        <v>-0.4742722464526028</v>
      </c>
      <c r="O119" s="27">
        <f t="shared" si="301"/>
        <v>0.18811408311336164</v>
      </c>
      <c r="P119" s="27">
        <f t="shared" si="301"/>
        <v>0.6001277782084169</v>
      </c>
      <c r="Q119" s="27">
        <f t="shared" ref="Q119:Q144" si="302">Q8-O8</f>
        <v>0.78824186132177854</v>
      </c>
      <c r="W119" t="str">
        <f>A119</f>
        <v>11 Corporate managers and directors</v>
      </c>
      <c r="X119" s="27">
        <f t="shared" ref="X119:AA144" si="303">Y8-X8</f>
        <v>0.49974213370296727</v>
      </c>
      <c r="Y119" s="27">
        <f t="shared" si="303"/>
        <v>0.29469905057097634</v>
      </c>
      <c r="Z119" s="27">
        <f t="shared" si="303"/>
        <v>0.11154555878799766</v>
      </c>
      <c r="AA119" s="27">
        <f t="shared" si="303"/>
        <v>1.3700361558825085</v>
      </c>
      <c r="AB119" s="27">
        <f t="shared" ref="AB119:AB144" si="304">AB8-Z8</f>
        <v>1.4815817146705061</v>
      </c>
      <c r="AH119" t="str">
        <f>L119</f>
        <v>11 Corporate managers and directors</v>
      </c>
      <c r="AI119" s="27">
        <f t="shared" ref="AI119:AL144" si="305">AJ8-AI8</f>
        <v>-1.510008761986037E-2</v>
      </c>
      <c r="AJ119" s="27">
        <f t="shared" si="305"/>
        <v>0.20928746049247215</v>
      </c>
      <c r="AK119" s="27">
        <f t="shared" si="305"/>
        <v>-6.3166557636460174E-2</v>
      </c>
      <c r="AL119" s="27">
        <f t="shared" si="305"/>
        <v>0.20628151921659499</v>
      </c>
      <c r="AM119" s="27">
        <f t="shared" ref="AM119:AM144" si="306">AM8-AK8</f>
        <v>0.14311496158013481</v>
      </c>
      <c r="AS119" t="str">
        <f>W119</f>
        <v>11 Corporate managers and directors</v>
      </c>
      <c r="AT119" s="27">
        <f t="shared" ref="AT119:AW144" si="307">AU8-AT8</f>
        <v>-1.8520903806248157E-2</v>
      </c>
      <c r="AU119" s="27">
        <f t="shared" si="307"/>
        <v>8.7621730489914729E-2</v>
      </c>
      <c r="AV119" s="27">
        <f t="shared" si="307"/>
        <v>-9.6950803411347986E-2</v>
      </c>
      <c r="AW119" s="27">
        <f t="shared" si="307"/>
        <v>0.15772595303643655</v>
      </c>
      <c r="AX119" s="27">
        <f t="shared" ref="AX119:AX144" si="308">AX8-AV8</f>
        <v>6.0775149625088565E-2</v>
      </c>
      <c r="BD119" t="str">
        <f>AH119</f>
        <v>11 Corporate managers and directors</v>
      </c>
      <c r="BE119" s="27">
        <f t="shared" ref="BE119:BH144" si="309">BF8-BE8</f>
        <v>0.4577584756895412</v>
      </c>
      <c r="BF119" s="27">
        <f t="shared" si="309"/>
        <v>0.78155209481361965</v>
      </c>
      <c r="BG119" s="27">
        <f t="shared" si="309"/>
        <v>-1.0282785389308842</v>
      </c>
      <c r="BH119" s="27">
        <f t="shared" si="309"/>
        <v>0.39028492989323471</v>
      </c>
      <c r="BI119" s="27">
        <f t="shared" ref="BI119:BI144" si="310">BI8-BG8</f>
        <v>-0.63799360903764946</v>
      </c>
      <c r="BO119" t="str">
        <f>AS119</f>
        <v>11 Corporate managers and directors</v>
      </c>
      <c r="BP119" s="27">
        <f t="shared" ref="BP119:BS144" si="311">BQ8-BP8</f>
        <v>0.3905297239377381</v>
      </c>
      <c r="BQ119" s="27">
        <f t="shared" si="311"/>
        <v>-5.6103331819976177E-2</v>
      </c>
      <c r="BR119" s="27">
        <f t="shared" si="311"/>
        <v>-0.47509039119201457</v>
      </c>
      <c r="BS119" s="27">
        <f t="shared" si="311"/>
        <v>-0.1537577592540802</v>
      </c>
      <c r="BT119" s="27">
        <f t="shared" ref="BT119:BT144" si="312">BT8-BR8</f>
        <v>-0.62884815044609477</v>
      </c>
      <c r="BZ119" t="str">
        <f>BD119</f>
        <v>11 Corporate managers and directors</v>
      </c>
      <c r="CA119" s="68">
        <f t="shared" ref="CA119:CD144" si="313">CB8-CA8</f>
        <v>0.66147802951594459</v>
      </c>
      <c r="CB119" s="68">
        <f t="shared" si="313"/>
        <v>-0.43529844352739322</v>
      </c>
      <c r="CC119" s="68">
        <f t="shared" si="313"/>
        <v>-0.10333091068358025</v>
      </c>
      <c r="CD119" s="68">
        <f t="shared" si="313"/>
        <v>-0.41334884761865998</v>
      </c>
      <c r="CE119" s="68">
        <f t="shared" ref="CE119:CE144" si="314">CE8-CC8</f>
        <v>-0.51667975830224022</v>
      </c>
      <c r="CK119" t="str">
        <f>BO119</f>
        <v>11 Corporate managers and directors</v>
      </c>
      <c r="CL119" s="68">
        <f t="shared" ref="CL119:CO144" si="315">CM8-CL8</f>
        <v>0.1198303653526705</v>
      </c>
      <c r="CM119" s="68">
        <f t="shared" si="315"/>
        <v>-0.14692570605422817</v>
      </c>
      <c r="CN119" s="68">
        <f t="shared" si="315"/>
        <v>-5.3332661037655271E-2</v>
      </c>
      <c r="CO119" s="68">
        <f t="shared" si="315"/>
        <v>6.069825902754783E-2</v>
      </c>
      <c r="CP119" s="68">
        <f t="shared" ref="CP119:CP144" si="316">CP8-CN8</f>
        <v>7.3655979898925583E-3</v>
      </c>
    </row>
    <row r="120" spans="1:94" x14ac:dyDescent="0.2">
      <c r="A120" t="str">
        <f t="shared" si="298"/>
        <v>12 Other managers and proprietors</v>
      </c>
      <c r="B120" s="27">
        <f t="shared" si="299"/>
        <v>7.8369205057510147E-2</v>
      </c>
      <c r="C120" s="27">
        <f t="shared" si="299"/>
        <v>-5.1122310034643098E-2</v>
      </c>
      <c r="D120" s="27">
        <f t="shared" si="299"/>
        <v>6.3993388852253086E-2</v>
      </c>
      <c r="E120" s="27">
        <f t="shared" si="299"/>
        <v>0.11507167016871153</v>
      </c>
      <c r="F120" s="27">
        <f t="shared" si="300"/>
        <v>0.17906505902096462</v>
      </c>
      <c r="L120" t="str">
        <f t="shared" ref="L120:L143" si="317">A120</f>
        <v>12 Other managers and proprietors</v>
      </c>
      <c r="M120" s="27">
        <f t="shared" si="301"/>
        <v>0.50602985286497837</v>
      </c>
      <c r="N120" s="27">
        <f t="shared" si="301"/>
        <v>-0.20549631181173811</v>
      </c>
      <c r="O120" s="27">
        <f t="shared" si="301"/>
        <v>0.51999070848096451</v>
      </c>
      <c r="P120" s="27">
        <f t="shared" si="301"/>
        <v>0.96627124417050525</v>
      </c>
      <c r="Q120" s="27">
        <f t="shared" si="302"/>
        <v>1.4862619526514698</v>
      </c>
      <c r="W120" t="str">
        <f t="shared" ref="W120:W143" si="318">A120</f>
        <v>12 Other managers and proprietors</v>
      </c>
      <c r="X120" s="27">
        <f t="shared" si="303"/>
        <v>0.3923443943355629</v>
      </c>
      <c r="Y120" s="27">
        <f t="shared" si="303"/>
        <v>3.7750107406259392E-2</v>
      </c>
      <c r="Z120" s="27">
        <f t="shared" si="303"/>
        <v>1.0259395412818639</v>
      </c>
      <c r="AA120" s="27">
        <f t="shared" si="303"/>
        <v>1.4703987549789068</v>
      </c>
      <c r="AB120" s="27">
        <f t="shared" si="304"/>
        <v>2.4963382962607708</v>
      </c>
      <c r="AH120" t="str">
        <f t="shared" ref="AH120:AH143" si="319">L120</f>
        <v>12 Other managers and proprietors</v>
      </c>
      <c r="AI120" s="27">
        <f t="shared" si="305"/>
        <v>9.6053545252141603E-2</v>
      </c>
      <c r="AJ120" s="27">
        <f t="shared" si="305"/>
        <v>0.12112514959118315</v>
      </c>
      <c r="AK120" s="27">
        <f t="shared" si="305"/>
        <v>0.240621040377202</v>
      </c>
      <c r="AL120" s="27">
        <f t="shared" si="305"/>
        <v>0.5083787877533319</v>
      </c>
      <c r="AM120" s="27">
        <f t="shared" si="306"/>
        <v>0.7489998281305339</v>
      </c>
      <c r="AS120" t="str">
        <f t="shared" ref="AS120:AS143" si="320">W120</f>
        <v>12 Other managers and proprietors</v>
      </c>
      <c r="AT120" s="27">
        <f t="shared" si="307"/>
        <v>7.2952459125525282E-2</v>
      </c>
      <c r="AU120" s="27">
        <f t="shared" si="307"/>
        <v>-2.1225649488834319E-2</v>
      </c>
      <c r="AV120" s="27">
        <f t="shared" si="307"/>
        <v>0.21421498323658927</v>
      </c>
      <c r="AW120" s="27">
        <f t="shared" si="307"/>
        <v>0.24732772782144208</v>
      </c>
      <c r="AX120" s="27">
        <f t="shared" si="308"/>
        <v>0.46154271105803135</v>
      </c>
      <c r="BD120" t="str">
        <f t="shared" ref="BD120:BD143" si="321">AH120</f>
        <v>12 Other managers and proprietors</v>
      </c>
      <c r="BE120" s="27">
        <f t="shared" si="309"/>
        <v>-4.0412769224110079E-2</v>
      </c>
      <c r="BF120" s="27">
        <f t="shared" si="309"/>
        <v>0.26755188103805416</v>
      </c>
      <c r="BG120" s="27">
        <f t="shared" si="309"/>
        <v>4.8151852123824224E-2</v>
      </c>
      <c r="BH120" s="27">
        <f t="shared" si="309"/>
        <v>0.51928942480575824</v>
      </c>
      <c r="BI120" s="27">
        <f t="shared" si="310"/>
        <v>0.56744127692958246</v>
      </c>
      <c r="BO120" t="str">
        <f t="shared" ref="BO120:BO143" si="322">AS120</f>
        <v>12 Other managers and proprietors</v>
      </c>
      <c r="BP120" s="27">
        <f t="shared" si="311"/>
        <v>0.42193203895648468</v>
      </c>
      <c r="BQ120" s="27">
        <f t="shared" si="311"/>
        <v>-0.14517479486170481</v>
      </c>
      <c r="BR120" s="27">
        <f t="shared" si="311"/>
        <v>0.43957547462210922</v>
      </c>
      <c r="BS120" s="27">
        <f t="shared" si="311"/>
        <v>0.4009634333274823</v>
      </c>
      <c r="BT120" s="27">
        <f t="shared" si="312"/>
        <v>0.84053890794959152</v>
      </c>
      <c r="BZ120" t="str">
        <f t="shared" ref="BZ120:BZ143" si="323">BD120</f>
        <v>12 Other managers and proprietors</v>
      </c>
      <c r="CA120" s="68">
        <f t="shared" si="313"/>
        <v>0.68692934509031511</v>
      </c>
      <c r="CB120" s="68">
        <f t="shared" si="313"/>
        <v>-0.58266232403568297</v>
      </c>
      <c r="CC120" s="68">
        <f t="shared" si="313"/>
        <v>0.23670850323752757</v>
      </c>
      <c r="CD120" s="68">
        <f t="shared" si="313"/>
        <v>-0.39550940618440023</v>
      </c>
      <c r="CE120" s="68">
        <f t="shared" si="314"/>
        <v>-0.15880090294687266</v>
      </c>
      <c r="CK120" t="str">
        <f t="shared" ref="CK120:CK143" si="324">BO120</f>
        <v>12 Other managers and proprietors</v>
      </c>
      <c r="CL120" s="68">
        <f t="shared" si="315"/>
        <v>1.4466010925091255E-2</v>
      </c>
      <c r="CM120" s="68">
        <f t="shared" si="315"/>
        <v>-0.19689107023359187</v>
      </c>
      <c r="CN120" s="68">
        <f t="shared" si="315"/>
        <v>7.7033694376809625E-2</v>
      </c>
      <c r="CO120" s="68">
        <f t="shared" si="315"/>
        <v>-4.3813494189696822E-2</v>
      </c>
      <c r="CP120" s="68">
        <f t="shared" si="316"/>
        <v>3.3220200187112803E-2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0.28187184513482066</v>
      </c>
      <c r="C121" s="27">
        <f t="shared" si="299"/>
        <v>-0.1317063244625728</v>
      </c>
      <c r="D121" s="27">
        <f t="shared" si="299"/>
        <v>0.20277782598196026</v>
      </c>
      <c r="E121" s="27">
        <f t="shared" si="299"/>
        <v>0.31253388478921407</v>
      </c>
      <c r="F121" s="27">
        <f t="shared" si="300"/>
        <v>0.51531171077117432</v>
      </c>
      <c r="L121" t="str">
        <f t="shared" si="317"/>
        <v>21 Science, research, engineering and technology professionals</v>
      </c>
      <c r="M121" s="27">
        <f t="shared" si="301"/>
        <v>1.6166497178363866</v>
      </c>
      <c r="N121" s="27">
        <f t="shared" si="301"/>
        <v>-0.57131206488602171</v>
      </c>
      <c r="O121" s="27">
        <f t="shared" si="301"/>
        <v>1.1494643347382665</v>
      </c>
      <c r="P121" s="27">
        <f t="shared" si="301"/>
        <v>1.9459036794088407</v>
      </c>
      <c r="Q121" s="27">
        <f t="shared" si="302"/>
        <v>3.0953680141471072</v>
      </c>
      <c r="W121" t="str">
        <f t="shared" si="318"/>
        <v>21 Science, research, engineering and technology professionals</v>
      </c>
      <c r="X121" s="27">
        <f t="shared" si="303"/>
        <v>-0.2651809020240643</v>
      </c>
      <c r="Y121" s="27">
        <f t="shared" si="303"/>
        <v>0.34311495888459831</v>
      </c>
      <c r="Z121" s="27">
        <f t="shared" si="303"/>
        <v>0.61761818517666178</v>
      </c>
      <c r="AA121" s="27">
        <f t="shared" si="303"/>
        <v>0.64344016578119057</v>
      </c>
      <c r="AB121" s="27">
        <f t="shared" si="304"/>
        <v>1.2610583509578523</v>
      </c>
      <c r="AH121" t="str">
        <f t="shared" si="319"/>
        <v>21 Science, research, engineering and technology professionals</v>
      </c>
      <c r="AI121" s="27">
        <f t="shared" si="305"/>
        <v>2.0635419743343375E-3</v>
      </c>
      <c r="AJ121" s="27">
        <f t="shared" si="305"/>
        <v>8.2774481930408927E-2</v>
      </c>
      <c r="AK121" s="27">
        <f t="shared" si="305"/>
        <v>8.8535815171806753E-2</v>
      </c>
      <c r="AL121" s="27">
        <f t="shared" si="305"/>
        <v>0.1344053736681371</v>
      </c>
      <c r="AM121" s="27">
        <f t="shared" si="306"/>
        <v>0.22294118883994385</v>
      </c>
      <c r="AS121" t="str">
        <f t="shared" si="320"/>
        <v>21 Science, research, engineering and technology professionals</v>
      </c>
      <c r="AT121" s="27">
        <f t="shared" si="307"/>
        <v>-0.13635310849691562</v>
      </c>
      <c r="AU121" s="27">
        <f t="shared" si="307"/>
        <v>6.9785887206699648E-2</v>
      </c>
      <c r="AV121" s="27">
        <f t="shared" si="307"/>
        <v>-2.5888466368098051E-3</v>
      </c>
      <c r="AW121" s="27">
        <f t="shared" si="307"/>
        <v>4.3839521059829245E-2</v>
      </c>
      <c r="AX121" s="27">
        <f t="shared" si="308"/>
        <v>4.125067442301944E-2</v>
      </c>
      <c r="BD121" t="str">
        <f t="shared" si="321"/>
        <v>21 Science, research, engineering and technology professionals</v>
      </c>
      <c r="BE121" s="27">
        <f t="shared" si="309"/>
        <v>-0.10350180627810124</v>
      </c>
      <c r="BF121" s="27">
        <f t="shared" si="309"/>
        <v>0.75286915578940272</v>
      </c>
      <c r="BG121" s="27">
        <f t="shared" si="309"/>
        <v>-0.8748378135549939</v>
      </c>
      <c r="BH121" s="27">
        <f t="shared" si="309"/>
        <v>-0.11125863435040539</v>
      </c>
      <c r="BI121" s="27">
        <f t="shared" si="310"/>
        <v>-0.9860964479053993</v>
      </c>
      <c r="BO121" t="str">
        <f t="shared" si="322"/>
        <v>21 Science, research, engineering and technology professionals</v>
      </c>
      <c r="BP121" s="27">
        <f t="shared" si="311"/>
        <v>-1.0873265462354009E-2</v>
      </c>
      <c r="BQ121" s="27">
        <f t="shared" si="311"/>
        <v>0.11876826798625251</v>
      </c>
      <c r="BR121" s="27">
        <f t="shared" si="311"/>
        <v>-0.17222872330821248</v>
      </c>
      <c r="BS121" s="27">
        <f t="shared" si="311"/>
        <v>-2.1105056510996478E-2</v>
      </c>
      <c r="BT121" s="27">
        <f t="shared" si="312"/>
        <v>-0.19333377981920896</v>
      </c>
      <c r="BZ121" t="str">
        <f t="shared" si="323"/>
        <v>21 Science, research, engineering and technology professionals</v>
      </c>
      <c r="CA121" s="68">
        <f t="shared" si="313"/>
        <v>0.62616398759610259</v>
      </c>
      <c r="CB121" s="68">
        <f t="shared" si="313"/>
        <v>-0.418553995346854</v>
      </c>
      <c r="CC121" s="68">
        <f t="shared" si="313"/>
        <v>0.14650739039984728</v>
      </c>
      <c r="CD121" s="68">
        <f t="shared" si="313"/>
        <v>-0.17704148620046012</v>
      </c>
      <c r="CE121" s="68">
        <f t="shared" si="314"/>
        <v>-3.0534095800612837E-2</v>
      </c>
      <c r="CK121" t="str">
        <f t="shared" si="324"/>
        <v>21 Science, research, engineering and technology professionals</v>
      </c>
      <c r="CL121" s="68">
        <f t="shared" si="315"/>
        <v>7.9753184577863734E-2</v>
      </c>
      <c r="CM121" s="68">
        <f t="shared" si="315"/>
        <v>-3.0097234301767861E-2</v>
      </c>
      <c r="CN121" s="68">
        <f t="shared" si="315"/>
        <v>5.1467644058907913E-2</v>
      </c>
      <c r="CO121" s="68">
        <f t="shared" si="315"/>
        <v>-5.3748591326013284E-3</v>
      </c>
      <c r="CP121" s="68">
        <f t="shared" si="316"/>
        <v>4.6092784926306585E-2</v>
      </c>
    </row>
    <row r="122" spans="1:94" x14ac:dyDescent="0.2">
      <c r="A122" t="str">
        <f t="shared" si="298"/>
        <v>22 Health professionals</v>
      </c>
      <c r="B122" s="27">
        <f t="shared" si="299"/>
        <v>0.47984732212760517</v>
      </c>
      <c r="C122" s="27">
        <f t="shared" si="299"/>
        <v>-0.10840367302860154</v>
      </c>
      <c r="D122" s="27">
        <f t="shared" si="299"/>
        <v>0.49902223341754914</v>
      </c>
      <c r="E122" s="27">
        <f t="shared" si="299"/>
        <v>0.62868723142557581</v>
      </c>
      <c r="F122" s="27">
        <f t="shared" si="300"/>
        <v>1.127709464843125</v>
      </c>
      <c r="L122" t="str">
        <f t="shared" si="317"/>
        <v>22 Health professionals</v>
      </c>
      <c r="M122" s="27">
        <f t="shared" si="301"/>
        <v>1.2421394826797112</v>
      </c>
      <c r="N122" s="27">
        <f t="shared" si="301"/>
        <v>-0.43471244945170806</v>
      </c>
      <c r="O122" s="27">
        <f t="shared" si="301"/>
        <v>1.0025181585671499</v>
      </c>
      <c r="P122" s="27">
        <f t="shared" si="301"/>
        <v>0.82702126984175717</v>
      </c>
      <c r="Q122" s="27">
        <f t="shared" si="302"/>
        <v>1.829539428408907</v>
      </c>
      <c r="W122" t="str">
        <f t="shared" si="318"/>
        <v>22 Health professionals</v>
      </c>
      <c r="X122" s="27">
        <f t="shared" si="303"/>
        <v>0.29678819589464034</v>
      </c>
      <c r="Y122" s="27">
        <f t="shared" si="303"/>
        <v>1.7857810740958069</v>
      </c>
      <c r="Z122" s="27">
        <f t="shared" si="303"/>
        <v>2.5284987839731397</v>
      </c>
      <c r="AA122" s="27">
        <f t="shared" si="303"/>
        <v>4.2556982309912961</v>
      </c>
      <c r="AB122" s="27">
        <f t="shared" si="304"/>
        <v>6.7841970149644357</v>
      </c>
      <c r="AH122" t="str">
        <f t="shared" si="319"/>
        <v>22 Health professionals</v>
      </c>
      <c r="AI122" s="27">
        <f t="shared" si="305"/>
        <v>-1.7136375145197666</v>
      </c>
      <c r="AJ122" s="27">
        <f t="shared" si="305"/>
        <v>0.28919715281817959</v>
      </c>
      <c r="AK122" s="27">
        <f t="shared" si="305"/>
        <v>-1.5636134034483327</v>
      </c>
      <c r="AL122" s="27">
        <f t="shared" si="305"/>
        <v>-1.6911787755630012</v>
      </c>
      <c r="AM122" s="27">
        <f t="shared" si="306"/>
        <v>-3.2547921790113339</v>
      </c>
      <c r="AS122" t="str">
        <f t="shared" si="320"/>
        <v>22 Health professionals</v>
      </c>
      <c r="AT122" s="27">
        <f t="shared" si="307"/>
        <v>2.0961660691429129E-2</v>
      </c>
      <c r="AU122" s="27">
        <f t="shared" si="307"/>
        <v>0.17564068862913884</v>
      </c>
      <c r="AV122" s="27">
        <f t="shared" si="307"/>
        <v>0.11274694363049942</v>
      </c>
      <c r="AW122" s="27">
        <f t="shared" si="307"/>
        <v>0.19013430204155912</v>
      </c>
      <c r="AX122" s="27">
        <f t="shared" si="308"/>
        <v>0.30288124567205854</v>
      </c>
      <c r="BD122" t="str">
        <f t="shared" si="321"/>
        <v>22 Health professionals</v>
      </c>
      <c r="BE122" s="27">
        <f t="shared" si="309"/>
        <v>0.43523178761602299</v>
      </c>
      <c r="BF122" s="27">
        <f t="shared" si="309"/>
        <v>0.54044576619646501</v>
      </c>
      <c r="BG122" s="27">
        <f t="shared" si="309"/>
        <v>0.69423964534117433</v>
      </c>
      <c r="BH122" s="27">
        <f t="shared" si="309"/>
        <v>0.82645343326324738</v>
      </c>
      <c r="BI122" s="27">
        <f t="shared" si="310"/>
        <v>1.5206930786044217</v>
      </c>
      <c r="BO122" t="str">
        <f t="shared" si="322"/>
        <v>22 Health professionals</v>
      </c>
      <c r="BP122" s="27">
        <f t="shared" si="311"/>
        <v>0.18661536727723993</v>
      </c>
      <c r="BQ122" s="27">
        <f t="shared" si="311"/>
        <v>0.25915767762149811</v>
      </c>
      <c r="BR122" s="27">
        <f t="shared" si="311"/>
        <v>5.5434834492696261E-2</v>
      </c>
      <c r="BS122" s="27">
        <f t="shared" si="311"/>
        <v>-0.27495041359167072</v>
      </c>
      <c r="BT122" s="27">
        <f t="shared" si="312"/>
        <v>-0.21951557909897446</v>
      </c>
      <c r="BZ122" t="str">
        <f t="shared" si="323"/>
        <v>22 Health professionals</v>
      </c>
      <c r="CA122" s="68">
        <f t="shared" si="313"/>
        <v>-9.3663177045417934E-2</v>
      </c>
      <c r="CB122" s="68">
        <f t="shared" si="313"/>
        <v>-1.2588207831604192E-2</v>
      </c>
      <c r="CC122" s="68">
        <f t="shared" si="313"/>
        <v>-8.3809862957243464E-2</v>
      </c>
      <c r="CD122" s="68">
        <f t="shared" si="313"/>
        <v>-0.47267830032056307</v>
      </c>
      <c r="CE122" s="68">
        <f t="shared" si="314"/>
        <v>-0.55648816327780648</v>
      </c>
      <c r="CK122" t="str">
        <f t="shared" si="324"/>
        <v>22 Health professionals</v>
      </c>
      <c r="CL122" s="68">
        <f t="shared" si="315"/>
        <v>4.7313793642582425E-3</v>
      </c>
      <c r="CM122" s="68">
        <f t="shared" si="315"/>
        <v>-2.3122555751763113E-2</v>
      </c>
      <c r="CN122" s="68">
        <f t="shared" si="315"/>
        <v>2.4223926244697047E-2</v>
      </c>
      <c r="CO122" s="68">
        <f t="shared" si="315"/>
        <v>2.1632338047278959E-2</v>
      </c>
      <c r="CP122" s="68">
        <f t="shared" si="316"/>
        <v>4.5856264291976007E-2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0.28244196592754345</v>
      </c>
      <c r="C123" s="27">
        <f t="shared" si="299"/>
        <v>-0.10814305319839668</v>
      </c>
      <c r="D123" s="27">
        <f t="shared" si="299"/>
        <v>0.3283874465396599</v>
      </c>
      <c r="E123" s="27">
        <f t="shared" si="299"/>
        <v>0.25720656856713009</v>
      </c>
      <c r="F123" s="27">
        <f t="shared" si="300"/>
        <v>0.58559401510678999</v>
      </c>
      <c r="L123" t="str">
        <f t="shared" si="317"/>
        <v>23 Teaching and other educational professionals</v>
      </c>
      <c r="M123" s="27">
        <f t="shared" si="301"/>
        <v>2.0344420750146499</v>
      </c>
      <c r="N123" s="27">
        <f t="shared" si="301"/>
        <v>-0.52988726796081309</v>
      </c>
      <c r="O123" s="27">
        <f t="shared" si="301"/>
        <v>1.7009596852917479</v>
      </c>
      <c r="P123" s="27">
        <f t="shared" si="301"/>
        <v>1.1913527330232458</v>
      </c>
      <c r="Q123" s="27">
        <f t="shared" si="302"/>
        <v>2.8923124183149937</v>
      </c>
      <c r="W123" t="str">
        <f t="shared" si="318"/>
        <v>23 Teaching and other educational professionals</v>
      </c>
      <c r="X123" s="27">
        <f t="shared" si="303"/>
        <v>-0.91834975304840949</v>
      </c>
      <c r="Y123" s="27">
        <f t="shared" si="303"/>
        <v>1.0704387166246496</v>
      </c>
      <c r="Z123" s="27">
        <f t="shared" si="303"/>
        <v>-0.11153139398372236</v>
      </c>
      <c r="AA123" s="27">
        <f t="shared" si="303"/>
        <v>0.25543133289647013</v>
      </c>
      <c r="AB123" s="27">
        <f t="shared" si="304"/>
        <v>0.14389993891274777</v>
      </c>
      <c r="AH123" t="str">
        <f t="shared" si="319"/>
        <v>23 Teaching and other educational professionals</v>
      </c>
      <c r="AI123" s="27">
        <f t="shared" si="305"/>
        <v>-0.40190201510873147</v>
      </c>
      <c r="AJ123" s="27">
        <f t="shared" si="305"/>
        <v>-6.1545748135795053E-3</v>
      </c>
      <c r="AK123" s="27">
        <f t="shared" si="305"/>
        <v>-0.13025173610080343</v>
      </c>
      <c r="AL123" s="27">
        <f t="shared" si="305"/>
        <v>1.2150974368783513E-2</v>
      </c>
      <c r="AM123" s="27">
        <f t="shared" si="306"/>
        <v>-0.11810076173201992</v>
      </c>
      <c r="AS123" t="str">
        <f t="shared" si="320"/>
        <v>23 Teaching and other educational professionals</v>
      </c>
      <c r="AT123" s="27">
        <f t="shared" si="307"/>
        <v>-5.7262980571106223E-2</v>
      </c>
      <c r="AU123" s="27">
        <f t="shared" si="307"/>
        <v>1.5757425236511455E-2</v>
      </c>
      <c r="AV123" s="27">
        <f t="shared" si="307"/>
        <v>-2.1342109543153326E-2</v>
      </c>
      <c r="AW123" s="27">
        <f t="shared" si="307"/>
        <v>-1.5569645296638776E-2</v>
      </c>
      <c r="AX123" s="27">
        <f t="shared" si="308"/>
        <v>-3.6911754839792102E-2</v>
      </c>
      <c r="BD123" t="str">
        <f t="shared" si="321"/>
        <v>23 Teaching and other educational professionals</v>
      </c>
      <c r="BE123" s="27">
        <f t="shared" si="309"/>
        <v>-8.202488626831983E-2</v>
      </c>
      <c r="BF123" s="27">
        <f t="shared" si="309"/>
        <v>0.29104633737211683</v>
      </c>
      <c r="BG123" s="27">
        <f t="shared" si="309"/>
        <v>3.0284031599311145E-2</v>
      </c>
      <c r="BH123" s="27">
        <f t="shared" si="309"/>
        <v>0.13387991888756257</v>
      </c>
      <c r="BI123" s="27">
        <f t="shared" si="310"/>
        <v>0.16416395048687371</v>
      </c>
      <c r="BO123" t="str">
        <f t="shared" si="322"/>
        <v>23 Teaching and other educational professionals</v>
      </c>
      <c r="BP123" s="27">
        <f t="shared" si="311"/>
        <v>-3.4657496281370714E-2</v>
      </c>
      <c r="BQ123" s="27">
        <f t="shared" si="311"/>
        <v>0.14576870102177963</v>
      </c>
      <c r="BR123" s="27">
        <f t="shared" si="311"/>
        <v>-4.2053578367190148E-2</v>
      </c>
      <c r="BS123" s="27">
        <f t="shared" si="311"/>
        <v>-8.6534855590678417E-2</v>
      </c>
      <c r="BT123" s="27">
        <f t="shared" si="312"/>
        <v>-0.12858843395786856</v>
      </c>
      <c r="BZ123" t="str">
        <f t="shared" si="323"/>
        <v>23 Teaching and other educational professionals</v>
      </c>
      <c r="CA123" s="68">
        <f t="shared" si="313"/>
        <v>-2.1168342717183819E-3</v>
      </c>
      <c r="CB123" s="68">
        <f t="shared" si="313"/>
        <v>1.073326406988534E-2</v>
      </c>
      <c r="CC123" s="68">
        <f t="shared" si="313"/>
        <v>-1.7365546004371513E-2</v>
      </c>
      <c r="CD123" s="68">
        <f t="shared" si="313"/>
        <v>-0.13574773231226045</v>
      </c>
      <c r="CE123" s="68">
        <f t="shared" si="314"/>
        <v>-0.15311327831663196</v>
      </c>
      <c r="CK123" t="str">
        <f t="shared" si="324"/>
        <v>23 Teaching and other educational professionals</v>
      </c>
      <c r="CL123" s="68">
        <f t="shared" si="315"/>
        <v>1.6473034215854693E-2</v>
      </c>
      <c r="CM123" s="68">
        <f t="shared" si="315"/>
        <v>-5.7735984703107257E-3</v>
      </c>
      <c r="CN123" s="68">
        <f t="shared" si="315"/>
        <v>2.0038760376198644E-2</v>
      </c>
      <c r="CO123" s="68">
        <f t="shared" si="315"/>
        <v>3.02814036099322E-3</v>
      </c>
      <c r="CP123" s="68">
        <f t="shared" si="316"/>
        <v>2.3066900737191864E-2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0.10594846263748314</v>
      </c>
      <c r="C124" s="27">
        <f t="shared" si="299"/>
        <v>-2.9107051452662291E-2</v>
      </c>
      <c r="D124" s="27">
        <f t="shared" si="299"/>
        <v>0.10536846210377449</v>
      </c>
      <c r="E124" s="27">
        <f t="shared" si="299"/>
        <v>0.15884210112046754</v>
      </c>
      <c r="F124" s="27">
        <f t="shared" si="300"/>
        <v>0.26421056322424202</v>
      </c>
      <c r="L124" t="str">
        <f t="shared" si="317"/>
        <v>24 Business, media and public service professionals</v>
      </c>
      <c r="M124" s="27">
        <f t="shared" si="301"/>
        <v>1.2846393346152079</v>
      </c>
      <c r="N124" s="27">
        <f t="shared" si="301"/>
        <v>-0.38517555348299926</v>
      </c>
      <c r="O124" s="27">
        <f t="shared" si="301"/>
        <v>0.970238419970336</v>
      </c>
      <c r="P124" s="27">
        <f t="shared" si="301"/>
        <v>1.0948455745844248</v>
      </c>
      <c r="Q124" s="27">
        <f t="shared" si="302"/>
        <v>2.0650839945547608</v>
      </c>
      <c r="W124" t="str">
        <f t="shared" si="318"/>
        <v>24 Business, media and public service professionals</v>
      </c>
      <c r="X124" s="27">
        <f t="shared" si="303"/>
        <v>-0.13201093324968394</v>
      </c>
      <c r="Y124" s="27">
        <f t="shared" si="303"/>
        <v>1.5562371645877624</v>
      </c>
      <c r="Z124" s="27">
        <f t="shared" si="303"/>
        <v>1.1530066542386308</v>
      </c>
      <c r="AA124" s="27">
        <f t="shared" si="303"/>
        <v>2.1362923861715064</v>
      </c>
      <c r="AB124" s="27">
        <f t="shared" si="304"/>
        <v>3.2892990404101372</v>
      </c>
      <c r="AH124" t="str">
        <f t="shared" si="319"/>
        <v>24 Business, media and public service professionals</v>
      </c>
      <c r="AI124" s="27">
        <f t="shared" si="305"/>
        <v>-0.12261790722453458</v>
      </c>
      <c r="AJ124" s="27">
        <f t="shared" si="305"/>
        <v>0.12021525924942422</v>
      </c>
      <c r="AK124" s="27">
        <f t="shared" si="305"/>
        <v>-4.5574419902849828E-2</v>
      </c>
      <c r="AL124" s="27">
        <f t="shared" si="305"/>
        <v>8.7834828380093932E-2</v>
      </c>
      <c r="AM124" s="27">
        <f t="shared" si="306"/>
        <v>4.2260408477244105E-2</v>
      </c>
      <c r="AS124" t="str">
        <f t="shared" si="320"/>
        <v>24 Business, media and public service professionals</v>
      </c>
      <c r="AT124" s="27">
        <f t="shared" si="307"/>
        <v>-9.2102383393748877E-2</v>
      </c>
      <c r="AU124" s="27">
        <f t="shared" si="307"/>
        <v>0.17313549267091233</v>
      </c>
      <c r="AV124" s="27">
        <f t="shared" si="307"/>
        <v>0.15982619679746546</v>
      </c>
      <c r="AW124" s="27">
        <f t="shared" si="307"/>
        <v>0.25289672729629098</v>
      </c>
      <c r="AX124" s="27">
        <f t="shared" si="308"/>
        <v>0.41272292409375644</v>
      </c>
      <c r="BD124" t="str">
        <f t="shared" si="321"/>
        <v>24 Business, media and public service professionals</v>
      </c>
      <c r="BE124" s="27">
        <f t="shared" si="309"/>
        <v>7.8328718851880197E-2</v>
      </c>
      <c r="BF124" s="27">
        <f t="shared" si="309"/>
        <v>0.95297815039780609</v>
      </c>
      <c r="BG124" s="27">
        <f t="shared" si="309"/>
        <v>-2.154113595539231E-2</v>
      </c>
      <c r="BH124" s="27">
        <f t="shared" si="309"/>
        <v>0.45627954777578594</v>
      </c>
      <c r="BI124" s="27">
        <f t="shared" si="310"/>
        <v>0.43473841182039363</v>
      </c>
      <c r="BO124" t="str">
        <f t="shared" si="322"/>
        <v>24 Business, media and public service professionals</v>
      </c>
      <c r="BP124" s="27">
        <f t="shared" si="311"/>
        <v>-1.8606926390277057E-2</v>
      </c>
      <c r="BQ124" s="27">
        <f t="shared" si="311"/>
        <v>0.3004730522153829</v>
      </c>
      <c r="BR124" s="27">
        <f t="shared" si="311"/>
        <v>2.459762068299165E-2</v>
      </c>
      <c r="BS124" s="27">
        <f t="shared" si="311"/>
        <v>-5.3427659729831767E-2</v>
      </c>
      <c r="BT124" s="27">
        <f t="shared" si="312"/>
        <v>-2.8830039046840117E-2</v>
      </c>
      <c r="BZ124" t="str">
        <f t="shared" si="323"/>
        <v>24 Business, media and public service professionals</v>
      </c>
      <c r="CA124" s="68">
        <f t="shared" si="313"/>
        <v>0.25393603238872153</v>
      </c>
      <c r="CB124" s="68">
        <f t="shared" si="313"/>
        <v>-0.10801336489005009</v>
      </c>
      <c r="CC124" s="68">
        <f t="shared" si="313"/>
        <v>2.466405019516138E-2</v>
      </c>
      <c r="CD124" s="68">
        <f t="shared" si="313"/>
        <v>-0.40248056950914324</v>
      </c>
      <c r="CE124" s="68">
        <f t="shared" si="314"/>
        <v>-0.37781651931398186</v>
      </c>
      <c r="CK124" t="str">
        <f t="shared" si="324"/>
        <v>24 Business, media and public service professionals</v>
      </c>
      <c r="CL124" s="68">
        <f t="shared" si="315"/>
        <v>6.4800779182932811E-2</v>
      </c>
      <c r="CM124" s="68">
        <f t="shared" si="315"/>
        <v>-3.4987344484271266E-2</v>
      </c>
      <c r="CN124" s="68">
        <f t="shared" si="315"/>
        <v>4.8605625008355247E-2</v>
      </c>
      <c r="CO124" s="68">
        <f t="shared" si="315"/>
        <v>6.3236671276101497E-2</v>
      </c>
      <c r="CP124" s="68">
        <f t="shared" si="316"/>
        <v>0.11184229628445674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4.2133319832129534E-2</v>
      </c>
      <c r="C125" s="27">
        <f t="shared" si="299"/>
        <v>-1.4580385420243036E-2</v>
      </c>
      <c r="D125" s="27">
        <f t="shared" si="299"/>
        <v>1.9306859880556554E-2</v>
      </c>
      <c r="E125" s="27">
        <f t="shared" si="299"/>
        <v>6.7657281968040134E-2</v>
      </c>
      <c r="F125" s="27">
        <f t="shared" si="300"/>
        <v>8.6964141848596688E-2</v>
      </c>
      <c r="L125" t="str">
        <f t="shared" si="317"/>
        <v>31 Science, engineering and technology associate professionals</v>
      </c>
      <c r="M125" s="27">
        <f t="shared" si="301"/>
        <v>0.33466362824260532</v>
      </c>
      <c r="N125" s="27">
        <f t="shared" si="301"/>
        <v>-7.1252329409452253E-2</v>
      </c>
      <c r="O125" s="27">
        <f t="shared" si="301"/>
        <v>5.3587270694558931E-2</v>
      </c>
      <c r="P125" s="27">
        <f t="shared" si="301"/>
        <v>0.32984359733435531</v>
      </c>
      <c r="Q125" s="27">
        <f t="shared" si="302"/>
        <v>0.38343086802891424</v>
      </c>
      <c r="W125" t="str">
        <f t="shared" si="318"/>
        <v>31 Science, engineering and technology associate professionals</v>
      </c>
      <c r="X125" s="27">
        <f t="shared" si="303"/>
        <v>0.1135204620996233</v>
      </c>
      <c r="Y125" s="27">
        <f t="shared" si="303"/>
        <v>0.21673893824825763</v>
      </c>
      <c r="Z125" s="27">
        <f t="shared" si="303"/>
        <v>-7.2147170873608779E-2</v>
      </c>
      <c r="AA125" s="27">
        <f t="shared" si="303"/>
        <v>0.30138934226719982</v>
      </c>
      <c r="AB125" s="27">
        <f t="shared" si="304"/>
        <v>0.22924217139359104</v>
      </c>
      <c r="AH125" t="str">
        <f t="shared" si="319"/>
        <v>31 Science, engineering and technology associate professionals</v>
      </c>
      <c r="AI125" s="27">
        <f t="shared" si="305"/>
        <v>1.0872574646010547E-2</v>
      </c>
      <c r="AJ125" s="27">
        <f t="shared" si="305"/>
        <v>5.5459387610286237E-2</v>
      </c>
      <c r="AK125" s="27">
        <f t="shared" si="305"/>
        <v>2.2513529204621519E-2</v>
      </c>
      <c r="AL125" s="27">
        <f t="shared" si="305"/>
        <v>0.14052482061038341</v>
      </c>
      <c r="AM125" s="27">
        <f t="shared" si="306"/>
        <v>0.16303834981500492</v>
      </c>
      <c r="AS125" t="str">
        <f t="shared" si="320"/>
        <v>31 Science, engineering and technology associate professionals</v>
      </c>
      <c r="AT125" s="27">
        <f t="shared" si="307"/>
        <v>-0.15638208136095</v>
      </c>
      <c r="AU125" s="27">
        <f t="shared" si="307"/>
        <v>4.8861139789189489E-2</v>
      </c>
      <c r="AV125" s="27">
        <f t="shared" si="307"/>
        <v>-0.11562727383853244</v>
      </c>
      <c r="AW125" s="27">
        <f t="shared" si="307"/>
        <v>-1.0092980794474626E-2</v>
      </c>
      <c r="AX125" s="27">
        <f t="shared" si="308"/>
        <v>-0.12572025463300707</v>
      </c>
      <c r="BD125" t="str">
        <f t="shared" si="321"/>
        <v>31 Science, engineering and technology associate professionals</v>
      </c>
      <c r="BE125" s="27">
        <f t="shared" si="309"/>
        <v>-6.1053563046127302E-2</v>
      </c>
      <c r="BF125" s="27">
        <f t="shared" si="309"/>
        <v>0.43703615086696868</v>
      </c>
      <c r="BG125" s="27">
        <f t="shared" si="309"/>
        <v>-0.61171612131245756</v>
      </c>
      <c r="BH125" s="27">
        <f t="shared" si="309"/>
        <v>-0.16722577613574452</v>
      </c>
      <c r="BI125" s="27">
        <f t="shared" si="310"/>
        <v>-0.77894189744820208</v>
      </c>
      <c r="BO125" t="str">
        <f t="shared" si="322"/>
        <v>31 Science, engineering and technology associate professionals</v>
      </c>
      <c r="BP125" s="27">
        <f t="shared" si="311"/>
        <v>4.5955776565929529E-2</v>
      </c>
      <c r="BQ125" s="27">
        <f t="shared" si="311"/>
        <v>0.12099498467245895</v>
      </c>
      <c r="BR125" s="27">
        <f t="shared" si="311"/>
        <v>-0.28017857091589082</v>
      </c>
      <c r="BS125" s="27">
        <f t="shared" si="311"/>
        <v>-1.5218825779891088E-2</v>
      </c>
      <c r="BT125" s="27">
        <f t="shared" si="312"/>
        <v>-0.29539739669578191</v>
      </c>
      <c r="BZ125" t="str">
        <f t="shared" si="323"/>
        <v>31 Science, engineering and technology associate professionals</v>
      </c>
      <c r="CA125" s="68">
        <f t="shared" si="313"/>
        <v>0.44449568290645169</v>
      </c>
      <c r="CB125" s="68">
        <f t="shared" si="313"/>
        <v>-0.2444918717771829</v>
      </c>
      <c r="CC125" s="68">
        <f t="shared" si="313"/>
        <v>-7.0611926468809871E-2</v>
      </c>
      <c r="CD125" s="68">
        <f t="shared" si="313"/>
        <v>-0.12521677422325073</v>
      </c>
      <c r="CE125" s="68">
        <f t="shared" si="314"/>
        <v>-0.1958287006920606</v>
      </c>
      <c r="CK125" t="str">
        <f t="shared" si="324"/>
        <v>31 Science, engineering and technology associate professionals</v>
      </c>
      <c r="CL125" s="68">
        <f t="shared" si="315"/>
        <v>5.642579237383763E-2</v>
      </c>
      <c r="CM125" s="68">
        <f t="shared" si="315"/>
        <v>-1.991766536475309E-2</v>
      </c>
      <c r="CN125" s="68">
        <f t="shared" si="315"/>
        <v>8.0666440861615341E-3</v>
      </c>
      <c r="CO125" s="68">
        <f t="shared" si="315"/>
        <v>4.5823634165452376E-2</v>
      </c>
      <c r="CP125" s="68">
        <f t="shared" si="316"/>
        <v>5.389027825161391E-2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1.5578128332926319E-2</v>
      </c>
      <c r="C126" s="27">
        <f t="shared" si="299"/>
        <v>-1.2138424345013665E-2</v>
      </c>
      <c r="D126" s="27">
        <f t="shared" si="299"/>
        <v>6.2448114279847547E-3</v>
      </c>
      <c r="E126" s="27">
        <f t="shared" si="299"/>
        <v>9.1346526787473292E-3</v>
      </c>
      <c r="F126" s="27">
        <f t="shared" si="300"/>
        <v>1.5379464106732084E-2</v>
      </c>
      <c r="L126" t="str">
        <f t="shared" si="317"/>
        <v>32 Health and social care associate professionals</v>
      </c>
      <c r="M126" s="27">
        <f t="shared" si="301"/>
        <v>0.31276305736151677</v>
      </c>
      <c r="N126" s="27">
        <f t="shared" si="301"/>
        <v>-0.13744425934393711</v>
      </c>
      <c r="O126" s="27">
        <f t="shared" si="301"/>
        <v>0.16399900253385313</v>
      </c>
      <c r="P126" s="27">
        <f t="shared" si="301"/>
        <v>0.2496383109688638</v>
      </c>
      <c r="Q126" s="27">
        <f t="shared" si="302"/>
        <v>0.41363731350271693</v>
      </c>
      <c r="W126" t="str">
        <f t="shared" si="318"/>
        <v>32 Health and social care associate professionals</v>
      </c>
      <c r="X126" s="27">
        <f t="shared" si="303"/>
        <v>0.17780619238071438</v>
      </c>
      <c r="Y126" s="27">
        <f t="shared" si="303"/>
        <v>0.5122240799332678</v>
      </c>
      <c r="Z126" s="27">
        <f t="shared" si="303"/>
        <v>0.56537759015039457</v>
      </c>
      <c r="AA126" s="27">
        <f t="shared" si="303"/>
        <v>1.3855945046151712</v>
      </c>
      <c r="AB126" s="27">
        <f t="shared" si="304"/>
        <v>1.9509720947655658</v>
      </c>
      <c r="AH126" t="str">
        <f t="shared" si="319"/>
        <v>32 Health and social care associate professionals</v>
      </c>
      <c r="AI126" s="27">
        <f t="shared" si="305"/>
        <v>-0.49244530926678953</v>
      </c>
      <c r="AJ126" s="27">
        <f t="shared" si="305"/>
        <v>0.19604083934167371</v>
      </c>
      <c r="AK126" s="27">
        <f t="shared" si="305"/>
        <v>-0.44100918640225695</v>
      </c>
      <c r="AL126" s="27">
        <f t="shared" si="305"/>
        <v>-0.59968821822304541</v>
      </c>
      <c r="AM126" s="27">
        <f t="shared" si="306"/>
        <v>-1.0406974046253024</v>
      </c>
      <c r="AS126" t="str">
        <f t="shared" si="320"/>
        <v>32 Health and social care associate professionals</v>
      </c>
      <c r="AT126" s="27">
        <f t="shared" si="307"/>
        <v>2.1185410479216682E-2</v>
      </c>
      <c r="AU126" s="27">
        <f t="shared" si="307"/>
        <v>8.4424653688259799E-2</v>
      </c>
      <c r="AV126" s="27">
        <f t="shared" si="307"/>
        <v>-3.5305670279689449E-4</v>
      </c>
      <c r="AW126" s="27">
        <f t="shared" si="307"/>
        <v>7.5862751722210853E-2</v>
      </c>
      <c r="AX126" s="27">
        <f t="shared" si="308"/>
        <v>7.5509695019413958E-2</v>
      </c>
      <c r="BD126" t="str">
        <f t="shared" si="321"/>
        <v>32 Health and social care associate professionals</v>
      </c>
      <c r="BE126" s="27">
        <f t="shared" si="309"/>
        <v>0.26890920328688139</v>
      </c>
      <c r="BF126" s="27">
        <f t="shared" si="309"/>
        <v>0.32114158856782016</v>
      </c>
      <c r="BG126" s="27">
        <f t="shared" si="309"/>
        <v>0.16931512178457586</v>
      </c>
      <c r="BH126" s="27">
        <f t="shared" si="309"/>
        <v>0.44800263272699326</v>
      </c>
      <c r="BI126" s="27">
        <f t="shared" si="310"/>
        <v>0.61731775451156912</v>
      </c>
      <c r="BO126" t="str">
        <f t="shared" si="322"/>
        <v>32 Health and social care associate professionals</v>
      </c>
      <c r="BP126" s="27">
        <f t="shared" si="311"/>
        <v>8.3555440185085095E-2</v>
      </c>
      <c r="BQ126" s="27">
        <f t="shared" si="311"/>
        <v>0.15184077758155268</v>
      </c>
      <c r="BR126" s="27">
        <f t="shared" si="311"/>
        <v>-0.14294451303183964</v>
      </c>
      <c r="BS126" s="27">
        <f t="shared" si="311"/>
        <v>-0.2379587648911663</v>
      </c>
      <c r="BT126" s="27">
        <f t="shared" si="312"/>
        <v>-0.38090327792300593</v>
      </c>
      <c r="BZ126" t="str">
        <f t="shared" si="323"/>
        <v>32 Health and social care associate professionals</v>
      </c>
      <c r="CA126" s="68">
        <f t="shared" si="313"/>
        <v>-8.8115166472039541E-2</v>
      </c>
      <c r="CB126" s="68">
        <f t="shared" si="313"/>
        <v>-1.3148918919306085E-2</v>
      </c>
      <c r="CC126" s="68">
        <f t="shared" si="313"/>
        <v>-7.511351918082132E-2</v>
      </c>
      <c r="CD126" s="68">
        <f t="shared" si="313"/>
        <v>-0.16401484723161844</v>
      </c>
      <c r="CE126" s="68">
        <f t="shared" si="314"/>
        <v>-0.23912836641243976</v>
      </c>
      <c r="CK126" t="str">
        <f t="shared" si="324"/>
        <v>32 Health and social care associate professionals</v>
      </c>
      <c r="CL126" s="68">
        <f t="shared" si="315"/>
        <v>-5.0218705740094211E-3</v>
      </c>
      <c r="CM126" s="68">
        <f t="shared" si="315"/>
        <v>-8.6322752043008696E-3</v>
      </c>
      <c r="CN126" s="68">
        <f t="shared" si="315"/>
        <v>2.7185302838696954E-3</v>
      </c>
      <c r="CO126" s="68">
        <f t="shared" si="315"/>
        <v>5.2872940497711851E-3</v>
      </c>
      <c r="CP126" s="68">
        <f t="shared" si="316"/>
        <v>8.0058243336408805E-3</v>
      </c>
    </row>
    <row r="127" spans="1:94" x14ac:dyDescent="0.2">
      <c r="A127" t="str">
        <f t="shared" si="298"/>
        <v>33 Protective service occupations</v>
      </c>
      <c r="B127" s="27">
        <f t="shared" si="299"/>
        <v>5.9240901586992828E-3</v>
      </c>
      <c r="C127" s="27">
        <f t="shared" si="299"/>
        <v>-3.4114461557723536E-3</v>
      </c>
      <c r="D127" s="27">
        <f t="shared" si="299"/>
        <v>7.0598418701958657E-3</v>
      </c>
      <c r="E127" s="27">
        <f t="shared" si="299"/>
        <v>1.1988021791412229E-2</v>
      </c>
      <c r="F127" s="27">
        <f t="shared" si="300"/>
        <v>1.9047863661608093E-2</v>
      </c>
      <c r="L127" t="str">
        <f t="shared" si="317"/>
        <v>33 Protective service occupations</v>
      </c>
      <c r="M127" s="27">
        <f t="shared" si="301"/>
        <v>0.12754138610385762</v>
      </c>
      <c r="N127" s="27">
        <f t="shared" si="301"/>
        <v>-5.4085591830621449E-2</v>
      </c>
      <c r="O127" s="27">
        <f t="shared" si="301"/>
        <v>0.13049294040018278</v>
      </c>
      <c r="P127" s="27">
        <f t="shared" si="301"/>
        <v>0.23184866979718483</v>
      </c>
      <c r="Q127" s="27">
        <f t="shared" si="302"/>
        <v>0.3623416101973676</v>
      </c>
      <c r="W127" t="str">
        <f t="shared" si="318"/>
        <v>33 Protective service occupations</v>
      </c>
      <c r="X127" s="27">
        <f t="shared" si="303"/>
        <v>0.11040741355701056</v>
      </c>
      <c r="Y127" s="27">
        <f t="shared" si="303"/>
        <v>0.13163485458177515</v>
      </c>
      <c r="Z127" s="27">
        <f t="shared" si="303"/>
        <v>0.47538217366555058</v>
      </c>
      <c r="AA127" s="27">
        <f t="shared" si="303"/>
        <v>0.88572002723598797</v>
      </c>
      <c r="AB127" s="27">
        <f t="shared" si="304"/>
        <v>1.3611022009015386</v>
      </c>
      <c r="AH127" t="str">
        <f t="shared" si="319"/>
        <v>33 Protective service occupations</v>
      </c>
      <c r="AI127" s="27">
        <f t="shared" si="305"/>
        <v>8.0679993110525094E-3</v>
      </c>
      <c r="AJ127" s="27">
        <f t="shared" si="305"/>
        <v>3.3341509362594002E-2</v>
      </c>
      <c r="AK127" s="27">
        <f t="shared" si="305"/>
        <v>0.10345383717576306</v>
      </c>
      <c r="AL127" s="27">
        <f t="shared" si="305"/>
        <v>0.16347394451077946</v>
      </c>
      <c r="AM127" s="27">
        <f t="shared" si="306"/>
        <v>0.26692778168654252</v>
      </c>
      <c r="AS127" t="str">
        <f t="shared" si="320"/>
        <v>33 Protective service occupations</v>
      </c>
      <c r="AT127" s="27">
        <f t="shared" si="307"/>
        <v>-1.4037997248423861E-2</v>
      </c>
      <c r="AU127" s="27">
        <f t="shared" si="307"/>
        <v>1.7008937176277439E-2</v>
      </c>
      <c r="AV127" s="27">
        <f t="shared" si="307"/>
        <v>3.8128482384902851E-2</v>
      </c>
      <c r="AW127" s="27">
        <f t="shared" si="307"/>
        <v>6.7897572981467869E-2</v>
      </c>
      <c r="AX127" s="27">
        <f t="shared" si="308"/>
        <v>0.10602605536637072</v>
      </c>
      <c r="BD127" t="str">
        <f t="shared" si="321"/>
        <v>33 Protective service occupations</v>
      </c>
      <c r="BE127" s="27">
        <f t="shared" si="309"/>
        <v>-0.11170758547579074</v>
      </c>
      <c r="BF127" s="27">
        <f t="shared" si="309"/>
        <v>0.28921568608788584</v>
      </c>
      <c r="BG127" s="27">
        <f t="shared" si="309"/>
        <v>-5.6249183783754653E-2</v>
      </c>
      <c r="BH127" s="27">
        <f t="shared" si="309"/>
        <v>-2.7759120889272459E-3</v>
      </c>
      <c r="BI127" s="27">
        <f t="shared" si="310"/>
        <v>-5.9025095872681899E-2</v>
      </c>
      <c r="BO127" t="str">
        <f t="shared" si="322"/>
        <v>33 Protective service occupations</v>
      </c>
      <c r="BP127" s="27">
        <f t="shared" si="311"/>
        <v>5.1181337568479313E-2</v>
      </c>
      <c r="BQ127" s="27">
        <f t="shared" si="311"/>
        <v>2.381659546290793E-2</v>
      </c>
      <c r="BR127" s="27">
        <f t="shared" si="311"/>
        <v>0.19687977139432533</v>
      </c>
      <c r="BS127" s="27">
        <f t="shared" si="311"/>
        <v>-3.1181934813948819E-2</v>
      </c>
      <c r="BT127" s="27">
        <f t="shared" si="312"/>
        <v>0.16569783658037651</v>
      </c>
      <c r="BZ127" t="str">
        <f t="shared" si="323"/>
        <v>33 Protective service occupations</v>
      </c>
      <c r="CA127" s="68">
        <f t="shared" si="313"/>
        <v>0.14266038822822558</v>
      </c>
      <c r="CB127" s="68">
        <f t="shared" si="313"/>
        <v>-0.12202559964534077</v>
      </c>
      <c r="CC127" s="68">
        <f t="shared" si="313"/>
        <v>0.10430883332902696</v>
      </c>
      <c r="CD127" s="68">
        <f t="shared" si="313"/>
        <v>-0.29429470184988343</v>
      </c>
      <c r="CE127" s="68">
        <f t="shared" si="314"/>
        <v>-0.18998586852085647</v>
      </c>
      <c r="CK127" t="str">
        <f t="shared" si="324"/>
        <v>33 Protective service occupations</v>
      </c>
      <c r="CL127" s="68">
        <f t="shared" si="315"/>
        <v>-1.4436550788131358E-2</v>
      </c>
      <c r="CM127" s="68">
        <f t="shared" si="315"/>
        <v>-1.5563829128239476E-2</v>
      </c>
      <c r="CN127" s="68">
        <f t="shared" si="315"/>
        <v>-1.1941022259145007E-2</v>
      </c>
      <c r="CO127" s="68">
        <f t="shared" si="315"/>
        <v>-4.0334312794447907E-3</v>
      </c>
      <c r="CP127" s="68">
        <f t="shared" si="316"/>
        <v>-1.5974453538589797E-2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2.3959848272910207E-2</v>
      </c>
      <c r="C128" s="27">
        <f t="shared" si="299"/>
        <v>4.2350927324535242E-3</v>
      </c>
      <c r="D128" s="27">
        <f t="shared" si="299"/>
        <v>5.2661827682133205E-3</v>
      </c>
      <c r="E128" s="27">
        <f t="shared" si="299"/>
        <v>1.9107140343793474E-2</v>
      </c>
      <c r="F128" s="27">
        <f t="shared" si="300"/>
        <v>2.4373323112006795E-2</v>
      </c>
      <c r="L128" t="str">
        <f t="shared" si="317"/>
        <v>34 Culture, media and sports occupations</v>
      </c>
      <c r="M128" s="27">
        <f t="shared" si="301"/>
        <v>0.18916753539775399</v>
      </c>
      <c r="N128" s="27">
        <f t="shared" si="301"/>
        <v>-9.805355416526762E-2</v>
      </c>
      <c r="O128" s="27">
        <f t="shared" si="301"/>
        <v>3.2928189641003192E-2</v>
      </c>
      <c r="P128" s="27">
        <f t="shared" si="301"/>
        <v>0.16372754801434009</v>
      </c>
      <c r="Q128" s="27">
        <f t="shared" si="302"/>
        <v>0.19665573765534328</v>
      </c>
      <c r="W128" t="str">
        <f t="shared" si="318"/>
        <v>34 Culture, media and sports occupations</v>
      </c>
      <c r="X128" s="27">
        <f t="shared" si="303"/>
        <v>-8.3894903051882963E-2</v>
      </c>
      <c r="Y128" s="27">
        <f t="shared" si="303"/>
        <v>-4.8919184248152447E-2</v>
      </c>
      <c r="Z128" s="27">
        <f t="shared" si="303"/>
        <v>-5.6393322111283783E-2</v>
      </c>
      <c r="AA128" s="27">
        <f t="shared" si="303"/>
        <v>0.29305143471519512</v>
      </c>
      <c r="AB128" s="27">
        <f t="shared" si="304"/>
        <v>0.23665811260391134</v>
      </c>
      <c r="AH128" t="str">
        <f t="shared" si="319"/>
        <v>34 Culture, media and sports occupations</v>
      </c>
      <c r="AI128" s="27">
        <f t="shared" si="305"/>
        <v>-4.6228832146321563E-2</v>
      </c>
      <c r="AJ128" s="27">
        <f t="shared" si="305"/>
        <v>0.10159084248644332</v>
      </c>
      <c r="AK128" s="27">
        <f t="shared" si="305"/>
        <v>-1.008069908770004E-5</v>
      </c>
      <c r="AL128" s="27">
        <f t="shared" si="305"/>
        <v>0.100007830469242</v>
      </c>
      <c r="AM128" s="27">
        <f t="shared" si="306"/>
        <v>9.9997749770154298E-2</v>
      </c>
      <c r="AS128" t="str">
        <f t="shared" si="320"/>
        <v>34 Culture, media and sports occupations</v>
      </c>
      <c r="AT128" s="27">
        <f t="shared" si="307"/>
        <v>-3.5612054258458703E-2</v>
      </c>
      <c r="AU128" s="27">
        <f t="shared" si="307"/>
        <v>2.5303170222570226E-2</v>
      </c>
      <c r="AV128" s="27">
        <f t="shared" si="307"/>
        <v>-8.2337203101884859E-3</v>
      </c>
      <c r="AW128" s="27">
        <f t="shared" si="307"/>
        <v>6.3607155166506946E-2</v>
      </c>
      <c r="AX128" s="27">
        <f t="shared" si="308"/>
        <v>5.537343485631846E-2</v>
      </c>
      <c r="BD128" t="str">
        <f t="shared" si="321"/>
        <v>34 Culture, media and sports occupations</v>
      </c>
      <c r="BE128" s="27">
        <f t="shared" si="309"/>
        <v>3.0429826057249976E-3</v>
      </c>
      <c r="BF128" s="27">
        <f t="shared" si="309"/>
        <v>-2.5264774334723739E-2</v>
      </c>
      <c r="BG128" s="27">
        <f t="shared" si="309"/>
        <v>-0.1104269334783079</v>
      </c>
      <c r="BH128" s="27">
        <f t="shared" si="309"/>
        <v>0.1882190729318084</v>
      </c>
      <c r="BI128" s="27">
        <f t="shared" si="310"/>
        <v>7.7792139453500497E-2</v>
      </c>
      <c r="BO128" t="str">
        <f t="shared" si="322"/>
        <v>34 Culture, media and sports occupations</v>
      </c>
      <c r="BP128" s="27">
        <f t="shared" si="311"/>
        <v>-7.7646088181987927E-2</v>
      </c>
      <c r="BQ128" s="27">
        <f t="shared" si="311"/>
        <v>-0.11708732938097038</v>
      </c>
      <c r="BR128" s="27">
        <f t="shared" si="311"/>
        <v>-9.0296126407937549E-2</v>
      </c>
      <c r="BS128" s="27">
        <f t="shared" si="311"/>
        <v>-0.10690654647138587</v>
      </c>
      <c r="BT128" s="27">
        <f t="shared" si="312"/>
        <v>-0.19720267287932342</v>
      </c>
      <c r="BZ128" t="str">
        <f t="shared" si="323"/>
        <v>34 Culture, media and sports occupations</v>
      </c>
      <c r="CA128" s="68">
        <f t="shared" si="313"/>
        <v>2.6505961869147554E-2</v>
      </c>
      <c r="CB128" s="68">
        <f t="shared" si="313"/>
        <v>-9.2759171973480936E-2</v>
      </c>
      <c r="CC128" s="68">
        <f t="shared" si="313"/>
        <v>-6.2108504358138611E-2</v>
      </c>
      <c r="CD128" s="68">
        <f t="shared" si="313"/>
        <v>-0.10485249113049802</v>
      </c>
      <c r="CE128" s="68">
        <f t="shared" si="314"/>
        <v>-0.16696099548863663</v>
      </c>
      <c r="CK128" t="str">
        <f t="shared" si="324"/>
        <v>34 Culture, media and sports occupations</v>
      </c>
      <c r="CL128" s="68">
        <f t="shared" si="315"/>
        <v>3.1735223502267346E-2</v>
      </c>
      <c r="CM128" s="68">
        <f t="shared" si="315"/>
        <v>-3.0277900002588037E-2</v>
      </c>
      <c r="CN128" s="68">
        <f t="shared" si="315"/>
        <v>1.3152440512102598E-2</v>
      </c>
      <c r="CO128" s="68">
        <f t="shared" si="315"/>
        <v>8.4533887985601242E-2</v>
      </c>
      <c r="CP128" s="68">
        <f t="shared" si="316"/>
        <v>9.7686328497703839E-2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6.9314474150079908E-2</v>
      </c>
      <c r="C129" s="27">
        <f t="shared" si="299"/>
        <v>-4.3047173949271295E-2</v>
      </c>
      <c r="D129" s="27">
        <f t="shared" si="299"/>
        <v>3.46518685517197E-2</v>
      </c>
      <c r="E129" s="27">
        <f t="shared" si="299"/>
        <v>7.1199506556035519E-2</v>
      </c>
      <c r="F129" s="27">
        <f t="shared" si="300"/>
        <v>0.10585137510775522</v>
      </c>
      <c r="L129" t="str">
        <f t="shared" si="317"/>
        <v>35 Business and public service associate professionals</v>
      </c>
      <c r="M129" s="27">
        <f t="shared" si="301"/>
        <v>0.72023245075845566</v>
      </c>
      <c r="N129" s="27">
        <f t="shared" si="301"/>
        <v>-0.40185931999147328</v>
      </c>
      <c r="O129" s="27">
        <f t="shared" si="301"/>
        <v>0.24601137611998736</v>
      </c>
      <c r="P129" s="27">
        <f t="shared" si="301"/>
        <v>0.47837304107922574</v>
      </c>
      <c r="Q129" s="27">
        <f t="shared" si="302"/>
        <v>0.72438441719921309</v>
      </c>
      <c r="W129" t="str">
        <f t="shared" si="318"/>
        <v>35 Business and public service associate professionals</v>
      </c>
      <c r="X129" s="27">
        <f t="shared" si="303"/>
        <v>-5.9921859570263969E-2</v>
      </c>
      <c r="Y129" s="27">
        <f t="shared" si="303"/>
        <v>0.37145155733241531</v>
      </c>
      <c r="Z129" s="27">
        <f t="shared" si="303"/>
        <v>9.2365481311057707E-2</v>
      </c>
      <c r="AA129" s="27">
        <f t="shared" si="303"/>
        <v>0.7759237572360238</v>
      </c>
      <c r="AB129" s="27">
        <f t="shared" si="304"/>
        <v>0.86828923854708151</v>
      </c>
      <c r="AH129" t="str">
        <f t="shared" si="319"/>
        <v>35 Business and public service associate professionals</v>
      </c>
      <c r="AI129" s="27">
        <f t="shared" si="305"/>
        <v>-6.1944309499067041E-2</v>
      </c>
      <c r="AJ129" s="27">
        <f t="shared" si="305"/>
        <v>0.16710385614473156</v>
      </c>
      <c r="AK129" s="27">
        <f t="shared" si="305"/>
        <v>8.7049353127996998E-3</v>
      </c>
      <c r="AL129" s="27">
        <f t="shared" si="305"/>
        <v>0.22667739066021841</v>
      </c>
      <c r="AM129" s="27">
        <f t="shared" si="306"/>
        <v>0.23538232597301811</v>
      </c>
      <c r="AS129" t="str">
        <f t="shared" si="320"/>
        <v>35 Business and public service associate professionals</v>
      </c>
      <c r="AT129" s="27">
        <f t="shared" si="307"/>
        <v>-4.64702017370211E-2</v>
      </c>
      <c r="AU129" s="27">
        <f t="shared" si="307"/>
        <v>0.11831571821589848</v>
      </c>
      <c r="AV129" s="27">
        <f t="shared" si="307"/>
        <v>-1.2502097589397465E-3</v>
      </c>
      <c r="AW129" s="27">
        <f t="shared" si="307"/>
        <v>0.1950341572296892</v>
      </c>
      <c r="AX129" s="27">
        <f t="shared" si="308"/>
        <v>0.19378394747074945</v>
      </c>
      <c r="BD129" t="str">
        <f t="shared" si="321"/>
        <v>35 Business and public service associate professionals</v>
      </c>
      <c r="BE129" s="27">
        <f t="shared" si="309"/>
        <v>-7.0742737522967669E-2</v>
      </c>
      <c r="BF129" s="27">
        <f t="shared" si="309"/>
        <v>0.76255051078408442</v>
      </c>
      <c r="BG129" s="27">
        <f t="shared" si="309"/>
        <v>-0.54120420677060999</v>
      </c>
      <c r="BH129" s="27">
        <f t="shared" si="309"/>
        <v>0.19651906094162097</v>
      </c>
      <c r="BI129" s="27">
        <f t="shared" si="310"/>
        <v>-0.34468514582898901</v>
      </c>
      <c r="BO129" t="str">
        <f t="shared" si="322"/>
        <v>35 Business and public service associate professionals</v>
      </c>
      <c r="BP129" s="27">
        <f t="shared" si="311"/>
        <v>-9.6014015886121129E-2</v>
      </c>
      <c r="BQ129" s="27">
        <f t="shared" si="311"/>
        <v>0.16476961992852468</v>
      </c>
      <c r="BR129" s="27">
        <f t="shared" si="311"/>
        <v>-0.42549081158855007</v>
      </c>
      <c r="BS129" s="27">
        <f t="shared" si="311"/>
        <v>-0.31385665260597984</v>
      </c>
      <c r="BT129" s="27">
        <f t="shared" si="312"/>
        <v>-0.7393474641945299</v>
      </c>
      <c r="BZ129" t="str">
        <f t="shared" si="323"/>
        <v>35 Business and public service associate professionals</v>
      </c>
      <c r="CA129" s="68">
        <f t="shared" si="313"/>
        <v>0.21979362232906996</v>
      </c>
      <c r="CB129" s="68">
        <f t="shared" si="313"/>
        <v>-0.26943197062364943</v>
      </c>
      <c r="CC129" s="68">
        <f t="shared" si="313"/>
        <v>-0.2162883426855573</v>
      </c>
      <c r="CD129" s="68">
        <f t="shared" si="313"/>
        <v>-0.46233338828432113</v>
      </c>
      <c r="CE129" s="68">
        <f t="shared" si="314"/>
        <v>-0.67862173096987843</v>
      </c>
      <c r="CK129" t="str">
        <f t="shared" si="324"/>
        <v>35 Business and public service associate professionals</v>
      </c>
      <c r="CL129" s="68">
        <f t="shared" si="315"/>
        <v>5.2994796379555287E-2</v>
      </c>
      <c r="CM129" s="68">
        <f t="shared" si="315"/>
        <v>-0.1126788786042815</v>
      </c>
      <c r="CN129" s="68">
        <f t="shared" si="315"/>
        <v>-9.1204605217680146E-3</v>
      </c>
      <c r="CO129" s="68">
        <f t="shared" si="315"/>
        <v>6.3542235984464679E-2</v>
      </c>
      <c r="CP129" s="68">
        <f t="shared" si="316"/>
        <v>5.4421775462696664E-2</v>
      </c>
    </row>
    <row r="130" spans="1:94" x14ac:dyDescent="0.2">
      <c r="A130" t="str">
        <f t="shared" si="298"/>
        <v>41 Administrative occupations</v>
      </c>
      <c r="B130" s="27">
        <f t="shared" si="299"/>
        <v>3.5645298151771948E-2</v>
      </c>
      <c r="C130" s="27">
        <f t="shared" si="299"/>
        <v>-3.5638065453692525E-2</v>
      </c>
      <c r="D130" s="27">
        <f t="shared" si="299"/>
        <v>2.599597598600123E-2</v>
      </c>
      <c r="E130" s="27">
        <f t="shared" si="299"/>
        <v>4.8026548800015889E-2</v>
      </c>
      <c r="F130" s="27">
        <f t="shared" si="300"/>
        <v>7.4022524786017119E-2</v>
      </c>
      <c r="L130" t="str">
        <f t="shared" si="317"/>
        <v>41 Administrative occupations</v>
      </c>
      <c r="M130" s="27">
        <f t="shared" si="301"/>
        <v>0.61487637215097823</v>
      </c>
      <c r="N130" s="27">
        <f t="shared" si="301"/>
        <v>-0.4245445892727715</v>
      </c>
      <c r="O130" s="27">
        <f t="shared" si="301"/>
        <v>0.31685767302169809</v>
      </c>
      <c r="P130" s="27">
        <f t="shared" si="301"/>
        <v>0.55098207784070796</v>
      </c>
      <c r="Q130" s="27">
        <f t="shared" si="302"/>
        <v>0.86783975086240606</v>
      </c>
      <c r="W130" t="str">
        <f t="shared" si="318"/>
        <v>41 Administrative occupations</v>
      </c>
      <c r="X130" s="27">
        <f t="shared" si="303"/>
        <v>-0.34519754186017071</v>
      </c>
      <c r="Y130" s="27">
        <f t="shared" si="303"/>
        <v>0.81079288031931274</v>
      </c>
      <c r="Z130" s="27">
        <f t="shared" si="303"/>
        <v>0.45236969436613794</v>
      </c>
      <c r="AA130" s="27">
        <f t="shared" si="303"/>
        <v>1.5171370533471666</v>
      </c>
      <c r="AB130" s="27">
        <f t="shared" si="304"/>
        <v>1.9695067477133046</v>
      </c>
      <c r="AH130" t="str">
        <f t="shared" si="319"/>
        <v>41 Administrative occupations</v>
      </c>
      <c r="AI130" s="27">
        <f t="shared" si="305"/>
        <v>-3.37308288767173E-2</v>
      </c>
      <c r="AJ130" s="27">
        <f t="shared" si="305"/>
        <v>0.3200779717955835</v>
      </c>
      <c r="AK130" s="27">
        <f t="shared" si="305"/>
        <v>7.1064604196714232E-2</v>
      </c>
      <c r="AL130" s="27">
        <f t="shared" si="305"/>
        <v>0.51900502975488605</v>
      </c>
      <c r="AM130" s="27">
        <f t="shared" si="306"/>
        <v>0.59006963395160028</v>
      </c>
      <c r="AS130" t="str">
        <f t="shared" si="320"/>
        <v>41 Administrative occupations</v>
      </c>
      <c r="AT130" s="27">
        <f t="shared" si="307"/>
        <v>-0.1031561079716985</v>
      </c>
      <c r="AU130" s="27">
        <f t="shared" si="307"/>
        <v>0.31470500502642773</v>
      </c>
      <c r="AV130" s="27">
        <f t="shared" si="307"/>
        <v>3.9465418027559096E-2</v>
      </c>
      <c r="AW130" s="27">
        <f t="shared" si="307"/>
        <v>0.46105398486423788</v>
      </c>
      <c r="AX130" s="27">
        <f t="shared" si="308"/>
        <v>0.50051940289179697</v>
      </c>
      <c r="BD130" t="str">
        <f t="shared" si="321"/>
        <v>41 Administrative occupations</v>
      </c>
      <c r="BE130" s="27">
        <f t="shared" si="309"/>
        <v>-0.56225926022896999</v>
      </c>
      <c r="BF130" s="27">
        <f t="shared" si="309"/>
        <v>1.08807550762128</v>
      </c>
      <c r="BG130" s="27">
        <f t="shared" si="309"/>
        <v>-0.97582998371444774</v>
      </c>
      <c r="BH130" s="27">
        <f t="shared" si="309"/>
        <v>-0.63734816422400087</v>
      </c>
      <c r="BI130" s="27">
        <f t="shared" si="310"/>
        <v>-1.6131781479384486</v>
      </c>
      <c r="BO130" t="str">
        <f t="shared" si="322"/>
        <v>41 Administrative occupations</v>
      </c>
      <c r="BP130" s="27">
        <f t="shared" si="311"/>
        <v>-1.2045349139182573</v>
      </c>
      <c r="BQ130" s="27">
        <f t="shared" si="311"/>
        <v>0.40111206650648334</v>
      </c>
      <c r="BR130" s="27">
        <f t="shared" si="311"/>
        <v>-1.7220188052112153</v>
      </c>
      <c r="BS130" s="27">
        <f t="shared" si="311"/>
        <v>-2.1006601363038424</v>
      </c>
      <c r="BT130" s="27">
        <f t="shared" si="312"/>
        <v>-3.8226789415150577</v>
      </c>
      <c r="BZ130" t="str">
        <f t="shared" si="323"/>
        <v>41 Administrative occupations</v>
      </c>
      <c r="CA130" s="68">
        <f t="shared" si="313"/>
        <v>-1.0643174034602971</v>
      </c>
      <c r="CB130" s="68">
        <f t="shared" si="313"/>
        <v>-0.41955503514574222</v>
      </c>
      <c r="CC130" s="68">
        <f t="shared" si="313"/>
        <v>-1.0275051954728909</v>
      </c>
      <c r="CD130" s="68">
        <f t="shared" si="313"/>
        <v>-1.6161171892595338</v>
      </c>
      <c r="CE130" s="68">
        <f t="shared" si="314"/>
        <v>-2.6436223847324247</v>
      </c>
      <c r="CK130" t="str">
        <f t="shared" si="324"/>
        <v>41 Administrative occupations</v>
      </c>
      <c r="CL130" s="68">
        <f t="shared" si="315"/>
        <v>-0.28576999498158551</v>
      </c>
      <c r="CM130" s="68">
        <f t="shared" si="315"/>
        <v>-0.32206822880489105</v>
      </c>
      <c r="CN130" s="68">
        <f t="shared" si="315"/>
        <v>-2.5033828517855961E-2</v>
      </c>
      <c r="CO130" s="68">
        <f t="shared" si="315"/>
        <v>-5.7786594074843656E-2</v>
      </c>
      <c r="CP130" s="68">
        <f t="shared" si="316"/>
        <v>-8.2820422592699616E-2</v>
      </c>
    </row>
    <row r="131" spans="1:94" x14ac:dyDescent="0.2">
      <c r="A131" t="str">
        <f t="shared" si="298"/>
        <v>42 Secretarial and related occupations</v>
      </c>
      <c r="B131" s="27">
        <f t="shared" si="299"/>
        <v>4.2421990051703436E-3</v>
      </c>
      <c r="C131" s="27">
        <f t="shared" si="299"/>
        <v>-1.6205371249770478E-3</v>
      </c>
      <c r="D131" s="27">
        <f t="shared" si="299"/>
        <v>7.1262977070625285E-3</v>
      </c>
      <c r="E131" s="27">
        <f t="shared" si="299"/>
        <v>1.1708019508179349E-2</v>
      </c>
      <c r="F131" s="27">
        <f t="shared" si="300"/>
        <v>1.8834317215241876E-2</v>
      </c>
      <c r="L131" t="str">
        <f t="shared" si="317"/>
        <v>42 Secretarial and related occupations</v>
      </c>
      <c r="M131" s="27">
        <f t="shared" si="301"/>
        <v>6.7311028394402228E-2</v>
      </c>
      <c r="N131" s="27">
        <f t="shared" si="301"/>
        <v>-5.9299073847506711E-2</v>
      </c>
      <c r="O131" s="27">
        <f t="shared" si="301"/>
        <v>0.14388368408933755</v>
      </c>
      <c r="P131" s="27">
        <f t="shared" si="301"/>
        <v>9.0987683102837502E-2</v>
      </c>
      <c r="Q131" s="27">
        <f t="shared" si="302"/>
        <v>0.23487136719217505</v>
      </c>
      <c r="W131" t="str">
        <f t="shared" si="318"/>
        <v>42 Secretarial and related occupations</v>
      </c>
      <c r="X131" s="27">
        <f t="shared" si="303"/>
        <v>-6.2727231510828485E-3</v>
      </c>
      <c r="Y131" s="27">
        <f t="shared" si="303"/>
        <v>0.10432307293788523</v>
      </c>
      <c r="Z131" s="27">
        <f t="shared" si="303"/>
        <v>0.52449426777715158</v>
      </c>
      <c r="AA131" s="27">
        <f t="shared" si="303"/>
        <v>1.1253577959774852</v>
      </c>
      <c r="AB131" s="27">
        <f t="shared" si="304"/>
        <v>1.6498520637546368</v>
      </c>
      <c r="AH131" t="str">
        <f t="shared" si="319"/>
        <v>42 Secretarial and related occupations</v>
      </c>
      <c r="AI131" s="27">
        <f t="shared" si="305"/>
        <v>-1.9354649319492767E-2</v>
      </c>
      <c r="AJ131" s="27">
        <f t="shared" si="305"/>
        <v>6.7423777264014773E-2</v>
      </c>
      <c r="AK131" s="27">
        <f t="shared" si="305"/>
        <v>0.14500636958357649</v>
      </c>
      <c r="AL131" s="27">
        <f t="shared" si="305"/>
        <v>7.1379241055318232E-3</v>
      </c>
      <c r="AM131" s="27">
        <f t="shared" si="306"/>
        <v>0.15214429368910831</v>
      </c>
      <c r="AS131" t="str">
        <f t="shared" si="320"/>
        <v>42 Secretarial and related occupations</v>
      </c>
      <c r="AT131" s="27">
        <f t="shared" si="307"/>
        <v>-1.3810020552439739E-2</v>
      </c>
      <c r="AU131" s="27">
        <f t="shared" si="307"/>
        <v>3.5752389175571053E-2</v>
      </c>
      <c r="AV131" s="27">
        <f t="shared" si="307"/>
        <v>0.11103551668706041</v>
      </c>
      <c r="AW131" s="27">
        <f t="shared" si="307"/>
        <v>0.15310074475830104</v>
      </c>
      <c r="AX131" s="27">
        <f t="shared" si="308"/>
        <v>0.26413626144536145</v>
      </c>
      <c r="BD131" t="str">
        <f t="shared" si="321"/>
        <v>42 Secretarial and related occupations</v>
      </c>
      <c r="BE131" s="27">
        <f t="shared" si="309"/>
        <v>-8.4042544305932054E-2</v>
      </c>
      <c r="BF131" s="27">
        <f t="shared" si="309"/>
        <v>8.396038910346193E-2</v>
      </c>
      <c r="BG131" s="27">
        <f t="shared" si="309"/>
        <v>0.54669261822679505</v>
      </c>
      <c r="BH131" s="27">
        <f t="shared" si="309"/>
        <v>-0.76147793404139019</v>
      </c>
      <c r="BI131" s="27">
        <f t="shared" si="310"/>
        <v>-0.21478531581459515</v>
      </c>
      <c r="BO131" t="str">
        <f t="shared" si="322"/>
        <v>42 Secretarial and related occupations</v>
      </c>
      <c r="BP131" s="27">
        <f t="shared" si="311"/>
        <v>-0.47392178196214507</v>
      </c>
      <c r="BQ131" s="27">
        <f t="shared" si="311"/>
        <v>2.9097428548411575E-2</v>
      </c>
      <c r="BR131" s="27">
        <f t="shared" si="311"/>
        <v>-0.42300101801985956</v>
      </c>
      <c r="BS131" s="27">
        <f t="shared" si="311"/>
        <v>-1.0158948534405794</v>
      </c>
      <c r="BT131" s="27">
        <f t="shared" si="312"/>
        <v>-1.438895871460439</v>
      </c>
      <c r="BZ131" t="str">
        <f t="shared" si="323"/>
        <v>42 Secretarial and related occupations</v>
      </c>
      <c r="CA131" s="68">
        <f t="shared" si="313"/>
        <v>-0.55595421447985327</v>
      </c>
      <c r="CB131" s="68">
        <f t="shared" si="313"/>
        <v>2.8087623982758103E-2</v>
      </c>
      <c r="CC131" s="68">
        <f t="shared" si="313"/>
        <v>-0.46197122530678758</v>
      </c>
      <c r="CD131" s="68">
        <f t="shared" si="313"/>
        <v>-0.86109566638340596</v>
      </c>
      <c r="CE131" s="68">
        <f t="shared" si="314"/>
        <v>-1.3230668916901935</v>
      </c>
      <c r="CK131" t="str">
        <f t="shared" si="324"/>
        <v>42 Secretarial and related occupations</v>
      </c>
      <c r="CL131" s="68">
        <f t="shared" si="315"/>
        <v>-7.5225052268204418E-2</v>
      </c>
      <c r="CM131" s="68">
        <f t="shared" si="315"/>
        <v>-0.18036160217720892</v>
      </c>
      <c r="CN131" s="68">
        <f t="shared" si="315"/>
        <v>0.16889118595188674</v>
      </c>
      <c r="CO131" s="68">
        <f t="shared" si="315"/>
        <v>-7.2836340816478273E-2</v>
      </c>
      <c r="CP131" s="68">
        <f t="shared" si="316"/>
        <v>9.6054845135408462E-2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3.6099247876364652E-3</v>
      </c>
      <c r="C132" s="27">
        <f t="shared" si="299"/>
        <v>3.7491608327147362E-3</v>
      </c>
      <c r="D132" s="27">
        <f t="shared" si="299"/>
        <v>7.0607400806784251E-4</v>
      </c>
      <c r="E132" s="27">
        <f t="shared" si="299"/>
        <v>1.5713013402217074E-3</v>
      </c>
      <c r="F132" s="27">
        <f t="shared" si="300"/>
        <v>2.2773753482895499E-3</v>
      </c>
      <c r="L132" t="str">
        <f t="shared" si="317"/>
        <v>51 Skilled agricultural and related trades</v>
      </c>
      <c r="M132" s="27">
        <f t="shared" si="301"/>
        <v>4.3171362764697005E-3</v>
      </c>
      <c r="N132" s="27">
        <f t="shared" si="301"/>
        <v>-1.2967280412986767E-3</v>
      </c>
      <c r="O132" s="27">
        <f t="shared" si="301"/>
        <v>3.2214187659482529E-3</v>
      </c>
      <c r="P132" s="27">
        <f t="shared" si="301"/>
        <v>1.972948913077114E-2</v>
      </c>
      <c r="Q132" s="27">
        <f t="shared" si="302"/>
        <v>2.2950907896719393E-2</v>
      </c>
      <c r="W132" t="str">
        <f t="shared" si="318"/>
        <v>51 Skilled agricultural and related trades</v>
      </c>
      <c r="X132" s="27">
        <f t="shared" si="303"/>
        <v>-0.12229272809466296</v>
      </c>
      <c r="Y132" s="27">
        <f t="shared" si="303"/>
        <v>0.12630372009091578</v>
      </c>
      <c r="Z132" s="27">
        <f t="shared" si="303"/>
        <v>8.5653554941719057E-2</v>
      </c>
      <c r="AA132" s="27">
        <f t="shared" si="303"/>
        <v>0.20488587206879993</v>
      </c>
      <c r="AB132" s="27">
        <f t="shared" si="304"/>
        <v>0.29053942701051899</v>
      </c>
      <c r="AH132" t="str">
        <f t="shared" si="319"/>
        <v>51 Skilled agricultural and related trades</v>
      </c>
      <c r="AI132" s="27">
        <f t="shared" si="305"/>
        <v>-4.3987520444698308E-2</v>
      </c>
      <c r="AJ132" s="27">
        <f t="shared" si="305"/>
        <v>3.0552085009985713E-2</v>
      </c>
      <c r="AK132" s="27">
        <f t="shared" si="305"/>
        <v>3.5282654804138058E-2</v>
      </c>
      <c r="AL132" s="27">
        <f t="shared" si="305"/>
        <v>5.9837516878287422E-2</v>
      </c>
      <c r="AM132" s="27">
        <f t="shared" si="306"/>
        <v>9.5120171682425481E-2</v>
      </c>
      <c r="AS132" t="str">
        <f t="shared" si="320"/>
        <v>51 Skilled agricultural and related trades</v>
      </c>
      <c r="AT132" s="27">
        <f t="shared" si="307"/>
        <v>-9.3501018984521289E-2</v>
      </c>
      <c r="AU132" s="27">
        <f t="shared" si="307"/>
        <v>5.8164296432071827E-2</v>
      </c>
      <c r="AV132" s="27">
        <f t="shared" si="307"/>
        <v>4.6447769176152176E-2</v>
      </c>
      <c r="AW132" s="27">
        <f t="shared" si="307"/>
        <v>0.12697943644163928</v>
      </c>
      <c r="AX132" s="27">
        <f t="shared" si="308"/>
        <v>0.17342720561779146</v>
      </c>
      <c r="BD132" t="str">
        <f t="shared" si="321"/>
        <v>51 Skilled agricultural and related trades</v>
      </c>
      <c r="BE132" s="27">
        <f t="shared" si="309"/>
        <v>-0.29178291461852668</v>
      </c>
      <c r="BF132" s="27">
        <f t="shared" si="309"/>
        <v>0.13977952880134081</v>
      </c>
      <c r="BG132" s="27">
        <f t="shared" si="309"/>
        <v>-7.1924376619055708E-2</v>
      </c>
      <c r="BH132" s="27">
        <f t="shared" si="309"/>
        <v>7.9737479154652124E-2</v>
      </c>
      <c r="BI132" s="27">
        <f t="shared" si="310"/>
        <v>7.8131025355964168E-3</v>
      </c>
      <c r="BO132" t="str">
        <f t="shared" si="322"/>
        <v>51 Skilled agricultural and related trades</v>
      </c>
      <c r="BP132" s="27">
        <f t="shared" si="311"/>
        <v>-0.2699375666494348</v>
      </c>
      <c r="BQ132" s="27">
        <f t="shared" si="311"/>
        <v>-1.9579552932335043E-2</v>
      </c>
      <c r="BR132" s="27">
        <f t="shared" si="311"/>
        <v>4.5474218808347455E-2</v>
      </c>
      <c r="BS132" s="27">
        <f t="shared" si="311"/>
        <v>0.13934992570054749</v>
      </c>
      <c r="BT132" s="27">
        <f t="shared" si="312"/>
        <v>0.18482414450889495</v>
      </c>
      <c r="BZ132" t="str">
        <f t="shared" si="323"/>
        <v>51 Skilled agricultural and related trades</v>
      </c>
      <c r="CA132" s="68">
        <f t="shared" si="313"/>
        <v>0.10593413263098017</v>
      </c>
      <c r="CB132" s="68">
        <f t="shared" si="313"/>
        <v>-0.23385064823389135</v>
      </c>
      <c r="CC132" s="68">
        <f t="shared" si="313"/>
        <v>2.2726296037932969E-2</v>
      </c>
      <c r="CD132" s="68">
        <f t="shared" si="313"/>
        <v>4.154306647163919E-2</v>
      </c>
      <c r="CE132" s="68">
        <f t="shared" si="314"/>
        <v>6.4269362509572159E-2</v>
      </c>
      <c r="CK132" t="str">
        <f t="shared" si="324"/>
        <v>51 Skilled agricultural and related trades</v>
      </c>
      <c r="CL132" s="68">
        <f t="shared" si="315"/>
        <v>-0.26901042893893157</v>
      </c>
      <c r="CM132" s="68">
        <f t="shared" si="315"/>
        <v>-3.3912852019027606E-2</v>
      </c>
      <c r="CN132" s="68">
        <f t="shared" si="315"/>
        <v>-7.6718907018351157E-2</v>
      </c>
      <c r="CO132" s="68">
        <f t="shared" si="315"/>
        <v>-0.24007188403831034</v>
      </c>
      <c r="CP132" s="68">
        <f t="shared" si="316"/>
        <v>-0.31679079105666152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5.5458868795678264E-3</v>
      </c>
      <c r="C133" s="27">
        <f t="shared" si="299"/>
        <v>-4.430105940594023E-3</v>
      </c>
      <c r="D133" s="27">
        <f t="shared" si="299"/>
        <v>2.788470341558132E-3</v>
      </c>
      <c r="E133" s="27">
        <f t="shared" si="299"/>
        <v>5.8521292232840017E-3</v>
      </c>
      <c r="F133" s="27">
        <f t="shared" si="300"/>
        <v>8.6405995648421337E-3</v>
      </c>
      <c r="L133" t="str">
        <f t="shared" si="317"/>
        <v>52 Skilled metal, electrical and electronic trades</v>
      </c>
      <c r="M133" s="27">
        <f t="shared" si="301"/>
        <v>0.11929244492478988</v>
      </c>
      <c r="N133" s="27">
        <f t="shared" si="301"/>
        <v>-0.11542984558892644</v>
      </c>
      <c r="O133" s="27">
        <f t="shared" si="301"/>
        <v>9.2647545398234388E-2</v>
      </c>
      <c r="P133" s="27">
        <f t="shared" si="301"/>
        <v>0.11042795758188984</v>
      </c>
      <c r="Q133" s="27">
        <f t="shared" si="302"/>
        <v>0.20307550298012422</v>
      </c>
      <c r="W133" t="str">
        <f t="shared" si="318"/>
        <v>52 Skilled metal, electrical and electronic trades</v>
      </c>
      <c r="X133" s="27">
        <f t="shared" si="303"/>
        <v>-0.10690669539435094</v>
      </c>
      <c r="Y133" s="27">
        <f t="shared" si="303"/>
        <v>-0.16297454375003229</v>
      </c>
      <c r="Z133" s="27">
        <f t="shared" si="303"/>
        <v>0.13070456808155972</v>
      </c>
      <c r="AA133" s="27">
        <f t="shared" si="303"/>
        <v>0.10131622219376057</v>
      </c>
      <c r="AB133" s="27">
        <f t="shared" si="304"/>
        <v>0.2320207902753203</v>
      </c>
      <c r="AH133" t="str">
        <f t="shared" si="319"/>
        <v>52 Skilled metal, electrical and electronic trades</v>
      </c>
      <c r="AI133" s="27">
        <f t="shared" si="305"/>
        <v>-5.3839764112967037E-2</v>
      </c>
      <c r="AJ133" s="27">
        <f t="shared" si="305"/>
        <v>-2.8225952155210288E-2</v>
      </c>
      <c r="AK133" s="27">
        <f t="shared" si="305"/>
        <v>2.7652625300739475E-2</v>
      </c>
      <c r="AL133" s="27">
        <f t="shared" si="305"/>
        <v>5.8852743465856727E-2</v>
      </c>
      <c r="AM133" s="27">
        <f t="shared" si="306"/>
        <v>8.6505368766596202E-2</v>
      </c>
      <c r="AS133" t="str">
        <f t="shared" si="320"/>
        <v>52 Skilled metal, electrical and electronic trades</v>
      </c>
      <c r="AT133" s="27">
        <f t="shared" si="307"/>
        <v>-0.16505274124315528</v>
      </c>
      <c r="AU133" s="27">
        <f t="shared" si="307"/>
        <v>-0.18278203185499975</v>
      </c>
      <c r="AV133" s="27">
        <f t="shared" si="307"/>
        <v>7.4913824752979807E-2</v>
      </c>
      <c r="AW133" s="27">
        <f t="shared" si="307"/>
        <v>2.7672244863939155E-2</v>
      </c>
      <c r="AX133" s="27">
        <f t="shared" si="308"/>
        <v>0.10258606961691896</v>
      </c>
      <c r="BD133" t="str">
        <f t="shared" si="321"/>
        <v>52 Skilled metal, electrical and electronic trades</v>
      </c>
      <c r="BE133" s="27">
        <f t="shared" si="309"/>
        <v>-0.57168974163300756</v>
      </c>
      <c r="BF133" s="27">
        <f t="shared" si="309"/>
        <v>2.2577325140508364E-2</v>
      </c>
      <c r="BG133" s="27">
        <f t="shared" si="309"/>
        <v>-0.79800886061413401</v>
      </c>
      <c r="BH133" s="27">
        <f t="shared" si="309"/>
        <v>-0.37403869901717268</v>
      </c>
      <c r="BI133" s="27">
        <f t="shared" si="310"/>
        <v>-1.1720475596313067</v>
      </c>
      <c r="BO133" t="str">
        <f t="shared" si="322"/>
        <v>52 Skilled metal, electrical and electronic trades</v>
      </c>
      <c r="BP133" s="27">
        <f t="shared" si="311"/>
        <v>-0.19700903693007188</v>
      </c>
      <c r="BQ133" s="27">
        <f t="shared" si="311"/>
        <v>-0.75299419148905899</v>
      </c>
      <c r="BR133" s="27">
        <f t="shared" si="311"/>
        <v>-1.5966686276369657E-4</v>
      </c>
      <c r="BS133" s="27">
        <f t="shared" si="311"/>
        <v>-0.30598618998181504</v>
      </c>
      <c r="BT133" s="27">
        <f t="shared" si="312"/>
        <v>-0.30614585684457873</v>
      </c>
      <c r="BZ133" t="str">
        <f t="shared" si="323"/>
        <v>52 Skilled metal, electrical and electronic trades</v>
      </c>
      <c r="CA133" s="68">
        <f t="shared" si="313"/>
        <v>0.53624376320518241</v>
      </c>
      <c r="CB133" s="68">
        <f t="shared" si="313"/>
        <v>-0.93157616547536981</v>
      </c>
      <c r="CC133" s="68">
        <f t="shared" si="313"/>
        <v>5.0462613078578356E-2</v>
      </c>
      <c r="CD133" s="68">
        <f t="shared" si="313"/>
        <v>-0.55500582849857161</v>
      </c>
      <c r="CE133" s="68">
        <f t="shared" si="314"/>
        <v>-0.50454321541999325</v>
      </c>
      <c r="CK133" t="str">
        <f t="shared" si="324"/>
        <v>52 Skilled metal, electrical and electronic trades</v>
      </c>
      <c r="CL133" s="68">
        <f t="shared" si="315"/>
        <v>-5.5720815930978773E-2</v>
      </c>
      <c r="CM133" s="68">
        <f t="shared" si="315"/>
        <v>-0.16775120801635018</v>
      </c>
      <c r="CN133" s="68">
        <f t="shared" si="315"/>
        <v>-3.9835615755393294E-2</v>
      </c>
      <c r="CO133" s="68">
        <f t="shared" si="315"/>
        <v>-0.10178431282847566</v>
      </c>
      <c r="CP133" s="68">
        <f t="shared" si="316"/>
        <v>-0.14161992858386896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2.697187387377324E-4</v>
      </c>
      <c r="C134" s="27">
        <f t="shared" si="299"/>
        <v>-1.5804473081238901E-3</v>
      </c>
      <c r="D134" s="27">
        <f t="shared" si="299"/>
        <v>1.8597076940158317E-3</v>
      </c>
      <c r="E134" s="27">
        <f t="shared" si="299"/>
        <v>5.5281681435472626E-4</v>
      </c>
      <c r="F134" s="27">
        <f t="shared" si="300"/>
        <v>2.412524508370558E-3</v>
      </c>
      <c r="L134" t="str">
        <f t="shared" si="317"/>
        <v>53 Skilled construction and building trades</v>
      </c>
      <c r="M134" s="27">
        <f t="shared" si="301"/>
        <v>2.7272568687476295E-2</v>
      </c>
      <c r="N134" s="27">
        <f t="shared" si="301"/>
        <v>-4.432688997081477E-2</v>
      </c>
      <c r="O134" s="27">
        <f t="shared" si="301"/>
        <v>2.780934505353258E-2</v>
      </c>
      <c r="P134" s="27">
        <f t="shared" si="301"/>
        <v>3.1596967577534288E-2</v>
      </c>
      <c r="Q134" s="27">
        <f t="shared" si="302"/>
        <v>5.9406312631066868E-2</v>
      </c>
      <c r="W134" t="str">
        <f t="shared" si="318"/>
        <v>53 Skilled construction and building trades</v>
      </c>
      <c r="X134" s="27">
        <f t="shared" si="303"/>
        <v>-4.6468206474808538E-2</v>
      </c>
      <c r="Y134" s="27">
        <f t="shared" si="303"/>
        <v>-7.1799789719919321E-2</v>
      </c>
      <c r="Z134" s="27">
        <f t="shared" si="303"/>
        <v>5.6346492234983031E-2</v>
      </c>
      <c r="AA134" s="27">
        <f t="shared" si="303"/>
        <v>7.6795648268735972E-3</v>
      </c>
      <c r="AB134" s="27">
        <f t="shared" si="304"/>
        <v>6.4026057061856628E-2</v>
      </c>
      <c r="AH134" t="str">
        <f t="shared" si="319"/>
        <v>53 Skilled construction and building trades</v>
      </c>
      <c r="AI134" s="27">
        <f t="shared" si="305"/>
        <v>-1.0432271533431792E-2</v>
      </c>
      <c r="AJ134" s="27">
        <f t="shared" si="305"/>
        <v>-4.136167322181411E-2</v>
      </c>
      <c r="AK134" s="27">
        <f t="shared" si="305"/>
        <v>3.5088165971446678E-2</v>
      </c>
      <c r="AL134" s="27">
        <f t="shared" si="305"/>
        <v>1.7897597974801532E-2</v>
      </c>
      <c r="AM134" s="27">
        <f t="shared" si="306"/>
        <v>5.298576394624821E-2</v>
      </c>
      <c r="AS134" t="str">
        <f t="shared" si="320"/>
        <v>53 Skilled construction and building trades</v>
      </c>
      <c r="AT134" s="27">
        <f t="shared" si="307"/>
        <v>-1.0553744463294101E-2</v>
      </c>
      <c r="AU134" s="27">
        <f t="shared" si="307"/>
        <v>-5.2892302554665149E-2</v>
      </c>
      <c r="AV134" s="27">
        <f t="shared" si="307"/>
        <v>6.8690859115607628E-2</v>
      </c>
      <c r="AW134" s="27">
        <f t="shared" si="307"/>
        <v>2.6473686901892279E-2</v>
      </c>
      <c r="AX134" s="27">
        <f t="shared" si="308"/>
        <v>9.5164546017499907E-2</v>
      </c>
      <c r="BD134" t="str">
        <f t="shared" si="321"/>
        <v>53 Skilled construction and building trades</v>
      </c>
      <c r="BE134" s="27">
        <f t="shared" si="309"/>
        <v>-0.11308718441792909</v>
      </c>
      <c r="BF134" s="27">
        <f t="shared" si="309"/>
        <v>-0.18529654938893536</v>
      </c>
      <c r="BG134" s="27">
        <f t="shared" si="309"/>
        <v>-0.64687071160475895</v>
      </c>
      <c r="BH134" s="27">
        <f t="shared" si="309"/>
        <v>-0.56502434190724449</v>
      </c>
      <c r="BI134" s="27">
        <f t="shared" si="310"/>
        <v>-1.2118950535120034</v>
      </c>
      <c r="BO134" t="str">
        <f t="shared" si="322"/>
        <v>53 Skilled construction and building trades</v>
      </c>
      <c r="BP134" s="27">
        <f t="shared" si="311"/>
        <v>0.46913797001410984</v>
      </c>
      <c r="BQ134" s="27">
        <f t="shared" si="311"/>
        <v>-0.93963545839260076</v>
      </c>
      <c r="BR134" s="27">
        <f t="shared" si="311"/>
        <v>0.46375589636390258</v>
      </c>
      <c r="BS134" s="27">
        <f t="shared" si="311"/>
        <v>0.15045937284576194</v>
      </c>
      <c r="BT134" s="27">
        <f t="shared" si="312"/>
        <v>0.61421526920966452</v>
      </c>
      <c r="BZ134" t="str">
        <f t="shared" si="323"/>
        <v>53 Skilled construction and building trades</v>
      </c>
      <c r="CA134" s="68">
        <f t="shared" si="313"/>
        <v>0.73887051929710057</v>
      </c>
      <c r="CB134" s="68">
        <f t="shared" si="313"/>
        <v>-1.0568753052249988</v>
      </c>
      <c r="CC134" s="68">
        <f t="shared" si="313"/>
        <v>0.10788601691657185</v>
      </c>
      <c r="CD134" s="68">
        <f t="shared" si="313"/>
        <v>-0.37160105412202193</v>
      </c>
      <c r="CE134" s="68">
        <f t="shared" si="314"/>
        <v>-0.26371503720545009</v>
      </c>
      <c r="CK134" t="str">
        <f t="shared" si="324"/>
        <v>53 Skilled construction and building trades</v>
      </c>
      <c r="CL134" s="68">
        <f t="shared" si="315"/>
        <v>9.6737148225778391E-5</v>
      </c>
      <c r="CM134" s="68">
        <f t="shared" si="315"/>
        <v>-0.27310102353966337</v>
      </c>
      <c r="CN134" s="68">
        <f t="shared" si="315"/>
        <v>-0.20993725312055994</v>
      </c>
      <c r="CO134" s="68">
        <f t="shared" si="315"/>
        <v>-0.33835527698640783</v>
      </c>
      <c r="CP134" s="68">
        <f t="shared" si="316"/>
        <v>-0.54829253010696777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1.3858206044264319E-3</v>
      </c>
      <c r="C135" s="27">
        <f t="shared" si="299"/>
        <v>-5.165351139262489E-3</v>
      </c>
      <c r="D135" s="27">
        <f t="shared" si="299"/>
        <v>5.0305299574755491E-3</v>
      </c>
      <c r="E135" s="27">
        <f t="shared" si="299"/>
        <v>6.8624503536526583E-3</v>
      </c>
      <c r="F135" s="27">
        <f t="shared" si="300"/>
        <v>1.1892980311128207E-2</v>
      </c>
      <c r="L135" t="str">
        <f t="shared" si="317"/>
        <v>54 Textiles, printing and other skilled trades</v>
      </c>
      <c r="M135" s="27">
        <f t="shared" si="301"/>
        <v>4.3139988683884661E-2</v>
      </c>
      <c r="N135" s="27">
        <f t="shared" si="301"/>
        <v>-3.2564505530962851E-3</v>
      </c>
      <c r="O135" s="27">
        <f t="shared" si="301"/>
        <v>5.391280410277749E-2</v>
      </c>
      <c r="P135" s="27">
        <f t="shared" si="301"/>
        <v>9.4200375265837133E-2</v>
      </c>
      <c r="Q135" s="27">
        <f t="shared" si="302"/>
        <v>0.14811317936861462</v>
      </c>
      <c r="W135" t="str">
        <f t="shared" si="318"/>
        <v>54 Textiles, printing and other skilled trades</v>
      </c>
      <c r="X135" s="27">
        <f t="shared" si="303"/>
        <v>-8.9209687618185818E-3</v>
      </c>
      <c r="Y135" s="27">
        <f t="shared" si="303"/>
        <v>-5.4546922245013563E-2</v>
      </c>
      <c r="Z135" s="27">
        <f t="shared" si="303"/>
        <v>0.14289258181081299</v>
      </c>
      <c r="AA135" s="27">
        <f t="shared" si="303"/>
        <v>0.20432779184239835</v>
      </c>
      <c r="AB135" s="27">
        <f t="shared" si="304"/>
        <v>0.34722037365321134</v>
      </c>
      <c r="AH135" t="str">
        <f t="shared" si="319"/>
        <v>54 Textiles, printing and other skilled trades</v>
      </c>
      <c r="AI135" s="27">
        <f t="shared" si="305"/>
        <v>-5.3392200187012961E-3</v>
      </c>
      <c r="AJ135" s="27">
        <f t="shared" si="305"/>
        <v>4.15477476005503E-2</v>
      </c>
      <c r="AK135" s="27">
        <f t="shared" si="305"/>
        <v>4.5178839534211701E-2</v>
      </c>
      <c r="AL135" s="27">
        <f t="shared" si="305"/>
        <v>0.15875450758925791</v>
      </c>
      <c r="AM135" s="27">
        <f t="shared" si="306"/>
        <v>0.20393334712346961</v>
      </c>
      <c r="AS135" t="str">
        <f t="shared" si="320"/>
        <v>54 Textiles, printing and other skilled trades</v>
      </c>
      <c r="AT135" s="27">
        <f t="shared" si="307"/>
        <v>-3.2426564635576471E-2</v>
      </c>
      <c r="AU135" s="27">
        <f t="shared" si="307"/>
        <v>1.0196632134369027E-2</v>
      </c>
      <c r="AV135" s="27">
        <f t="shared" si="307"/>
        <v>3.1231728872291004E-2</v>
      </c>
      <c r="AW135" s="27">
        <f t="shared" si="307"/>
        <v>3.6764704924445224E-2</v>
      </c>
      <c r="AX135" s="27">
        <f t="shared" si="308"/>
        <v>6.7996433796736228E-2</v>
      </c>
      <c r="BD135" t="str">
        <f t="shared" si="321"/>
        <v>54 Textiles, printing and other skilled trades</v>
      </c>
      <c r="BE135" s="27">
        <f t="shared" si="309"/>
        <v>-0.2377809153181647</v>
      </c>
      <c r="BF135" s="27">
        <f t="shared" si="309"/>
        <v>9.0854979221353105E-2</v>
      </c>
      <c r="BG135" s="27">
        <f t="shared" si="309"/>
        <v>4.9844266389205139E-2</v>
      </c>
      <c r="BH135" s="27">
        <f t="shared" si="309"/>
        <v>0.2469369984044536</v>
      </c>
      <c r="BI135" s="27">
        <f t="shared" si="310"/>
        <v>0.29678126479365874</v>
      </c>
      <c r="BO135" t="str">
        <f t="shared" si="322"/>
        <v>54 Textiles, printing and other skilled trades</v>
      </c>
      <c r="BP135" s="27">
        <f t="shared" si="311"/>
        <v>-0.23667209761186081</v>
      </c>
      <c r="BQ135" s="27">
        <f t="shared" si="311"/>
        <v>-3.1209968187967174E-2</v>
      </c>
      <c r="BR135" s="27">
        <f t="shared" si="311"/>
        <v>-0.34307323743607876</v>
      </c>
      <c r="BS135" s="27">
        <f t="shared" si="311"/>
        <v>-0.15369707483781014</v>
      </c>
      <c r="BT135" s="27">
        <f t="shared" si="312"/>
        <v>-0.4967703122738889</v>
      </c>
      <c r="BZ135" t="str">
        <f t="shared" si="323"/>
        <v>54 Textiles, printing and other skilled trades</v>
      </c>
      <c r="CA135" s="68">
        <f t="shared" si="313"/>
        <v>0.1366413918822682</v>
      </c>
      <c r="CB135" s="68">
        <f t="shared" si="313"/>
        <v>-0.34279855994954356</v>
      </c>
      <c r="CC135" s="68">
        <f t="shared" si="313"/>
        <v>-2.9066528821488857E-2</v>
      </c>
      <c r="CD135" s="68">
        <f t="shared" si="313"/>
        <v>-0.45346845795502322</v>
      </c>
      <c r="CE135" s="68">
        <f t="shared" si="314"/>
        <v>-0.48253498677651208</v>
      </c>
      <c r="CK135" t="str">
        <f t="shared" si="324"/>
        <v>54 Textiles, printing and other skilled trades</v>
      </c>
      <c r="CL135" s="68">
        <f t="shared" si="315"/>
        <v>-0.12860727760957424</v>
      </c>
      <c r="CM135" s="68">
        <f t="shared" si="315"/>
        <v>-0.17978640255590939</v>
      </c>
      <c r="CN135" s="68">
        <f t="shared" si="315"/>
        <v>-0.10309374418252715</v>
      </c>
      <c r="CO135" s="68">
        <f t="shared" si="315"/>
        <v>-9.019258904983668E-2</v>
      </c>
      <c r="CP135" s="68">
        <f t="shared" si="316"/>
        <v>-0.19328633323236383</v>
      </c>
    </row>
    <row r="136" spans="1:94" x14ac:dyDescent="0.2">
      <c r="A136" t="str">
        <f t="shared" si="298"/>
        <v>61 Caring personal service occupations</v>
      </c>
      <c r="B136" s="27">
        <f t="shared" si="299"/>
        <v>4.0060658306403513E-3</v>
      </c>
      <c r="C136" s="27">
        <f t="shared" si="299"/>
        <v>-3.54699442483997E-3</v>
      </c>
      <c r="D136" s="27">
        <f t="shared" si="299"/>
        <v>4.7670491395797425E-3</v>
      </c>
      <c r="E136" s="27">
        <f t="shared" si="299"/>
        <v>6.0550571773472159E-3</v>
      </c>
      <c r="F136" s="27">
        <f t="shared" si="300"/>
        <v>1.0822106316926958E-2</v>
      </c>
      <c r="L136" t="str">
        <f t="shared" si="317"/>
        <v>61 Caring personal service occupations</v>
      </c>
      <c r="M136" s="27">
        <f t="shared" si="301"/>
        <v>0.31737646906154326</v>
      </c>
      <c r="N136" s="27">
        <f t="shared" si="301"/>
        <v>-0.20867442762232502</v>
      </c>
      <c r="O136" s="27">
        <f t="shared" si="301"/>
        <v>0.24254798041991854</v>
      </c>
      <c r="P136" s="27">
        <f t="shared" si="301"/>
        <v>0.30090589430412562</v>
      </c>
      <c r="Q136" s="27">
        <f t="shared" si="302"/>
        <v>0.54345387472404416</v>
      </c>
      <c r="W136" t="str">
        <f t="shared" si="318"/>
        <v>61 Caring personal service occupations</v>
      </c>
      <c r="X136" s="27">
        <f t="shared" si="303"/>
        <v>0.31472551722760889</v>
      </c>
      <c r="Y136" s="27">
        <f t="shared" si="303"/>
        <v>0.15019686466184323</v>
      </c>
      <c r="Z136" s="27">
        <f t="shared" si="303"/>
        <v>0.66108386366896843</v>
      </c>
      <c r="AA136" s="27">
        <f t="shared" si="303"/>
        <v>1.1778102408739723</v>
      </c>
      <c r="AB136" s="27">
        <f t="shared" si="304"/>
        <v>1.8388941045429408</v>
      </c>
      <c r="AH136" t="str">
        <f t="shared" si="319"/>
        <v>61 Caring personal service occupations</v>
      </c>
      <c r="AI136" s="27">
        <f t="shared" si="305"/>
        <v>-0.17369657919994275</v>
      </c>
      <c r="AJ136" s="27">
        <f t="shared" si="305"/>
        <v>0.30111319684469251</v>
      </c>
      <c r="AK136" s="27">
        <f t="shared" si="305"/>
        <v>0.11241237243904978</v>
      </c>
      <c r="AL136" s="27">
        <f t="shared" si="305"/>
        <v>0.27227057649590325</v>
      </c>
      <c r="AM136" s="27">
        <f t="shared" si="306"/>
        <v>0.38468294893495303</v>
      </c>
      <c r="AS136" t="str">
        <f t="shared" si="320"/>
        <v>61 Caring personal service occupations</v>
      </c>
      <c r="AT136" s="27">
        <f t="shared" si="307"/>
        <v>3.8402698965147586E-3</v>
      </c>
      <c r="AU136" s="27">
        <f t="shared" si="307"/>
        <v>0.15224356803694361</v>
      </c>
      <c r="AV136" s="27">
        <f t="shared" si="307"/>
        <v>9.5694208649670376E-2</v>
      </c>
      <c r="AW136" s="27">
        <f t="shared" si="307"/>
        <v>0.21263476461391018</v>
      </c>
      <c r="AX136" s="27">
        <f t="shared" si="308"/>
        <v>0.30832897326358055</v>
      </c>
      <c r="BD136" t="str">
        <f t="shared" si="321"/>
        <v>61 Caring personal service occupations</v>
      </c>
      <c r="BE136" s="27">
        <f t="shared" si="309"/>
        <v>0.80198211294087685</v>
      </c>
      <c r="BF136" s="27">
        <f t="shared" si="309"/>
        <v>0.70189079441579239</v>
      </c>
      <c r="BG136" s="27">
        <f t="shared" si="309"/>
        <v>2.191169696793386</v>
      </c>
      <c r="BH136" s="27">
        <f t="shared" si="309"/>
        <v>2.3247606406920678</v>
      </c>
      <c r="BI136" s="27">
        <f t="shared" si="310"/>
        <v>4.5159303374854538</v>
      </c>
      <c r="BO136" t="str">
        <f t="shared" si="322"/>
        <v>61 Caring personal service occupations</v>
      </c>
      <c r="BP136" s="27">
        <f t="shared" si="311"/>
        <v>-1.1073289556594954</v>
      </c>
      <c r="BQ136" s="27">
        <f t="shared" si="311"/>
        <v>0.50880707496792787</v>
      </c>
      <c r="BR136" s="27">
        <f t="shared" si="311"/>
        <v>-0.63383744831928368</v>
      </c>
      <c r="BS136" s="27">
        <f t="shared" si="311"/>
        <v>-2.083133497190067</v>
      </c>
      <c r="BT136" s="27">
        <f t="shared" si="312"/>
        <v>-2.7169709455093507</v>
      </c>
      <c r="BZ136" t="str">
        <f t="shared" si="323"/>
        <v>61 Caring personal service occupations</v>
      </c>
      <c r="CA136" s="68">
        <f t="shared" si="313"/>
        <v>-1.1481365259538854</v>
      </c>
      <c r="CB136" s="68">
        <f t="shared" si="313"/>
        <v>-0.26710470093615601</v>
      </c>
      <c r="CC136" s="68">
        <f t="shared" si="313"/>
        <v>-0.25070816393923701</v>
      </c>
      <c r="CD136" s="68">
        <f t="shared" si="313"/>
        <v>-0.15834938979844981</v>
      </c>
      <c r="CE136" s="68">
        <f t="shared" si="314"/>
        <v>-0.40905755373768682</v>
      </c>
      <c r="CK136" t="str">
        <f t="shared" si="324"/>
        <v>61 Caring personal service occupations</v>
      </c>
      <c r="CL136" s="68">
        <f t="shared" si="315"/>
        <v>-4.0767805891264053E-2</v>
      </c>
      <c r="CM136" s="68">
        <f t="shared" si="315"/>
        <v>-6.6270856727743188E-2</v>
      </c>
      <c r="CN136" s="68">
        <f t="shared" si="315"/>
        <v>2.7273488670338797E-2</v>
      </c>
      <c r="CO136" s="68">
        <f t="shared" si="315"/>
        <v>-3.252150922002589E-2</v>
      </c>
      <c r="CP136" s="68">
        <f t="shared" si="316"/>
        <v>-5.2480205496870935E-3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8.5751449761861318E-4</v>
      </c>
      <c r="C137" s="27">
        <f t="shared" si="299"/>
        <v>3.4897674761616253E-4</v>
      </c>
      <c r="D137" s="27">
        <f t="shared" si="299"/>
        <v>3.3963438608455403E-3</v>
      </c>
      <c r="E137" s="27">
        <f t="shared" si="299"/>
        <v>7.0544606031275586E-3</v>
      </c>
      <c r="F137" s="27">
        <f t="shared" si="300"/>
        <v>1.0450804463973099E-2</v>
      </c>
      <c r="L137" t="str">
        <f t="shared" si="317"/>
        <v>62 Leisure, travel and related personal service occupations</v>
      </c>
      <c r="M137" s="27">
        <f t="shared" si="301"/>
        <v>8.7819655420213222E-2</v>
      </c>
      <c r="N137" s="27">
        <f t="shared" si="301"/>
        <v>-7.0853002094447198E-2</v>
      </c>
      <c r="O137" s="27">
        <f t="shared" si="301"/>
        <v>3.6731147535896874E-2</v>
      </c>
      <c r="P137" s="27">
        <f t="shared" si="301"/>
        <v>6.2781783445560901E-2</v>
      </c>
      <c r="Q137" s="27">
        <f t="shared" si="302"/>
        <v>9.9512930981457776E-2</v>
      </c>
      <c r="W137" t="str">
        <f t="shared" si="318"/>
        <v>62 Leisure, travel and related personal service occupations</v>
      </c>
      <c r="X137" s="27">
        <f t="shared" si="303"/>
        <v>0.13677089315259172</v>
      </c>
      <c r="Y137" s="27">
        <f t="shared" si="303"/>
        <v>1.1909297650454231E-2</v>
      </c>
      <c r="Z137" s="27">
        <f t="shared" si="303"/>
        <v>0.21328953886113577</v>
      </c>
      <c r="AA137" s="27">
        <f t="shared" si="303"/>
        <v>0.47121934582948821</v>
      </c>
      <c r="AB137" s="27">
        <f t="shared" si="304"/>
        <v>0.68450888469062399</v>
      </c>
      <c r="AH137" t="str">
        <f t="shared" si="319"/>
        <v>62 Leisure, travel and related personal service occupations</v>
      </c>
      <c r="AI137" s="27">
        <f t="shared" si="305"/>
        <v>9.5457349611262454E-2</v>
      </c>
      <c r="AJ137" s="27">
        <f t="shared" si="305"/>
        <v>2.9697642435053795E-2</v>
      </c>
      <c r="AK137" s="27">
        <f t="shared" si="305"/>
        <v>0.10941942815401273</v>
      </c>
      <c r="AL137" s="27">
        <f t="shared" si="305"/>
        <v>0.36926850698131153</v>
      </c>
      <c r="AM137" s="27">
        <f t="shared" si="306"/>
        <v>0.47868793513532426</v>
      </c>
      <c r="AS137" t="str">
        <f t="shared" si="320"/>
        <v>62 Leisure, travel and related personal service occupations</v>
      </c>
      <c r="AT137" s="27">
        <f t="shared" si="307"/>
        <v>0.13090884848028816</v>
      </c>
      <c r="AU137" s="27">
        <f t="shared" si="307"/>
        <v>7.0409156419721008E-2</v>
      </c>
      <c r="AV137" s="27">
        <f t="shared" si="307"/>
        <v>0.15023390323010644</v>
      </c>
      <c r="AW137" s="27">
        <f t="shared" si="307"/>
        <v>0.45837521898286959</v>
      </c>
      <c r="AX137" s="27">
        <f t="shared" si="308"/>
        <v>0.60860912221297603</v>
      </c>
      <c r="BD137" t="str">
        <f t="shared" si="321"/>
        <v>62 Leisure, travel and related personal service occupations</v>
      </c>
      <c r="BE137" s="27">
        <f t="shared" si="309"/>
        <v>0.10481639421252575</v>
      </c>
      <c r="BF137" s="27">
        <f t="shared" si="309"/>
        <v>-9.4309872480992318E-2</v>
      </c>
      <c r="BG137" s="27">
        <f t="shared" si="309"/>
        <v>2.8284311780661042E-2</v>
      </c>
      <c r="BH137" s="27">
        <f t="shared" si="309"/>
        <v>0.1657678145790924</v>
      </c>
      <c r="BI137" s="27">
        <f t="shared" si="310"/>
        <v>0.19405212635975344</v>
      </c>
      <c r="BO137" t="str">
        <f t="shared" si="322"/>
        <v>62 Leisure, travel and related personal service occupations</v>
      </c>
      <c r="BP137" s="27">
        <f t="shared" si="311"/>
        <v>2.4321217500095749E-2</v>
      </c>
      <c r="BQ137" s="27">
        <f t="shared" si="311"/>
        <v>-0.24608834972902116</v>
      </c>
      <c r="BR137" s="27">
        <f t="shared" si="311"/>
        <v>-0.32516626397766135</v>
      </c>
      <c r="BS137" s="27">
        <f t="shared" si="311"/>
        <v>-0.42834301255781781</v>
      </c>
      <c r="BT137" s="27">
        <f t="shared" si="312"/>
        <v>-0.75350927653547917</v>
      </c>
      <c r="BZ137" t="str">
        <f t="shared" si="323"/>
        <v>62 Leisure, travel and related personal service occupations</v>
      </c>
      <c r="CA137" s="68">
        <f t="shared" si="313"/>
        <v>7.6203755944453722E-2</v>
      </c>
      <c r="CB137" s="68">
        <f t="shared" si="313"/>
        <v>-0.2652945944721079</v>
      </c>
      <c r="CC137" s="68">
        <f t="shared" si="313"/>
        <v>-4.2027078100287607E-2</v>
      </c>
      <c r="CD137" s="68">
        <f t="shared" si="313"/>
        <v>-0.52147972572860068</v>
      </c>
      <c r="CE137" s="68">
        <f t="shared" si="314"/>
        <v>-0.56350680382888829</v>
      </c>
      <c r="CK137" t="str">
        <f t="shared" si="324"/>
        <v>62 Leisure, travel and related personal service occupations</v>
      </c>
      <c r="CL137" s="68">
        <f t="shared" si="315"/>
        <v>-0.20293987216712606</v>
      </c>
      <c r="CM137" s="68">
        <f t="shared" si="315"/>
        <v>-0.21823004145306635</v>
      </c>
      <c r="CN137" s="68">
        <f t="shared" si="315"/>
        <v>-9.3282679041331473E-2</v>
      </c>
      <c r="CO137" s="68">
        <f t="shared" si="315"/>
        <v>-0.1007212442565526</v>
      </c>
      <c r="CP137" s="68">
        <f t="shared" si="316"/>
        <v>-0.19400392329788407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3.1189189558714493E-4</v>
      </c>
      <c r="C138" s="27">
        <f t="shared" si="299"/>
        <v>-1.5509909580417429E-4</v>
      </c>
      <c r="D138" s="27">
        <f t="shared" si="299"/>
        <v>1.8971542631879203E-4</v>
      </c>
      <c r="E138" s="27">
        <f t="shared" si="299"/>
        <v>4.8026601605139429E-4</v>
      </c>
      <c r="F138" s="27">
        <f t="shared" si="300"/>
        <v>6.6998144237018632E-4</v>
      </c>
      <c r="L138" t="str">
        <f t="shared" si="317"/>
        <v>63 Community and civil enforcement occupations</v>
      </c>
      <c r="M138" s="27">
        <f t="shared" si="301"/>
        <v>4.2155724629289199E-3</v>
      </c>
      <c r="N138" s="27">
        <f t="shared" si="301"/>
        <v>7.0918629574151168E-4</v>
      </c>
      <c r="O138" s="27">
        <f t="shared" si="301"/>
        <v>6.9292244309408085E-5</v>
      </c>
      <c r="P138" s="27">
        <f t="shared" si="301"/>
        <v>9.047027613279246E-3</v>
      </c>
      <c r="Q138" s="27">
        <f t="shared" si="302"/>
        <v>9.1163198575886541E-3</v>
      </c>
      <c r="W138" t="str">
        <f t="shared" si="318"/>
        <v>63 Community and civil enforcement occupations</v>
      </c>
      <c r="X138" s="27">
        <f t="shared" si="303"/>
        <v>4.3438477396674086E-3</v>
      </c>
      <c r="Y138" s="27">
        <f t="shared" si="303"/>
        <v>5.6707253963405591E-3</v>
      </c>
      <c r="Z138" s="27">
        <f t="shared" si="303"/>
        <v>1.5988263184614687E-2</v>
      </c>
      <c r="AA138" s="27">
        <f t="shared" si="303"/>
        <v>2.9599700757578118E-2</v>
      </c>
      <c r="AB138" s="27">
        <f t="shared" si="304"/>
        <v>4.5587963942192805E-2</v>
      </c>
      <c r="AH138" t="str">
        <f t="shared" si="319"/>
        <v>63 Community and civil enforcement occupations</v>
      </c>
      <c r="AI138" s="27">
        <f t="shared" si="305"/>
        <v>-8.7992410023671197E-4</v>
      </c>
      <c r="AJ138" s="27">
        <f t="shared" si="305"/>
        <v>4.8595558793928829E-3</v>
      </c>
      <c r="AK138" s="27">
        <f t="shared" si="305"/>
        <v>-3.7161829023441006E-4</v>
      </c>
      <c r="AL138" s="27">
        <f t="shared" si="305"/>
        <v>5.8420790106739617E-3</v>
      </c>
      <c r="AM138" s="27">
        <f t="shared" si="306"/>
        <v>5.4704607204395517E-3</v>
      </c>
      <c r="AS138" t="str">
        <f t="shared" si="320"/>
        <v>63 Community and civil enforcement occupations</v>
      </c>
      <c r="AT138" s="27">
        <f t="shared" si="307"/>
        <v>-1.8015370726739907E-3</v>
      </c>
      <c r="AU138" s="27">
        <f t="shared" si="307"/>
        <v>2.8056007026800028E-3</v>
      </c>
      <c r="AV138" s="27">
        <f t="shared" si="307"/>
        <v>-2.0327711524029714E-3</v>
      </c>
      <c r="AW138" s="27">
        <f t="shared" si="307"/>
        <v>2.2937931884611171E-3</v>
      </c>
      <c r="AX138" s="27">
        <f t="shared" si="308"/>
        <v>2.610220360581457E-4</v>
      </c>
      <c r="BD138" t="str">
        <f t="shared" si="321"/>
        <v>63 Community and civil enforcement occupations</v>
      </c>
      <c r="BE138" s="27">
        <f t="shared" si="309"/>
        <v>-3.2765734586643974E-2</v>
      </c>
      <c r="BF138" s="27">
        <f t="shared" si="309"/>
        <v>5.1016926344980104E-2</v>
      </c>
      <c r="BG138" s="27">
        <f t="shared" si="309"/>
        <v>-5.1575366237866876E-2</v>
      </c>
      <c r="BH138" s="27">
        <f t="shared" si="309"/>
        <v>3.0164442969372179E-3</v>
      </c>
      <c r="BI138" s="27">
        <f t="shared" si="310"/>
        <v>-4.8558921940929659E-2</v>
      </c>
      <c r="BO138" t="str">
        <f t="shared" si="322"/>
        <v>63 Community and civil enforcement occupations</v>
      </c>
      <c r="BP138" s="27">
        <f t="shared" si="311"/>
        <v>-1.757115272534851E-2</v>
      </c>
      <c r="BQ138" s="27">
        <f t="shared" si="311"/>
        <v>4.0048308259823112E-2</v>
      </c>
      <c r="BR138" s="27">
        <f t="shared" si="311"/>
        <v>-3.7934200673384044E-2</v>
      </c>
      <c r="BS138" s="27">
        <f t="shared" si="311"/>
        <v>1.1378493067654705E-2</v>
      </c>
      <c r="BT138" s="27">
        <f t="shared" si="312"/>
        <v>-2.655570760572934E-2</v>
      </c>
      <c r="BZ138" t="str">
        <f t="shared" si="323"/>
        <v>63 Community and civil enforcement occupations</v>
      </c>
      <c r="CA138" s="68">
        <f t="shared" si="313"/>
        <v>1.3101373141349029E-2</v>
      </c>
      <c r="CB138" s="68">
        <f t="shared" si="313"/>
        <v>-3.4940588631021674E-4</v>
      </c>
      <c r="CC138" s="68">
        <f t="shared" si="313"/>
        <v>-1.0538710974613591E-2</v>
      </c>
      <c r="CD138" s="68">
        <f t="shared" si="313"/>
        <v>-2.092521946188737E-2</v>
      </c>
      <c r="CE138" s="68">
        <f t="shared" si="314"/>
        <v>-3.1463930436500961E-2</v>
      </c>
      <c r="CK138" t="str">
        <f t="shared" si="324"/>
        <v>63 Community and civil enforcement occupations</v>
      </c>
      <c r="CL138" s="68">
        <f t="shared" si="315"/>
        <v>-1.1076151911225532E-2</v>
      </c>
      <c r="CM138" s="68">
        <f t="shared" si="315"/>
        <v>6.4512037157256931E-3</v>
      </c>
      <c r="CN138" s="68">
        <f t="shared" si="315"/>
        <v>-1.5132479291562549E-2</v>
      </c>
      <c r="CO138" s="68">
        <f t="shared" si="315"/>
        <v>-4.9628726758862585E-3</v>
      </c>
      <c r="CP138" s="68">
        <f t="shared" si="316"/>
        <v>-2.0095351967448806E-2</v>
      </c>
    </row>
    <row r="139" spans="1:94" x14ac:dyDescent="0.2">
      <c r="A139" t="str">
        <f t="shared" si="298"/>
        <v>71 Sales occupations</v>
      </c>
      <c r="B139" s="27">
        <f t="shared" si="299"/>
        <v>2.1707308272898795E-2</v>
      </c>
      <c r="C139" s="27">
        <f t="shared" si="299"/>
        <v>-3.5377421315812035E-2</v>
      </c>
      <c r="D139" s="27">
        <f t="shared" si="299"/>
        <v>9.2419312266351777E-3</v>
      </c>
      <c r="E139" s="27">
        <f t="shared" si="299"/>
        <v>1.8503281617858233E-2</v>
      </c>
      <c r="F139" s="27">
        <f t="shared" si="300"/>
        <v>2.7745212844493411E-2</v>
      </c>
      <c r="L139" t="str">
        <f t="shared" si="317"/>
        <v>71 Sales occupations</v>
      </c>
      <c r="M139" s="27">
        <f t="shared" si="301"/>
        <v>0.27361076820612895</v>
      </c>
      <c r="N139" s="27">
        <f t="shared" si="301"/>
        <v>-0.22675411974861848</v>
      </c>
      <c r="O139" s="27">
        <f t="shared" si="301"/>
        <v>0.1605998382491165</v>
      </c>
      <c r="P139" s="27">
        <f t="shared" si="301"/>
        <v>0.38486382527238772</v>
      </c>
      <c r="Q139" s="27">
        <f t="shared" si="302"/>
        <v>0.54546366352150422</v>
      </c>
      <c r="W139" t="str">
        <f t="shared" si="318"/>
        <v>71 Sales occupations</v>
      </c>
      <c r="X139" s="27">
        <f t="shared" si="303"/>
        <v>1.0887624144883645E-2</v>
      </c>
      <c r="Y139" s="27">
        <f t="shared" si="303"/>
        <v>0.25893233513666924</v>
      </c>
      <c r="Z139" s="27">
        <f t="shared" si="303"/>
        <v>0.4471121610731954</v>
      </c>
      <c r="AA139" s="27">
        <f t="shared" si="303"/>
        <v>1.6496213995597113</v>
      </c>
      <c r="AB139" s="27">
        <f t="shared" si="304"/>
        <v>2.0967335606329067</v>
      </c>
      <c r="AH139" t="str">
        <f t="shared" si="319"/>
        <v>71 Sales occupations</v>
      </c>
      <c r="AI139" s="27">
        <f t="shared" si="305"/>
        <v>-2.3795111315295436E-2</v>
      </c>
      <c r="AJ139" s="27">
        <f t="shared" si="305"/>
        <v>0.15526198122674528</v>
      </c>
      <c r="AK139" s="27">
        <f t="shared" si="305"/>
        <v>0.10080825035883589</v>
      </c>
      <c r="AL139" s="27">
        <f t="shared" si="305"/>
        <v>0.64616079830993201</v>
      </c>
      <c r="AM139" s="27">
        <f t="shared" si="306"/>
        <v>0.7469690486687679</v>
      </c>
      <c r="AS139" t="str">
        <f t="shared" si="320"/>
        <v>71 Sales occupations</v>
      </c>
      <c r="AT139" s="27">
        <f t="shared" si="307"/>
        <v>-7.4983120410671233E-2</v>
      </c>
      <c r="AU139" s="27">
        <f t="shared" si="307"/>
        <v>6.2169683232587314E-2</v>
      </c>
      <c r="AV139" s="27">
        <f t="shared" si="307"/>
        <v>2.6748340653242275E-2</v>
      </c>
      <c r="AW139" s="27">
        <f t="shared" si="307"/>
        <v>0.33935913780634031</v>
      </c>
      <c r="AX139" s="27">
        <f t="shared" si="308"/>
        <v>0.36610747845958258</v>
      </c>
      <c r="BD139" t="str">
        <f t="shared" si="321"/>
        <v>71 Sales occupations</v>
      </c>
      <c r="BE139" s="27">
        <f t="shared" si="309"/>
        <v>-0.23332141906683468</v>
      </c>
      <c r="BF139" s="27">
        <f t="shared" si="309"/>
        <v>1.0713932114384193</v>
      </c>
      <c r="BG139" s="27">
        <f t="shared" si="309"/>
        <v>-8.3087101717625345E-2</v>
      </c>
      <c r="BH139" s="27">
        <f t="shared" si="309"/>
        <v>1.6276140040108267</v>
      </c>
      <c r="BI139" s="27">
        <f t="shared" si="310"/>
        <v>1.5445269022932013</v>
      </c>
      <c r="BO139" t="str">
        <f t="shared" si="322"/>
        <v>71 Sales occupations</v>
      </c>
      <c r="BP139" s="27">
        <f t="shared" si="311"/>
        <v>-1.1402624262360899</v>
      </c>
      <c r="BQ139" s="27">
        <f t="shared" si="311"/>
        <v>0.24213455564233577</v>
      </c>
      <c r="BR139" s="27">
        <f t="shared" si="311"/>
        <v>-1.2981855028794662</v>
      </c>
      <c r="BS139" s="27">
        <f t="shared" si="311"/>
        <v>-1.9106914074575467</v>
      </c>
      <c r="BT139" s="27">
        <f t="shared" si="312"/>
        <v>-3.2088769103370129</v>
      </c>
      <c r="BZ139" t="str">
        <f t="shared" si="323"/>
        <v>71 Sales occupations</v>
      </c>
      <c r="CA139" s="68">
        <f t="shared" si="313"/>
        <v>-0.50909039010397539</v>
      </c>
      <c r="CB139" s="68">
        <f t="shared" si="313"/>
        <v>-0.72333722767013153</v>
      </c>
      <c r="CC139" s="68">
        <f t="shared" si="313"/>
        <v>-0.77572845143811264</v>
      </c>
      <c r="CD139" s="68">
        <f t="shared" si="313"/>
        <v>-2.5206549306798354</v>
      </c>
      <c r="CE139" s="68">
        <f t="shared" si="314"/>
        <v>-3.296383382117948</v>
      </c>
      <c r="CK139" t="str">
        <f t="shared" si="324"/>
        <v>71 Sales occupations</v>
      </c>
      <c r="CL139" s="68">
        <f t="shared" si="315"/>
        <v>-0.9363962359559479</v>
      </c>
      <c r="CM139" s="68">
        <f t="shared" si="315"/>
        <v>-1.0291915961575353</v>
      </c>
      <c r="CN139" s="68">
        <f t="shared" si="315"/>
        <v>-0.43262662712499833</v>
      </c>
      <c r="CO139" s="68">
        <f t="shared" si="315"/>
        <v>-0.7330146353907937</v>
      </c>
      <c r="CP139" s="68">
        <f t="shared" si="316"/>
        <v>-1.1656412625157921</v>
      </c>
    </row>
    <row r="140" spans="1:94" x14ac:dyDescent="0.2">
      <c r="A140" t="str">
        <f t="shared" si="298"/>
        <v>72 Customer service occupations</v>
      </c>
      <c r="B140" s="27">
        <f t="shared" si="299"/>
        <v>7.1431002470637266E-3</v>
      </c>
      <c r="C140" s="27">
        <f t="shared" si="299"/>
        <v>-3.1189032439958297E-3</v>
      </c>
      <c r="D140" s="27">
        <f t="shared" si="299"/>
        <v>1.4248623498983471E-2</v>
      </c>
      <c r="E140" s="27">
        <f t="shared" si="299"/>
        <v>1.5667595046055971E-2</v>
      </c>
      <c r="F140" s="27">
        <f t="shared" si="300"/>
        <v>2.9916218545039442E-2</v>
      </c>
      <c r="L140" t="str">
        <f t="shared" si="317"/>
        <v>72 Customer service occupations</v>
      </c>
      <c r="M140" s="27">
        <f t="shared" si="301"/>
        <v>0.13200894375515126</v>
      </c>
      <c r="N140" s="27">
        <f t="shared" si="301"/>
        <v>-9.8643567996530623E-2</v>
      </c>
      <c r="O140" s="27">
        <f t="shared" si="301"/>
        <v>0.15780896441426634</v>
      </c>
      <c r="P140" s="27">
        <f t="shared" si="301"/>
        <v>0.17923451408507501</v>
      </c>
      <c r="Q140" s="27">
        <f t="shared" si="302"/>
        <v>0.33704347849934135</v>
      </c>
      <c r="W140" t="str">
        <f t="shared" si="318"/>
        <v>72 Customer service occupations</v>
      </c>
      <c r="X140" s="27">
        <f t="shared" si="303"/>
        <v>5.3483599911824831E-2</v>
      </c>
      <c r="Y140" s="27">
        <f t="shared" si="303"/>
        <v>0.12988382668177079</v>
      </c>
      <c r="Z140" s="27">
        <f t="shared" si="303"/>
        <v>0.53854276464652395</v>
      </c>
      <c r="AA140" s="27">
        <f t="shared" si="303"/>
        <v>0.72001126172819041</v>
      </c>
      <c r="AB140" s="27">
        <f t="shared" si="304"/>
        <v>1.2585540263747144</v>
      </c>
      <c r="AH140" t="str">
        <f t="shared" si="319"/>
        <v>72 Customer service occupations</v>
      </c>
      <c r="AI140" s="27">
        <f t="shared" si="305"/>
        <v>2.082079995685715E-2</v>
      </c>
      <c r="AJ140" s="27">
        <f t="shared" si="305"/>
        <v>4.5417130109705051E-2</v>
      </c>
      <c r="AK140" s="27">
        <f t="shared" si="305"/>
        <v>0.15030383756997628</v>
      </c>
      <c r="AL140" s="27">
        <f t="shared" si="305"/>
        <v>0.19798019127044963</v>
      </c>
      <c r="AM140" s="27">
        <f t="shared" si="306"/>
        <v>0.34828402884042592</v>
      </c>
      <c r="AS140" t="str">
        <f t="shared" si="320"/>
        <v>72 Customer service occupations</v>
      </c>
      <c r="AT140" s="27">
        <f t="shared" si="307"/>
        <v>-9.1027166662941972E-3</v>
      </c>
      <c r="AU140" s="27">
        <f t="shared" si="307"/>
        <v>4.4382215218382703E-2</v>
      </c>
      <c r="AV140" s="27">
        <f t="shared" si="307"/>
        <v>0.17780093907156436</v>
      </c>
      <c r="AW140" s="27">
        <f t="shared" si="307"/>
        <v>0.17138680789443905</v>
      </c>
      <c r="AX140" s="27">
        <f t="shared" si="308"/>
        <v>0.34918774696600341</v>
      </c>
      <c r="BD140" t="str">
        <f t="shared" si="321"/>
        <v>72 Customer service occupations</v>
      </c>
      <c r="BE140" s="27">
        <f t="shared" si="309"/>
        <v>6.0546610934396172E-2</v>
      </c>
      <c r="BF140" s="27">
        <f t="shared" si="309"/>
        <v>0.24963998486865457</v>
      </c>
      <c r="BG140" s="27">
        <f t="shared" si="309"/>
        <v>0.54045362261957886</v>
      </c>
      <c r="BH140" s="27">
        <f t="shared" si="309"/>
        <v>0.534782976930674</v>
      </c>
      <c r="BI140" s="27">
        <f t="shared" si="310"/>
        <v>1.0752365995502529</v>
      </c>
      <c r="BO140" t="str">
        <f t="shared" si="322"/>
        <v>72 Customer service occupations</v>
      </c>
      <c r="BP140" s="27">
        <f t="shared" si="311"/>
        <v>3.7471856914820911E-2</v>
      </c>
      <c r="BQ140" s="27">
        <f t="shared" si="311"/>
        <v>8.04098562699882E-2</v>
      </c>
      <c r="BR140" s="27">
        <f t="shared" si="311"/>
        <v>0.48826016837582698</v>
      </c>
      <c r="BS140" s="27">
        <f t="shared" si="311"/>
        <v>2.7363971066386217E-2</v>
      </c>
      <c r="BT140" s="27">
        <f t="shared" si="312"/>
        <v>0.51562413944221319</v>
      </c>
      <c r="BZ140" t="str">
        <f t="shared" si="323"/>
        <v>72 Customer service occupations</v>
      </c>
      <c r="CA140" s="68">
        <f t="shared" si="313"/>
        <v>1.5746975354829273E-2</v>
      </c>
      <c r="CB140" s="68">
        <f t="shared" si="313"/>
        <v>-0.10853736021195037</v>
      </c>
      <c r="CC140" s="68">
        <f t="shared" si="313"/>
        <v>0.14658342616044562</v>
      </c>
      <c r="CD140" s="68">
        <f t="shared" si="313"/>
        <v>-5.6411585224875549E-2</v>
      </c>
      <c r="CE140" s="68">
        <f t="shared" si="314"/>
        <v>9.0171840935570069E-2</v>
      </c>
      <c r="CK140" t="str">
        <f t="shared" si="324"/>
        <v>72 Customer service occupations</v>
      </c>
      <c r="CL140" s="68">
        <f t="shared" si="315"/>
        <v>7.9339377666052535E-2</v>
      </c>
      <c r="CM140" s="68">
        <f t="shared" si="315"/>
        <v>-0.12453775095962782</v>
      </c>
      <c r="CN140" s="68">
        <f t="shared" si="315"/>
        <v>0.16449313942571231</v>
      </c>
      <c r="CO140" s="68">
        <f t="shared" si="315"/>
        <v>0.11242940170546123</v>
      </c>
      <c r="CP140" s="68">
        <f t="shared" si="316"/>
        <v>0.27692254113117354</v>
      </c>
    </row>
    <row r="141" spans="1:94" x14ac:dyDescent="0.2">
      <c r="A141" t="str">
        <f t="shared" si="298"/>
        <v>81 Process, plant and machine operatives</v>
      </c>
      <c r="B141" s="27">
        <f t="shared" si="299"/>
        <v>1.3006709079515556E-2</v>
      </c>
      <c r="C141" s="27">
        <f t="shared" si="299"/>
        <v>-8.2519618368082186E-3</v>
      </c>
      <c r="D141" s="27">
        <f t="shared" si="299"/>
        <v>1.1794831199065554E-2</v>
      </c>
      <c r="E141" s="27">
        <f t="shared" si="299"/>
        <v>1.6796570945236969E-2</v>
      </c>
      <c r="F141" s="27">
        <f t="shared" si="300"/>
        <v>2.8591402144302523E-2</v>
      </c>
      <c r="L141" t="str">
        <f t="shared" si="317"/>
        <v>81 Process, plant and machine operatives</v>
      </c>
      <c r="M141" s="27">
        <f t="shared" si="301"/>
        <v>4.8460120570365986E-2</v>
      </c>
      <c r="N141" s="27">
        <f t="shared" si="301"/>
        <v>-4.5869313192242286E-2</v>
      </c>
      <c r="O141" s="27">
        <f t="shared" si="301"/>
        <v>6.9949751507538946E-2</v>
      </c>
      <c r="P141" s="27">
        <f t="shared" si="301"/>
        <v>9.99256392898141E-2</v>
      </c>
      <c r="Q141" s="27">
        <f t="shared" si="302"/>
        <v>0.16987539079735303</v>
      </c>
      <c r="W141" t="str">
        <f t="shared" si="318"/>
        <v>81 Process, plant and machine operatives</v>
      </c>
      <c r="X141" s="27">
        <f t="shared" si="303"/>
        <v>-6.9632679285627497E-2</v>
      </c>
      <c r="Y141" s="27">
        <f t="shared" si="303"/>
        <v>-2.7264683255419586E-2</v>
      </c>
      <c r="Z141" s="27">
        <f t="shared" si="303"/>
        <v>0.17324643357613173</v>
      </c>
      <c r="AA141" s="27">
        <f t="shared" si="303"/>
        <v>0.26838419155376392</v>
      </c>
      <c r="AB141" s="27">
        <f t="shared" si="304"/>
        <v>0.44163062512989565</v>
      </c>
      <c r="AH141" t="str">
        <f t="shared" si="319"/>
        <v>81 Process, plant and machine operatives</v>
      </c>
      <c r="AI141" s="27">
        <f t="shared" si="305"/>
        <v>-1.6507135331816636E-2</v>
      </c>
      <c r="AJ141" s="27">
        <f t="shared" si="305"/>
        <v>-6.0337688417932134E-3</v>
      </c>
      <c r="AK141" s="27">
        <f t="shared" si="305"/>
        <v>9.5996066967529131E-2</v>
      </c>
      <c r="AL141" s="27">
        <f t="shared" si="305"/>
        <v>0.11258676340045187</v>
      </c>
      <c r="AM141" s="27">
        <f t="shared" si="306"/>
        <v>0.208582830367981</v>
      </c>
      <c r="AS141" t="str">
        <f t="shared" si="320"/>
        <v>81 Process, plant and machine operatives</v>
      </c>
      <c r="AT141" s="27">
        <f t="shared" si="307"/>
        <v>-8.8996645989831924E-2</v>
      </c>
      <c r="AU141" s="27">
        <f t="shared" si="307"/>
        <v>-2.0179724573339886E-2</v>
      </c>
      <c r="AV141" s="27">
        <f t="shared" si="307"/>
        <v>0.11848308570948562</v>
      </c>
      <c r="AW141" s="27">
        <f t="shared" si="307"/>
        <v>7.4360686837917744E-2</v>
      </c>
      <c r="AX141" s="27">
        <f t="shared" si="308"/>
        <v>0.19284377254740337</v>
      </c>
      <c r="BD141" t="str">
        <f t="shared" si="321"/>
        <v>81 Process, plant and machine operatives</v>
      </c>
      <c r="BE141" s="27">
        <f t="shared" si="309"/>
        <v>-0.54539381022182321</v>
      </c>
      <c r="BF141" s="27">
        <f t="shared" si="309"/>
        <v>0.25242891936714962</v>
      </c>
      <c r="BG141" s="27">
        <f t="shared" si="309"/>
        <v>0.52894477250109384</v>
      </c>
      <c r="BH141" s="27">
        <f t="shared" si="309"/>
        <v>0.39716861390457492</v>
      </c>
      <c r="BI141" s="27">
        <f t="shared" si="310"/>
        <v>0.92611338640566876</v>
      </c>
      <c r="BO141" t="str">
        <f t="shared" si="322"/>
        <v>81 Process, plant and machine operatives</v>
      </c>
      <c r="BP141" s="27">
        <f t="shared" si="311"/>
        <v>-0.46981138737532735</v>
      </c>
      <c r="BQ141" s="27">
        <f t="shared" si="311"/>
        <v>-0.31887297402329384</v>
      </c>
      <c r="BR141" s="27">
        <f t="shared" si="311"/>
        <v>0.98322851917464771</v>
      </c>
      <c r="BS141" s="27">
        <f t="shared" si="311"/>
        <v>0.14849298294407909</v>
      </c>
      <c r="BT141" s="27">
        <f t="shared" si="312"/>
        <v>1.1317215021187268</v>
      </c>
      <c r="BZ141" t="str">
        <f t="shared" si="323"/>
        <v>81 Process, plant and machine operatives</v>
      </c>
      <c r="CA141" s="68">
        <f t="shared" si="313"/>
        <v>0.20620230640616866</v>
      </c>
      <c r="CB141" s="68">
        <f t="shared" si="313"/>
        <v>-0.88513473205341175</v>
      </c>
      <c r="CC141" s="68">
        <f t="shared" si="313"/>
        <v>0.21469144116182393</v>
      </c>
      <c r="CD141" s="68">
        <f t="shared" si="313"/>
        <v>-1.0838700765380564</v>
      </c>
      <c r="CE141" s="68">
        <f t="shared" si="314"/>
        <v>-0.86917863537623241</v>
      </c>
      <c r="CK141" t="str">
        <f t="shared" si="324"/>
        <v>81 Process, plant and machine operatives</v>
      </c>
      <c r="CL141" s="68">
        <f t="shared" si="315"/>
        <v>-0.4097615118788247</v>
      </c>
      <c r="CM141" s="68">
        <f t="shared" si="315"/>
        <v>-0.33197480686201819</v>
      </c>
      <c r="CN141" s="68">
        <f t="shared" si="315"/>
        <v>-0.28761666953856724</v>
      </c>
      <c r="CO141" s="68">
        <f t="shared" si="315"/>
        <v>-0.3969027112532213</v>
      </c>
      <c r="CP141" s="68">
        <f t="shared" si="316"/>
        <v>-0.68451938079178853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1.4199967964028989E-2</v>
      </c>
      <c r="C142" s="27">
        <f t="shared" si="299"/>
        <v>-7.7915274833048609E-3</v>
      </c>
      <c r="D142" s="27">
        <f t="shared" si="299"/>
        <v>1.2416907889640422E-2</v>
      </c>
      <c r="E142" s="27">
        <f t="shared" si="299"/>
        <v>2.0505940567126187E-2</v>
      </c>
      <c r="F142" s="27">
        <f t="shared" si="300"/>
        <v>3.2922848456766608E-2</v>
      </c>
      <c r="L142" t="str">
        <f t="shared" si="317"/>
        <v>82 Transport and mobile machine drivers and operatives</v>
      </c>
      <c r="M142" s="27">
        <f t="shared" si="301"/>
        <v>8.4840740306050502E-2</v>
      </c>
      <c r="N142" s="27">
        <f t="shared" si="301"/>
        <v>-4.4969568407433269E-2</v>
      </c>
      <c r="O142" s="27">
        <f t="shared" si="301"/>
        <v>5.539765467308938E-2</v>
      </c>
      <c r="P142" s="27">
        <f t="shared" si="301"/>
        <v>0.13026076153678537</v>
      </c>
      <c r="Q142" s="27">
        <f t="shared" si="302"/>
        <v>0.18565841620987475</v>
      </c>
      <c r="W142" t="str">
        <f t="shared" si="318"/>
        <v>82 Transport and mobile machine drivers and operatives</v>
      </c>
      <c r="X142" s="27">
        <f t="shared" si="303"/>
        <v>8.906400126034586E-2</v>
      </c>
      <c r="Y142" s="27">
        <f t="shared" si="303"/>
        <v>-1.7224243874626732E-2</v>
      </c>
      <c r="Z142" s="27">
        <f t="shared" si="303"/>
        <v>0.11132064718467449</v>
      </c>
      <c r="AA142" s="27">
        <f t="shared" si="303"/>
        <v>0.26246227667571553</v>
      </c>
      <c r="AB142" s="27">
        <f t="shared" si="304"/>
        <v>0.37378292386039003</v>
      </c>
      <c r="AH142" t="str">
        <f t="shared" si="319"/>
        <v>82 Transport and mobile machine drivers and operatives</v>
      </c>
      <c r="AI142" s="27">
        <f t="shared" si="305"/>
        <v>-6.4705084730548312E-3</v>
      </c>
      <c r="AJ142" s="27">
        <f t="shared" si="305"/>
        <v>6.8663132129635762E-3</v>
      </c>
      <c r="AK142" s="27">
        <f t="shared" si="305"/>
        <v>4.0384910999996193E-2</v>
      </c>
      <c r="AL142" s="27">
        <f t="shared" si="305"/>
        <v>3.0648317679724701E-2</v>
      </c>
      <c r="AM142" s="27">
        <f t="shared" si="306"/>
        <v>7.1033228679720894E-2</v>
      </c>
      <c r="AS142" t="str">
        <f t="shared" si="320"/>
        <v>82 Transport and mobile machine drivers and operatives</v>
      </c>
      <c r="AT142" s="27">
        <f t="shared" si="307"/>
        <v>1.4446795490837605E-2</v>
      </c>
      <c r="AU142" s="27">
        <f t="shared" si="307"/>
        <v>-1.7712801338211071E-3</v>
      </c>
      <c r="AV142" s="27">
        <f t="shared" si="307"/>
        <v>7.5410073863838356E-2</v>
      </c>
      <c r="AW142" s="27">
        <f t="shared" si="307"/>
        <v>5.1083809252812418E-2</v>
      </c>
      <c r="AX142" s="27">
        <f t="shared" si="308"/>
        <v>0.12649388311665077</v>
      </c>
      <c r="BD142" t="str">
        <f t="shared" si="321"/>
        <v>82 Transport and mobile machine drivers and operatives</v>
      </c>
      <c r="BE142" s="27">
        <f t="shared" si="309"/>
        <v>0.18236885022195759</v>
      </c>
      <c r="BF142" s="27">
        <f t="shared" si="309"/>
        <v>0.4469760217030978</v>
      </c>
      <c r="BG142" s="27">
        <f t="shared" si="309"/>
        <v>-0.22518704005451395</v>
      </c>
      <c r="BH142" s="27">
        <f t="shared" si="309"/>
        <v>0.13327059331205549</v>
      </c>
      <c r="BI142" s="27">
        <f t="shared" si="310"/>
        <v>-9.1916446742458469E-2</v>
      </c>
      <c r="BO142" t="str">
        <f t="shared" si="322"/>
        <v>82 Transport and mobile machine drivers and operatives</v>
      </c>
      <c r="BP142" s="27">
        <f t="shared" si="311"/>
        <v>0.53178519807281077</v>
      </c>
      <c r="BQ142" s="27">
        <f t="shared" si="311"/>
        <v>-0.38105790581236487</v>
      </c>
      <c r="BR142" s="27">
        <f t="shared" si="311"/>
        <v>0.488456488204287</v>
      </c>
      <c r="BS142" s="27">
        <f t="shared" si="311"/>
        <v>0.40066654336690188</v>
      </c>
      <c r="BT142" s="27">
        <f t="shared" si="312"/>
        <v>0.88912303157118888</v>
      </c>
      <c r="BZ142" t="str">
        <f t="shared" si="323"/>
        <v>82 Transport and mobile machine drivers and operatives</v>
      </c>
      <c r="CA142" s="68">
        <f t="shared" si="313"/>
        <v>1.4704786513159323</v>
      </c>
      <c r="CB142" s="68">
        <f t="shared" si="313"/>
        <v>-1.5869947470070027</v>
      </c>
      <c r="CC142" s="68">
        <f t="shared" si="313"/>
        <v>7.8571627541764055E-2</v>
      </c>
      <c r="CD142" s="68">
        <f t="shared" si="313"/>
        <v>-0.88380638294825342</v>
      </c>
      <c r="CE142" s="68">
        <f t="shared" si="314"/>
        <v>-0.80523475540648937</v>
      </c>
      <c r="CK142" t="str">
        <f t="shared" si="324"/>
        <v>82 Transport and mobile machine drivers and operatives</v>
      </c>
      <c r="CL142" s="68">
        <f t="shared" si="315"/>
        <v>8.6716263035782282E-2</v>
      </c>
      <c r="CM142" s="68">
        <f t="shared" si="315"/>
        <v>-0.16657807554887905</v>
      </c>
      <c r="CN142" s="68">
        <f t="shared" si="315"/>
        <v>-0.35732613528962487</v>
      </c>
      <c r="CO142" s="68">
        <f t="shared" si="315"/>
        <v>-0.59160015496177953</v>
      </c>
      <c r="CP142" s="68">
        <f t="shared" si="316"/>
        <v>-0.9489262902514044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4.2812696677088668E-6</v>
      </c>
      <c r="C143" s="27">
        <f t="shared" si="299"/>
        <v>-4.7196253610535052E-5</v>
      </c>
      <c r="D143" s="27">
        <f t="shared" si="299"/>
        <v>-1.289339211758909E-6</v>
      </c>
      <c r="E143" s="27">
        <f t="shared" si="299"/>
        <v>5.2961532158788928E-5</v>
      </c>
      <c r="F143" s="27">
        <f t="shared" si="300"/>
        <v>5.1672192947030019E-5</v>
      </c>
      <c r="L143" t="str">
        <f t="shared" si="317"/>
        <v>91 Elementary trades and related occupations</v>
      </c>
      <c r="M143" s="27">
        <f t="shared" si="301"/>
        <v>3.6098348716807033E-2</v>
      </c>
      <c r="N143" s="27">
        <f t="shared" si="301"/>
        <v>-4.2372139614903853E-2</v>
      </c>
      <c r="O143" s="27">
        <f t="shared" si="301"/>
        <v>8.9492973806607062E-3</v>
      </c>
      <c r="P143" s="27">
        <f t="shared" si="301"/>
        <v>2.7948430706649083E-2</v>
      </c>
      <c r="Q143" s="27">
        <f t="shared" si="302"/>
        <v>3.6897728087309789E-2</v>
      </c>
      <c r="W143" t="str">
        <f t="shared" si="318"/>
        <v>91 Elementary trades and related occupations</v>
      </c>
      <c r="X143" s="27">
        <f t="shared" si="303"/>
        <v>-5.3389214985527622E-2</v>
      </c>
      <c r="Y143" s="27">
        <f t="shared" si="303"/>
        <v>-1.7395007207602259E-2</v>
      </c>
      <c r="Z143" s="27">
        <f t="shared" si="303"/>
        <v>-7.8715442128861057E-3</v>
      </c>
      <c r="AA143" s="27">
        <f t="shared" si="303"/>
        <v>2.4681848246392357E-2</v>
      </c>
      <c r="AB143" s="27">
        <f t="shared" si="304"/>
        <v>1.6810304033506251E-2</v>
      </c>
      <c r="AH143" t="str">
        <f t="shared" si="319"/>
        <v>91 Elementary trades and related occupations</v>
      </c>
      <c r="AI143" s="27">
        <f t="shared" si="305"/>
        <v>-1.4433144037288459E-2</v>
      </c>
      <c r="AJ143" s="27">
        <f t="shared" si="305"/>
        <v>-2.0039672544186829E-2</v>
      </c>
      <c r="AK143" s="27">
        <f t="shared" si="305"/>
        <v>1.2000943323853333E-2</v>
      </c>
      <c r="AL143" s="27">
        <f t="shared" si="305"/>
        <v>5.9116425044327126E-2</v>
      </c>
      <c r="AM143" s="27">
        <f t="shared" si="306"/>
        <v>7.1117368368180459E-2</v>
      </c>
      <c r="AS143" t="str">
        <f t="shared" si="320"/>
        <v>91 Elementary trades and related occupations</v>
      </c>
      <c r="AT143" s="27">
        <f t="shared" si="307"/>
        <v>-4.5632378772117205E-2</v>
      </c>
      <c r="AU143" s="27">
        <f t="shared" si="307"/>
        <v>-5.9035349784797575E-3</v>
      </c>
      <c r="AV143" s="27">
        <f t="shared" si="307"/>
        <v>-7.3997108586457278E-3</v>
      </c>
      <c r="AW143" s="27">
        <f t="shared" si="307"/>
        <v>1.4705831270294747E-2</v>
      </c>
      <c r="AX143" s="27">
        <f t="shared" si="308"/>
        <v>7.3061204116490197E-3</v>
      </c>
      <c r="BD143" t="str">
        <f t="shared" si="321"/>
        <v>91 Elementary trades and related occupations</v>
      </c>
      <c r="BE143" s="27">
        <f t="shared" si="309"/>
        <v>-0.23930738818527086</v>
      </c>
      <c r="BF143" s="27">
        <f t="shared" si="309"/>
        <v>6.9118014454923937E-2</v>
      </c>
      <c r="BG143" s="27">
        <f t="shared" si="309"/>
        <v>-0.23236752217653056</v>
      </c>
      <c r="BH143" s="27">
        <f t="shared" si="309"/>
        <v>4.3619829258736864E-2</v>
      </c>
      <c r="BI143" s="27">
        <f t="shared" si="310"/>
        <v>-0.1887476929177937</v>
      </c>
      <c r="BO143" t="str">
        <f t="shared" si="322"/>
        <v>91 Elementary trades and related occupations</v>
      </c>
      <c r="BP143" s="27">
        <f t="shared" si="311"/>
        <v>-0.32098157078933687</v>
      </c>
      <c r="BQ143" s="27">
        <f t="shared" si="311"/>
        <v>-6.3028457867546184E-2</v>
      </c>
      <c r="BR143" s="27">
        <f t="shared" si="311"/>
        <v>-0.21580386999131784</v>
      </c>
      <c r="BS143" s="27">
        <f t="shared" si="311"/>
        <v>8.0057586179997919E-2</v>
      </c>
      <c r="BT143" s="27">
        <f t="shared" si="312"/>
        <v>-0.13574628381131992</v>
      </c>
      <c r="BZ143" t="str">
        <f t="shared" si="323"/>
        <v>91 Elementary trades and related occupations</v>
      </c>
      <c r="CA143" s="68">
        <f t="shared" si="313"/>
        <v>6.3858676069922682E-2</v>
      </c>
      <c r="CB143" s="68">
        <f t="shared" si="313"/>
        <v>-0.50693789587938864</v>
      </c>
      <c r="CC143" s="68">
        <f t="shared" si="313"/>
        <v>-0.2280855722431252</v>
      </c>
      <c r="CD143" s="68">
        <f t="shared" si="313"/>
        <v>-0.28804922413490264</v>
      </c>
      <c r="CE143" s="68">
        <f t="shared" si="314"/>
        <v>-0.51613479637802784</v>
      </c>
      <c r="CK143" t="str">
        <f t="shared" si="324"/>
        <v>91 Elementary trades and related occupations</v>
      </c>
      <c r="CL143" s="68">
        <f t="shared" si="315"/>
        <v>-0.13307373000662059</v>
      </c>
      <c r="CM143" s="68">
        <f t="shared" si="315"/>
        <v>-0.22446342155743304</v>
      </c>
      <c r="CN143" s="68">
        <f t="shared" si="315"/>
        <v>-0.20814811044469572</v>
      </c>
      <c r="CO143" s="68">
        <f t="shared" si="315"/>
        <v>-0.13801529131754692</v>
      </c>
      <c r="CP143" s="68">
        <f t="shared" si="316"/>
        <v>-0.34616340176224264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1.0712941945075074E-2</v>
      </c>
      <c r="C144" s="27">
        <f t="shared" si="299"/>
        <v>-6.0884138201921754E-3</v>
      </c>
      <c r="D144" s="27">
        <f t="shared" si="299"/>
        <v>9.9923649691925805E-3</v>
      </c>
      <c r="E144" s="27">
        <f t="shared" si="299"/>
        <v>1.5541150323867783E-2</v>
      </c>
      <c r="F144" s="27">
        <f t="shared" si="300"/>
        <v>2.5533515293060364E-2</v>
      </c>
      <c r="L144" t="str">
        <f t="shared" ref="L144" si="325">A144</f>
        <v>92 Elementary administration and service occupations</v>
      </c>
      <c r="M144" s="27">
        <f t="shared" si="301"/>
        <v>0.37600557556202696</v>
      </c>
      <c r="N144" s="27">
        <f t="shared" si="301"/>
        <v>-0.14739288100695935</v>
      </c>
      <c r="O144" s="27">
        <f t="shared" si="301"/>
        <v>0.31052489686206963</v>
      </c>
      <c r="P144" s="27">
        <f t="shared" si="301"/>
        <v>0.71471566191917013</v>
      </c>
      <c r="Q144" s="27">
        <f t="shared" si="302"/>
        <v>1.0252405587812397</v>
      </c>
      <c r="W144" t="str">
        <f t="shared" ref="W144" si="326">A144</f>
        <v>92 Elementary administration and service occupations</v>
      </c>
      <c r="X144" s="27">
        <f t="shared" si="303"/>
        <v>0.29357465921444303</v>
      </c>
      <c r="Y144" s="27">
        <f t="shared" si="303"/>
        <v>0.19816672178632766</v>
      </c>
      <c r="Z144" s="27">
        <f t="shared" si="303"/>
        <v>0.74696349847013233</v>
      </c>
      <c r="AA144" s="27">
        <f t="shared" si="303"/>
        <v>1.9317784293086095</v>
      </c>
      <c r="AB144" s="27">
        <f t="shared" si="304"/>
        <v>2.6787419277787419</v>
      </c>
      <c r="AH144" t="str">
        <f t="shared" ref="AH144" si="327">L144</f>
        <v>92 Elementary administration and service occupations</v>
      </c>
      <c r="AI144" s="27">
        <f t="shared" si="305"/>
        <v>0.18705248005639086</v>
      </c>
      <c r="AJ144" s="27">
        <f t="shared" si="305"/>
        <v>0.13475168179072927</v>
      </c>
      <c r="AK144" s="27">
        <f t="shared" si="305"/>
        <v>0.32001918691839926</v>
      </c>
      <c r="AL144" s="27">
        <f t="shared" si="305"/>
        <v>0.93252847971388486</v>
      </c>
      <c r="AM144" s="27">
        <f t="shared" si="306"/>
        <v>1.2525476666322841</v>
      </c>
      <c r="AS144" t="str">
        <f t="shared" ref="AS144" si="328">W144</f>
        <v>92 Elementary administration and service occupations</v>
      </c>
      <c r="AT144" s="27">
        <f t="shared" si="307"/>
        <v>0.10772906242125169</v>
      </c>
      <c r="AU144" s="27">
        <f t="shared" si="307"/>
        <v>5.7438657821364147E-2</v>
      </c>
      <c r="AV144" s="27">
        <f t="shared" si="307"/>
        <v>0.23648514612288762</v>
      </c>
      <c r="AW144" s="27">
        <f t="shared" si="307"/>
        <v>0.74963536856229895</v>
      </c>
      <c r="AX144" s="27">
        <f t="shared" si="308"/>
        <v>0.98612051468518658</v>
      </c>
      <c r="BD144" t="str">
        <f t="shared" ref="BD144" si="329">AH144</f>
        <v>92 Elementary administration and service occupations</v>
      </c>
      <c r="BE144" s="27">
        <f t="shared" si="309"/>
        <v>-0.46667022271948611</v>
      </c>
      <c r="BF144" s="27">
        <f t="shared" si="309"/>
        <v>0.96513849963188036</v>
      </c>
      <c r="BG144" s="27">
        <f t="shared" si="309"/>
        <v>-0.54288003718743916</v>
      </c>
      <c r="BH144" s="27">
        <f t="shared" si="309"/>
        <v>0.61362760636034608</v>
      </c>
      <c r="BI144" s="27">
        <f t="shared" si="310"/>
        <v>7.0747569172906921E-2</v>
      </c>
      <c r="BO144" t="str">
        <f t="shared" ref="BO144" si="330">AS144</f>
        <v>92 Elementary administration and service occupations</v>
      </c>
      <c r="BP144" s="27">
        <f t="shared" si="311"/>
        <v>0.55408042616193676</v>
      </c>
      <c r="BQ144" s="27">
        <f t="shared" si="311"/>
        <v>-0.13941928245696467</v>
      </c>
      <c r="BR144" s="27">
        <f t="shared" si="311"/>
        <v>0.25306410918236466</v>
      </c>
      <c r="BS144" s="27">
        <f t="shared" si="311"/>
        <v>0.25027692582477812</v>
      </c>
      <c r="BT144" s="27">
        <f t="shared" si="312"/>
        <v>0.50334103500714278</v>
      </c>
      <c r="BZ144" t="str">
        <f t="shared" ref="BZ144" si="331">BD144</f>
        <v>92 Elementary administration and service occupations</v>
      </c>
      <c r="CA144" s="68">
        <f t="shared" si="313"/>
        <v>1.392113884515048</v>
      </c>
      <c r="CB144" s="68">
        <f t="shared" si="313"/>
        <v>-2.4597085057072015</v>
      </c>
      <c r="CC144" s="68">
        <f t="shared" si="313"/>
        <v>4.6933074688215726E-2</v>
      </c>
      <c r="CD144" s="68">
        <f t="shared" si="313"/>
        <v>-2.7434275385403346</v>
      </c>
      <c r="CE144" s="68">
        <f t="shared" si="314"/>
        <v>-2.6964944638521189</v>
      </c>
      <c r="CK144" t="str">
        <f t="shared" ref="CK144" si="332">BO144</f>
        <v>92 Elementary administration and service occupations</v>
      </c>
      <c r="CL144" s="68">
        <f t="shared" si="315"/>
        <v>-1.8581638103418632</v>
      </c>
      <c r="CM144" s="68">
        <f t="shared" si="315"/>
        <v>-1.5513094678284949</v>
      </c>
      <c r="CN144" s="68">
        <f t="shared" si="315"/>
        <v>-0.78401457897872051</v>
      </c>
      <c r="CO144" s="68">
        <f t="shared" si="315"/>
        <v>-0.93894160509374602</v>
      </c>
      <c r="CP144" s="68">
        <f t="shared" si="316"/>
        <v>-1.7229561840724665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1.5988691525060883</v>
      </c>
      <c r="C146" s="29">
        <f>D35-C35</f>
        <v>-0.64600966282958883</v>
      </c>
      <c r="D146" s="29">
        <f>E35-D35</f>
        <v>1.4165089212448354</v>
      </c>
      <c r="E146" s="29">
        <f>F35-E35</f>
        <v>1.9230585183303548</v>
      </c>
      <c r="F146" s="29">
        <f t="shared" ref="F146" si="334">F35-D35</f>
        <v>3.3395674395751902</v>
      </c>
      <c r="L146" s="24" t="str">
        <f t="shared" ref="L146" si="335">L35</f>
        <v>All occupations</v>
      </c>
      <c r="M146" s="29">
        <f>N35-M35</f>
        <v>11.600264237497687</v>
      </c>
      <c r="N146" s="29">
        <f t="shared" ref="N146" si="336">O35-N35</f>
        <v>-4.8965243594487688</v>
      </c>
      <c r="O146" s="29">
        <f>P35-O35</f>
        <v>7.8392154632697952</v>
      </c>
      <c r="P146" s="29">
        <f>Q35-P35</f>
        <v>10.886561535103588</v>
      </c>
      <c r="Q146" s="29">
        <f>Q35-O35</f>
        <v>18.725776998373384</v>
      </c>
      <c r="W146" s="24" t="str">
        <f t="shared" ref="W146" si="337">W35</f>
        <v>All occupations</v>
      </c>
      <c r="X146" s="29">
        <f>Y35-X35</f>
        <v>0.27501982566953131</v>
      </c>
      <c r="Y146" s="29">
        <f t="shared" ref="Y146" si="338">Z35-Y35</f>
        <v>7.7161255726265239</v>
      </c>
      <c r="Z146" s="29">
        <f>AA35-Z35</f>
        <v>10.621798867281527</v>
      </c>
      <c r="AA146" s="29">
        <f>AB35-AA35</f>
        <v>23.46924908756138</v>
      </c>
      <c r="AB146" s="29">
        <f>AB35-Z35</f>
        <v>34.091047954842907</v>
      </c>
      <c r="AH146" s="24" t="str">
        <f t="shared" ref="AH146" si="339">AH35</f>
        <v>All occupations</v>
      </c>
      <c r="AI146" s="29">
        <f>AJ35-AI35</f>
        <v>-2.8359543413406598</v>
      </c>
      <c r="AJ146" s="29">
        <f t="shared" ref="AJ146" si="340">AK35-AJ35</f>
        <v>2.4118893806202308</v>
      </c>
      <c r="AK146" s="29">
        <f>AL35-AK35</f>
        <v>-0.47954958911535428</v>
      </c>
      <c r="AL146" s="29">
        <f>AM35-AL35</f>
        <v>2.7367559335267977</v>
      </c>
      <c r="AM146" s="29">
        <f>AM35-AK35</f>
        <v>2.2572063444114434</v>
      </c>
      <c r="AS146" s="24" t="str">
        <f t="shared" ref="AS146" si="341">AS35</f>
        <v>All occupations</v>
      </c>
      <c r="AT146" s="29">
        <f>AU35-AT35</f>
        <v>-0.82373380105008565</v>
      </c>
      <c r="AU146" s="29">
        <f t="shared" ref="AU146" si="342">AV35-AU35</f>
        <v>1.3393675239413518</v>
      </c>
      <c r="AV146" s="29">
        <f>AW35-AV35</f>
        <v>1.5217789177690833</v>
      </c>
      <c r="AW146" s="29">
        <f>AX35-AW35</f>
        <v>4.1745434634281153</v>
      </c>
      <c r="AX146" s="29">
        <f>AX35-AV35</f>
        <v>5.6963223811971986</v>
      </c>
      <c r="BD146" s="24" t="str">
        <f t="shared" ref="BD146" si="343">BD35</f>
        <v>All occupations</v>
      </c>
      <c r="BE146" s="29">
        <f>BF35-BE35</f>
        <v>-1.4545593467581881</v>
      </c>
      <c r="BF146" s="29">
        <f t="shared" ref="BF146" si="344">BG35-BF35</f>
        <v>10.324366227822381</v>
      </c>
      <c r="BG146" s="29">
        <f>BH35-BG35</f>
        <v>-2.0446049945531399</v>
      </c>
      <c r="BH146" s="29">
        <f>BI35-BH35</f>
        <v>6.7100815603655093</v>
      </c>
      <c r="BI146" s="29">
        <f>BI35-BG35</f>
        <v>4.6654765658123694</v>
      </c>
      <c r="BO146" s="24" t="str">
        <f t="shared" ref="BO146" si="345">BO35</f>
        <v>All occupations</v>
      </c>
      <c r="BP146" s="29">
        <f>BQ35-BP35</f>
        <v>-2.8792623289047441</v>
      </c>
      <c r="BQ146" s="29">
        <f t="shared" ref="BQ146" si="346">BR35-BQ35</f>
        <v>-0.62305263026846092</v>
      </c>
      <c r="BR146" s="29">
        <f>BS35-BR35</f>
        <v>-3.1887356268811828</v>
      </c>
      <c r="BS146" s="29">
        <f>BT35-BS35</f>
        <v>-7.6842954066855214</v>
      </c>
      <c r="BT146" s="29">
        <f>BT35-BR35</f>
        <v>-10.873031033566704</v>
      </c>
      <c r="BZ146" s="24" t="str">
        <f t="shared" ref="BZ146" si="347">BZ35</f>
        <v>All occupations</v>
      </c>
      <c r="CA146" s="70">
        <f>CB35-CA35</f>
        <v>4.3559647679000335</v>
      </c>
      <c r="CB146" s="70">
        <f t="shared" ref="CB146" si="348">CC35-CB35</f>
        <v>-12.048207864371101</v>
      </c>
      <c r="CC146" s="70">
        <f>CD35-CC35</f>
        <v>-2.2742162658881782</v>
      </c>
      <c r="CD146" s="70">
        <f>CE35-CD35</f>
        <v>-15.240237747667162</v>
      </c>
      <c r="CE146" s="70">
        <f>CE35-CC35</f>
        <v>-17.514454013555341</v>
      </c>
      <c r="CK146" s="24" t="str">
        <f t="shared" ref="CK146" si="349">CK35</f>
        <v>All occupations</v>
      </c>
      <c r="CL146" s="70">
        <f>CM35-CL35</f>
        <v>-3.8186081655198976</v>
      </c>
      <c r="CM146" s="70">
        <f t="shared" ref="CM146" si="350">CN35-CM35</f>
        <v>-5.4879541880922176</v>
      </c>
      <c r="CN146" s="70">
        <f>CO35-CN35</f>
        <v>-2.1011956931277158</v>
      </c>
      <c r="CO146" s="70">
        <f>CP35-CO35</f>
        <v>-3.4307169439629721</v>
      </c>
      <c r="CP146" s="70">
        <f>CP35-CN35</f>
        <v>-5.5319126370906879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of Tyne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0.23951642427689926</v>
      </c>
      <c r="C8" s="69">
        <f>'Basic T2'!O8</f>
        <v>2.272533920391397</v>
      </c>
      <c r="D8" s="69">
        <f>'Basic T2'!Z8</f>
        <v>5.7020712841782535</v>
      </c>
      <c r="E8" s="69">
        <f>'Basic T2'!AK8</f>
        <v>1.3896937394597273</v>
      </c>
      <c r="F8" s="69">
        <f>'Basic T2'!AV8</f>
        <v>1.3474940353733851</v>
      </c>
      <c r="G8" s="69">
        <f>'Basic T2'!BG8</f>
        <v>4.9140143241557093</v>
      </c>
      <c r="H8" s="69">
        <f>'Basic T2'!BR8</f>
        <v>3.3540369629019753</v>
      </c>
      <c r="I8" s="69">
        <f>'Basic T2'!CC8</f>
        <v>1.6209982056745729</v>
      </c>
      <c r="J8" s="69">
        <f>'Basic T2'!CN8</f>
        <v>0.42983678211560072</v>
      </c>
      <c r="K8" s="309">
        <f>SUM(B8:J8)</f>
        <v>21.270195678527521</v>
      </c>
      <c r="L8" s="97"/>
      <c r="M8" s="97">
        <f t="shared" ref="M8:M33" si="0">B8/B$35*100</f>
        <v>4.1308184257149723</v>
      </c>
      <c r="N8" s="97">
        <f t="shared" ref="N8:N33" si="1">C8/C$35*100</f>
        <v>6.0298768394907736</v>
      </c>
      <c r="O8" s="97">
        <f t="shared" ref="O8:O33" si="2">D8/D$35*100</f>
        <v>7.2232947512085559</v>
      </c>
      <c r="P8" s="97">
        <f t="shared" ref="P8:P33" si="3">E8/E$35*100</f>
        <v>5.7508121618557828</v>
      </c>
      <c r="Q8" s="97">
        <f t="shared" ref="Q8:Q33" si="4">F8/F$35*100</f>
        <v>6.9118982427021276</v>
      </c>
      <c r="R8" s="97">
        <f t="shared" ref="R8:R33" si="5">G8/G$35*100</f>
        <v>4.8798188720952789</v>
      </c>
      <c r="S8" s="97">
        <f t="shared" ref="S8:S33" si="6">H8/H$35*100</f>
        <v>3.6314348903616867</v>
      </c>
      <c r="T8" s="97">
        <f t="shared" ref="T8:T33" si="7">I8/I$35*100</f>
        <v>3.6657467522800489</v>
      </c>
      <c r="U8" s="97">
        <f t="shared" ref="U8:U33" si="8">J8/J$35*100</f>
        <v>2.6616533486968796</v>
      </c>
      <c r="V8" s="97">
        <f t="shared" ref="V8:V33" si="9">K8/K$35*100</f>
        <v>5.0701509061655301</v>
      </c>
      <c r="W8" s="97"/>
      <c r="X8" s="97">
        <f t="shared" ref="X8:X32" si="10">IF($K8&gt;0,B8/$K8*100,0)</f>
        <v>1.1260659182308019</v>
      </c>
      <c r="Y8" s="97">
        <f t="shared" ref="Y8:AG23" si="11">IF($K8&gt;0,C8/$K8*100,0)</f>
        <v>10.684123243330305</v>
      </c>
      <c r="Z8" s="97">
        <f t="shared" si="11"/>
        <v>26.807798904899364</v>
      </c>
      <c r="AA8" s="97">
        <f t="shared" si="11"/>
        <v>6.533525880359611</v>
      </c>
      <c r="AB8" s="97">
        <f t="shared" si="11"/>
        <v>6.3351275923319035</v>
      </c>
      <c r="AC8" s="97">
        <f t="shared" si="11"/>
        <v>23.102816722633428</v>
      </c>
      <c r="AD8" s="97">
        <f t="shared" si="11"/>
        <v>15.768717004742507</v>
      </c>
      <c r="AE8" s="97">
        <f t="shared" si="11"/>
        <v>7.620983982347596</v>
      </c>
      <c r="AF8" s="97">
        <f>IF($K8&gt;0,J8/$K8*100,0)</f>
        <v>2.020840751124473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0.12194351851935262</v>
      </c>
      <c r="C9" s="69">
        <f>'Basic T2'!O9</f>
        <v>1.1362167140804413</v>
      </c>
      <c r="D9" s="69">
        <f>'Basic T2'!Z9</f>
        <v>2.9352522540031107</v>
      </c>
      <c r="E9" s="69">
        <f>'Basic T2'!AK9</f>
        <v>1.0407449243799034</v>
      </c>
      <c r="F9" s="69">
        <f>'Basic T2'!AV9</f>
        <v>0.842032150030391</v>
      </c>
      <c r="G9" s="69">
        <f>'Basic T2'!BG9</f>
        <v>2.9578313633159263</v>
      </c>
      <c r="H9" s="69">
        <f>'Basic T2'!BR9</f>
        <v>3.0986009310062883</v>
      </c>
      <c r="I9" s="69">
        <f>'Basic T2'!CC9</f>
        <v>1.6917250544723024</v>
      </c>
      <c r="J9" s="69">
        <f>'Basic T2'!CN9</f>
        <v>0.50627447316952656</v>
      </c>
      <c r="K9" s="309">
        <f>SUM(B9:J9)</f>
        <v>14.330621382977244</v>
      </c>
      <c r="L9" s="97"/>
      <c r="M9" s="97">
        <f t="shared" si="0"/>
        <v>2.1030980848892034</v>
      </c>
      <c r="N9" s="97">
        <f t="shared" si="1"/>
        <v>3.0148050981329151</v>
      </c>
      <c r="O9" s="97">
        <f t="shared" si="2"/>
        <v>3.7183316628545584</v>
      </c>
      <c r="P9" s="97">
        <f t="shared" si="3"/>
        <v>4.3067968132607906</v>
      </c>
      <c r="Q9" s="97">
        <f t="shared" si="4"/>
        <v>4.3191586643877375</v>
      </c>
      <c r="R9" s="97">
        <f t="shared" si="5"/>
        <v>2.937248521281886</v>
      </c>
      <c r="S9" s="97">
        <f t="shared" si="6"/>
        <v>3.3548728462514261</v>
      </c>
      <c r="T9" s="97">
        <f t="shared" si="7"/>
        <v>3.8256893823037421</v>
      </c>
      <c r="U9" s="97">
        <f t="shared" si="8"/>
        <v>3.1349740248823412</v>
      </c>
      <c r="V9" s="97">
        <f t="shared" si="9"/>
        <v>3.4159729458514856</v>
      </c>
      <c r="W9" s="97"/>
      <c r="X9" s="97">
        <f t="shared" si="10"/>
        <v>0.85092973473016531</v>
      </c>
      <c r="Y9" s="97">
        <f t="shared" si="11"/>
        <v>7.9285934902313908</v>
      </c>
      <c r="Z9" s="97">
        <f t="shared" si="11"/>
        <v>20.482379483486852</v>
      </c>
      <c r="AA9" s="97">
        <f t="shared" si="11"/>
        <v>7.2623851860056918</v>
      </c>
      <c r="AB9" s="97">
        <f t="shared" si="11"/>
        <v>5.8757546342729174</v>
      </c>
      <c r="AC9" s="97">
        <f t="shared" si="11"/>
        <v>20.63993796409563</v>
      </c>
      <c r="AD9" s="97">
        <f t="shared" si="11"/>
        <v>21.622237083780533</v>
      </c>
      <c r="AE9" s="97">
        <f t="shared" si="11"/>
        <v>11.804966506768737</v>
      </c>
      <c r="AF9" s="97">
        <f t="shared" si="11"/>
        <v>3.5328159166280759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0.8683511185913505</v>
      </c>
      <c r="C10" s="69">
        <f>'Basic T2'!O10</f>
        <v>3.7562202869660792</v>
      </c>
      <c r="D10" s="69">
        <f>'Basic T2'!Z10</f>
        <v>6.57984075694411</v>
      </c>
      <c r="E10" s="69">
        <f>'Basic T2'!AK10</f>
        <v>0.72301468219000142</v>
      </c>
      <c r="F10" s="69">
        <f>'Basic T2'!AV10</f>
        <v>1.7388953307464547</v>
      </c>
      <c r="G10" s="69">
        <f>'Basic T2'!BG10</f>
        <v>3.5733606659889134</v>
      </c>
      <c r="H10" s="69">
        <f>'Basic T2'!BR10</f>
        <v>2.1875961125678542</v>
      </c>
      <c r="I10" s="69">
        <f>'Basic T2'!CC10</f>
        <v>1.1433763466723159</v>
      </c>
      <c r="J10" s="69">
        <f>'Basic T2'!CN10</f>
        <v>0.28242302593145885</v>
      </c>
      <c r="K10" s="309">
        <f t="shared" ref="K10:K32" si="12">SUM(B10:J10)</f>
        <v>20.853078326598538</v>
      </c>
      <c r="L10" s="97"/>
      <c r="M10" s="97">
        <f t="shared" si="0"/>
        <v>14.976011818381654</v>
      </c>
      <c r="N10" s="97">
        <f t="shared" si="1"/>
        <v>9.9666480263147097</v>
      </c>
      <c r="O10" s="97">
        <f t="shared" si="2"/>
        <v>8.3352393954282142</v>
      </c>
      <c r="P10" s="97">
        <f t="shared" si="3"/>
        <v>2.9919697480648026</v>
      </c>
      <c r="Q10" s="97">
        <f t="shared" si="4"/>
        <v>8.9195701541631838</v>
      </c>
      <c r="R10" s="97">
        <f t="shared" si="5"/>
        <v>3.5484945025453531</v>
      </c>
      <c r="S10" s="97">
        <f t="shared" si="6"/>
        <v>2.3685227494705674</v>
      </c>
      <c r="T10" s="97">
        <f t="shared" si="7"/>
        <v>2.5856463719549048</v>
      </c>
      <c r="U10" s="97">
        <f t="shared" si="8"/>
        <v>1.7488317054202376</v>
      </c>
      <c r="V10" s="97">
        <f t="shared" si="9"/>
        <v>4.9707231457526326</v>
      </c>
      <c r="W10" s="97"/>
      <c r="X10" s="97">
        <f t="shared" si="10"/>
        <v>4.1641387664273548</v>
      </c>
      <c r="Y10" s="97">
        <f t="shared" si="11"/>
        <v>18.012785585593573</v>
      </c>
      <c r="Z10" s="97">
        <f t="shared" si="11"/>
        <v>31.553330658866731</v>
      </c>
      <c r="AA10" s="97">
        <f t="shared" si="11"/>
        <v>3.4671844169298547</v>
      </c>
      <c r="AB10" s="97">
        <f t="shared" si="11"/>
        <v>8.3387944144843953</v>
      </c>
      <c r="AC10" s="97">
        <f t="shared" si="11"/>
        <v>17.135890490714829</v>
      </c>
      <c r="AD10" s="97">
        <f t="shared" si="11"/>
        <v>10.490518849572101</v>
      </c>
      <c r="AE10" s="97">
        <f t="shared" si="11"/>
        <v>5.4830098883478291</v>
      </c>
      <c r="AF10" s="97">
        <f t="shared" si="11"/>
        <v>1.3543469290633334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1.7025952118428231</v>
      </c>
      <c r="C11" s="69">
        <f>'Basic T2'!O11</f>
        <v>4.7818837525755917</v>
      </c>
      <c r="D11" s="69">
        <f>'Basic T2'!Z11</f>
        <v>11.748889408281785</v>
      </c>
      <c r="E11" s="69">
        <f>'Basic T2'!AK11</f>
        <v>3.9166065397072258</v>
      </c>
      <c r="F11" s="69">
        <f>'Basic T2'!AV11</f>
        <v>0.77092872733197038</v>
      </c>
      <c r="G11" s="69">
        <f>'Basic T2'!BG11</f>
        <v>3.5498891036450559</v>
      </c>
      <c r="H11" s="69">
        <f>'Basic T2'!BR11</f>
        <v>2.485817971537156</v>
      </c>
      <c r="I11" s="69">
        <f>'Basic T2'!CC11</f>
        <v>0.99232024525532903</v>
      </c>
      <c r="J11" s="69">
        <f>'Basic T2'!CN11</f>
        <v>0.12514691031553787</v>
      </c>
      <c r="K11" s="309">
        <f t="shared" si="12"/>
        <v>30.074077870492474</v>
      </c>
      <c r="L11" s="97"/>
      <c r="M11" s="97">
        <f t="shared" si="0"/>
        <v>29.363797050024452</v>
      </c>
      <c r="N11" s="97">
        <f t="shared" si="1"/>
        <v>12.688114280743806</v>
      </c>
      <c r="O11" s="97">
        <f t="shared" si="2"/>
        <v>14.883309409135512</v>
      </c>
      <c r="P11" s="97">
        <f t="shared" si="3"/>
        <v>16.207649125992869</v>
      </c>
      <c r="Q11" s="97">
        <f t="shared" si="4"/>
        <v>3.9544374786177854</v>
      </c>
      <c r="R11" s="97">
        <f t="shared" si="5"/>
        <v>3.5251862731980985</v>
      </c>
      <c r="S11" s="97">
        <f t="shared" si="6"/>
        <v>2.6914092518282025</v>
      </c>
      <c r="T11" s="97">
        <f t="shared" si="7"/>
        <v>2.2440461090780119</v>
      </c>
      <c r="U11" s="97">
        <f t="shared" si="8"/>
        <v>0.7749399464628316</v>
      </c>
      <c r="V11" s="97">
        <f t="shared" si="9"/>
        <v>7.1687216926311761</v>
      </c>
      <c r="W11" s="97"/>
      <c r="X11" s="97">
        <f t="shared" si="10"/>
        <v>5.6613380439283354</v>
      </c>
      <c r="Y11" s="97">
        <f t="shared" si="11"/>
        <v>15.900350372063748</v>
      </c>
      <c r="Z11" s="97">
        <f t="shared" si="11"/>
        <v>39.066499258517062</v>
      </c>
      <c r="AA11" s="97">
        <f t="shared" si="11"/>
        <v>13.023197441242409</v>
      </c>
      <c r="AB11" s="97">
        <f t="shared" si="11"/>
        <v>2.5634326367438716</v>
      </c>
      <c r="AC11" s="97">
        <f t="shared" si="11"/>
        <v>11.803816958019087</v>
      </c>
      <c r="AD11" s="97">
        <f t="shared" si="11"/>
        <v>8.2656498471600521</v>
      </c>
      <c r="AE11" s="97">
        <f t="shared" si="11"/>
        <v>3.2995866058754721</v>
      </c>
      <c r="AF11" s="97">
        <f t="shared" si="11"/>
        <v>0.41612883644996873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1.6353726144515299</v>
      </c>
      <c r="C12" s="69">
        <f>'Basic T2'!O12</f>
        <v>9.2561805641726149</v>
      </c>
      <c r="D12" s="69">
        <f>'Basic T2'!Z12</f>
        <v>5.3697590039486096</v>
      </c>
      <c r="E12" s="69">
        <f>'Basic T2'!AK12</f>
        <v>0.29693975294752228</v>
      </c>
      <c r="F12" s="69">
        <f>'Basic T2'!AV12</f>
        <v>0.13958506540898666</v>
      </c>
      <c r="G12" s="69">
        <f>'Basic T2'!BG12</f>
        <v>1.0015684904911279</v>
      </c>
      <c r="H12" s="69">
        <f>'Basic T2'!BR12</f>
        <v>0.74955002758412703</v>
      </c>
      <c r="I12" s="69">
        <f>'Basic T2'!CC12</f>
        <v>0.46256638099501163</v>
      </c>
      <c r="J12" s="69">
        <f>'Basic T2'!CN12</f>
        <v>0.10984321168369401</v>
      </c>
      <c r="K12" s="309">
        <f t="shared" si="12"/>
        <v>19.021365111683224</v>
      </c>
      <c r="L12" s="97"/>
      <c r="M12" s="97">
        <f t="shared" si="0"/>
        <v>28.204442969122894</v>
      </c>
      <c r="N12" s="97">
        <f t="shared" si="1"/>
        <v>24.56008612467107</v>
      </c>
      <c r="O12" s="97">
        <f t="shared" si="2"/>
        <v>6.8023267502988896</v>
      </c>
      <c r="P12" s="97">
        <f t="shared" si="3"/>
        <v>1.2287921389449057</v>
      </c>
      <c r="Q12" s="97">
        <f t="shared" si="4"/>
        <v>0.71599409198163522</v>
      </c>
      <c r="R12" s="97">
        <f t="shared" si="5"/>
        <v>0.99459881457189636</v>
      </c>
      <c r="S12" s="97">
        <f t="shared" si="6"/>
        <v>0.8115420767114887</v>
      </c>
      <c r="T12" s="97">
        <f t="shared" si="7"/>
        <v>1.0460537235084479</v>
      </c>
      <c r="U12" s="97">
        <f t="shared" si="8"/>
        <v>0.68017574198872433</v>
      </c>
      <c r="V12" s="97">
        <f t="shared" si="9"/>
        <v>4.5340998745425019</v>
      </c>
      <c r="W12" s="97"/>
      <c r="X12" s="97">
        <f t="shared" si="10"/>
        <v>8.5975565100059939</v>
      </c>
      <c r="Y12" s="97">
        <f t="shared" si="11"/>
        <v>48.662020364076405</v>
      </c>
      <c r="Z12" s="97">
        <f t="shared" si="11"/>
        <v>28.230145273066746</v>
      </c>
      <c r="AA12" s="97">
        <f t="shared" si="11"/>
        <v>1.5610853963637825</v>
      </c>
      <c r="AB12" s="97">
        <f t="shared" si="11"/>
        <v>0.73383305871801652</v>
      </c>
      <c r="AC12" s="97">
        <f t="shared" si="11"/>
        <v>5.2654921695181001</v>
      </c>
      <c r="AD12" s="97">
        <f t="shared" si="11"/>
        <v>3.9405690558126221</v>
      </c>
      <c r="AE12" s="97">
        <f t="shared" si="11"/>
        <v>2.4318253620550925</v>
      </c>
      <c r="AF12" s="97">
        <f t="shared" si="11"/>
        <v>0.57747281038323883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0.3404573571596346</v>
      </c>
      <c r="C13" s="69">
        <f>'Basic T2'!O13</f>
        <v>4.5209135650679215</v>
      </c>
      <c r="D13" s="69">
        <f>'Basic T2'!Z13</f>
        <v>8.3317841172378007</v>
      </c>
      <c r="E13" s="69">
        <f>'Basic T2'!AK13</f>
        <v>0.80231437070978739</v>
      </c>
      <c r="F13" s="69">
        <f>'Basic T2'!AV13</f>
        <v>1.1175928601494081</v>
      </c>
      <c r="G13" s="69">
        <f>'Basic T2'!BG13</f>
        <v>3.9035411017341208</v>
      </c>
      <c r="H13" s="69">
        <f>'Basic T2'!BR13</f>
        <v>2.366702076838755</v>
      </c>
      <c r="I13" s="69">
        <f>'Basic T2'!CC13</f>
        <v>1.0913631087120899</v>
      </c>
      <c r="J13" s="69">
        <f>'Basic T2'!CN13</f>
        <v>0.34212857302587668</v>
      </c>
      <c r="K13" s="309">
        <f t="shared" si="12"/>
        <v>22.816797130635397</v>
      </c>
      <c r="L13" s="97"/>
      <c r="M13" s="97">
        <f t="shared" si="0"/>
        <v>5.8716955564574302</v>
      </c>
      <c r="N13" s="97">
        <f t="shared" si="1"/>
        <v>11.995663411108803</v>
      </c>
      <c r="O13" s="97">
        <f t="shared" si="2"/>
        <v>10.55457385270479</v>
      </c>
      <c r="P13" s="97">
        <f t="shared" si="3"/>
        <v>3.3201266651048513</v>
      </c>
      <c r="Q13" s="97">
        <f t="shared" si="4"/>
        <v>5.7326325188390603</v>
      </c>
      <c r="R13" s="97">
        <f t="shared" si="5"/>
        <v>3.8763772914956953</v>
      </c>
      <c r="S13" s="97">
        <f t="shared" si="6"/>
        <v>2.5624417953604115</v>
      </c>
      <c r="T13" s="97">
        <f t="shared" si="7"/>
        <v>2.4680229486464733</v>
      </c>
      <c r="U13" s="97">
        <f t="shared" si="8"/>
        <v>2.1185428980675378</v>
      </c>
      <c r="V13" s="97">
        <f t="shared" si="9"/>
        <v>5.4388124301306222</v>
      </c>
      <c r="W13" s="97"/>
      <c r="X13" s="97">
        <f t="shared" si="10"/>
        <v>1.4921347427089722</v>
      </c>
      <c r="Y13" s="97">
        <f t="shared" si="11"/>
        <v>19.813970993316289</v>
      </c>
      <c r="Z13" s="97">
        <f t="shared" si="11"/>
        <v>36.516010856102923</v>
      </c>
      <c r="AA13" s="97">
        <f t="shared" si="11"/>
        <v>3.5163321395032483</v>
      </c>
      <c r="AB13" s="97">
        <f t="shared" si="11"/>
        <v>4.8981145502181427</v>
      </c>
      <c r="AC13" s="97">
        <f t="shared" si="11"/>
        <v>17.108190423856463</v>
      </c>
      <c r="AD13" s="97">
        <f t="shared" si="11"/>
        <v>10.372630581270577</v>
      </c>
      <c r="AE13" s="97">
        <f t="shared" si="11"/>
        <v>4.7831564722410178</v>
      </c>
      <c r="AF13" s="97">
        <f t="shared" si="11"/>
        <v>1.4994592407823593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0.12908595544233378</v>
      </c>
      <c r="C14" s="69">
        <f>'Basic T2'!O14</f>
        <v>0.85999137204084009</v>
      </c>
      <c r="D14" s="69">
        <f>'Basic T2'!Z14</f>
        <v>2.2759268708508564</v>
      </c>
      <c r="E14" s="69">
        <f>'Basic T2'!AK14</f>
        <v>0.39839057753979462</v>
      </c>
      <c r="F14" s="69">
        <f>'Basic T2'!AV14</f>
        <v>0.76147366025184515</v>
      </c>
      <c r="G14" s="69">
        <f>'Basic T2'!BG14</f>
        <v>1.9722656520989423</v>
      </c>
      <c r="H14" s="69">
        <f>'Basic T2'!BR14</f>
        <v>1.4342997231955152</v>
      </c>
      <c r="I14" s="69">
        <f>'Basic T2'!CC14</f>
        <v>0.86664284803564651</v>
      </c>
      <c r="J14" s="69">
        <f>'Basic T2'!CN14</f>
        <v>0.18610729288401057</v>
      </c>
      <c r="K14" s="309">
        <f t="shared" si="12"/>
        <v>8.8841839523397841</v>
      </c>
      <c r="L14" s="97"/>
      <c r="M14" s="97">
        <f t="shared" si="0"/>
        <v>2.2262800759991261</v>
      </c>
      <c r="N14" s="97">
        <f t="shared" si="1"/>
        <v>2.2818766355477917</v>
      </c>
      <c r="O14" s="97">
        <f t="shared" si="2"/>
        <v>2.8831085759954136</v>
      </c>
      <c r="P14" s="97">
        <f t="shared" si="3"/>
        <v>1.6486145928636775</v>
      </c>
      <c r="Q14" s="97">
        <f t="shared" si="4"/>
        <v>3.9059382201274575</v>
      </c>
      <c r="R14" s="97">
        <f t="shared" si="5"/>
        <v>1.9585411264651325</v>
      </c>
      <c r="S14" s="97">
        <f t="shared" si="6"/>
        <v>1.5529244655496444</v>
      </c>
      <c r="T14" s="97">
        <f t="shared" si="7"/>
        <v>1.9598375830720616</v>
      </c>
      <c r="U14" s="97">
        <f t="shared" si="8"/>
        <v>1.1524213839578226</v>
      </c>
      <c r="V14" s="97">
        <f t="shared" si="9"/>
        <v>2.11771222029562</v>
      </c>
      <c r="W14" s="97"/>
      <c r="X14" s="97">
        <f t="shared" si="10"/>
        <v>1.4529860720447718</v>
      </c>
      <c r="Y14" s="97">
        <f t="shared" si="11"/>
        <v>9.6800266254544223</v>
      </c>
      <c r="Z14" s="97">
        <f t="shared" si="11"/>
        <v>25.617736902571188</v>
      </c>
      <c r="AA14" s="97">
        <f t="shared" si="11"/>
        <v>4.4842675441774533</v>
      </c>
      <c r="AB14" s="97">
        <f t="shared" si="11"/>
        <v>8.5711154151788982</v>
      </c>
      <c r="AC14" s="97">
        <f t="shared" si="11"/>
        <v>22.199739027010086</v>
      </c>
      <c r="AD14" s="97">
        <f t="shared" si="11"/>
        <v>16.144417212542866</v>
      </c>
      <c r="AE14" s="97">
        <f t="shared" si="11"/>
        <v>9.7548953588179934</v>
      </c>
      <c r="AF14" s="97">
        <f t="shared" si="11"/>
        <v>2.0948158422023262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3.0100914336961909E-2</v>
      </c>
      <c r="C15" s="69">
        <f>'Basic T2'!O15</f>
        <v>1.0159044853239714</v>
      </c>
      <c r="D15" s="69">
        <f>'Basic T2'!Z15</f>
        <v>3.4018264092014721</v>
      </c>
      <c r="E15" s="69">
        <f>'Basic T2'!AK15</f>
        <v>1.738120188770343</v>
      </c>
      <c r="F15" s="69">
        <f>'Basic T2'!AV15</f>
        <v>0.45053828866629764</v>
      </c>
      <c r="G15" s="69">
        <f>'Basic T2'!BG15</f>
        <v>2.1118559422946497</v>
      </c>
      <c r="H15" s="69">
        <f>'Basic T2'!BR15</f>
        <v>1.5108704516366267</v>
      </c>
      <c r="I15" s="69">
        <f>'Basic T2'!CC15</f>
        <v>0.39125050761466318</v>
      </c>
      <c r="J15" s="69">
        <f>'Basic T2'!CN15</f>
        <v>6.1614235824342826E-2</v>
      </c>
      <c r="K15" s="309">
        <f t="shared" si="12"/>
        <v>10.71208142366933</v>
      </c>
      <c r="L15" s="97"/>
      <c r="M15" s="97">
        <f t="shared" si="0"/>
        <v>0.51913521984714539</v>
      </c>
      <c r="N15" s="97">
        <f t="shared" si="1"/>
        <v>2.6955720538308929</v>
      </c>
      <c r="O15" s="97">
        <f t="shared" si="2"/>
        <v>4.3093805077971528</v>
      </c>
      <c r="P15" s="97">
        <f t="shared" si="3"/>
        <v>7.1926658633675356</v>
      </c>
      <c r="Q15" s="97">
        <f t="shared" si="4"/>
        <v>2.3110119406500442</v>
      </c>
      <c r="R15" s="97">
        <f t="shared" si="5"/>
        <v>2.0971600411699249</v>
      </c>
      <c r="S15" s="97">
        <f t="shared" si="6"/>
        <v>1.6358280286042624</v>
      </c>
      <c r="T15" s="97">
        <f t="shared" si="7"/>
        <v>0.88477906551384755</v>
      </c>
      <c r="U15" s="97">
        <f t="shared" si="8"/>
        <v>0.38153025504726618</v>
      </c>
      <c r="V15" s="97">
        <f t="shared" si="9"/>
        <v>2.5534259373064625</v>
      </c>
      <c r="W15" s="97"/>
      <c r="X15" s="97">
        <f t="shared" si="10"/>
        <v>0.28099967827402028</v>
      </c>
      <c r="Y15" s="97">
        <f t="shared" si="11"/>
        <v>9.4837263193242425</v>
      </c>
      <c r="Z15" s="97">
        <f t="shared" si="11"/>
        <v>31.756913289370853</v>
      </c>
      <c r="AA15" s="97">
        <f t="shared" si="11"/>
        <v>16.225793289153</v>
      </c>
      <c r="AB15" s="97">
        <f t="shared" si="11"/>
        <v>4.2058893211060902</v>
      </c>
      <c r="AC15" s="97">
        <f t="shared" si="11"/>
        <v>19.714711443737812</v>
      </c>
      <c r="AD15" s="97">
        <f t="shared" si="11"/>
        <v>14.10435929191333</v>
      </c>
      <c r="AE15" s="97">
        <f t="shared" si="11"/>
        <v>3.6524228311984182</v>
      </c>
      <c r="AF15" s="97">
        <f t="shared" si="11"/>
        <v>0.57518453592222052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1.2405846642543334E-2</v>
      </c>
      <c r="C16" s="69">
        <f>'Basic T2'!O16</f>
        <v>0.25123367490172138</v>
      </c>
      <c r="D16" s="69">
        <f>'Basic T2'!Z16</f>
        <v>1.3716147518307962</v>
      </c>
      <c r="E16" s="69">
        <f>'Basic T2'!AK16</f>
        <v>0.33279805212315261</v>
      </c>
      <c r="F16" s="69">
        <f>'Basic T2'!AV16</f>
        <v>0.27110575076471044</v>
      </c>
      <c r="G16" s="69">
        <f>'Basic T2'!BG16</f>
        <v>1.4334852542199943</v>
      </c>
      <c r="H16" s="69">
        <f>'Basic T2'!BR16</f>
        <v>1.5015985117021831</v>
      </c>
      <c r="I16" s="69">
        <f>'Basic T2'!CC16</f>
        <v>0.61816956161487457</v>
      </c>
      <c r="J16" s="69">
        <f>'Basic T2'!CN16</f>
        <v>9.1089622958678507E-2</v>
      </c>
      <c r="K16" s="309">
        <f t="shared" si="12"/>
        <v>5.8835010267586547</v>
      </c>
      <c r="L16" s="97"/>
      <c r="M16" s="97">
        <f t="shared" si="0"/>
        <v>0.21395735199506652</v>
      </c>
      <c r="N16" s="97">
        <f t="shared" si="1"/>
        <v>0.6666162841385147</v>
      </c>
      <c r="O16" s="97">
        <f t="shared" si="2"/>
        <v>1.7375401224938272</v>
      </c>
      <c r="P16" s="97">
        <f t="shared" si="3"/>
        <v>1.3771804759916337</v>
      </c>
      <c r="Q16" s="97">
        <f t="shared" si="4"/>
        <v>1.3906223798443793</v>
      </c>
      <c r="R16" s="97">
        <f t="shared" si="5"/>
        <v>1.4235099726972984</v>
      </c>
      <c r="S16" s="97">
        <f t="shared" si="6"/>
        <v>1.6257892465181685</v>
      </c>
      <c r="T16" s="97">
        <f t="shared" si="7"/>
        <v>1.3979368113520507</v>
      </c>
      <c r="U16" s="97">
        <f t="shared" si="8"/>
        <v>0.56404898339830378</v>
      </c>
      <c r="V16" s="97">
        <f t="shared" si="9"/>
        <v>1.4024430481549426</v>
      </c>
      <c r="W16" s="97"/>
      <c r="X16" s="97">
        <f t="shared" si="10"/>
        <v>0.21085823876158949</v>
      </c>
      <c r="Y16" s="97">
        <f t="shared" si="11"/>
        <v>4.270139050865966</v>
      </c>
      <c r="Z16" s="97">
        <f t="shared" si="11"/>
        <v>23.312900696244931</v>
      </c>
      <c r="AA16" s="97">
        <f t="shared" si="11"/>
        <v>5.6564628885005579</v>
      </c>
      <c r="AB16" s="97">
        <f t="shared" si="11"/>
        <v>4.6078984185045408</v>
      </c>
      <c r="AC16" s="97">
        <f t="shared" si="11"/>
        <v>24.36449399261398</v>
      </c>
      <c r="AD16" s="97">
        <f t="shared" si="11"/>
        <v>25.522193416348316</v>
      </c>
      <c r="AE16" s="97">
        <f t="shared" si="11"/>
        <v>10.506831881279322</v>
      </c>
      <c r="AF16" s="97">
        <f t="shared" si="11"/>
        <v>1.5482214168807871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8.8806970153456663E-2</v>
      </c>
      <c r="C17" s="69">
        <f>'Basic T2'!O17</f>
        <v>1.1075142423437201</v>
      </c>
      <c r="D17" s="69">
        <f>'Basic T2'!Z17</f>
        <v>2.094629065887351</v>
      </c>
      <c r="E17" s="69">
        <f>'Basic T2'!AK17</f>
        <v>0.28232543729184428</v>
      </c>
      <c r="F17" s="69">
        <f>'Basic T2'!AV17</f>
        <v>0.32567151179366982</v>
      </c>
      <c r="G17" s="69">
        <f>'Basic T2'!BG17</f>
        <v>0.98148454468329216</v>
      </c>
      <c r="H17" s="69">
        <f>'Basic T2'!BR17</f>
        <v>0.40395156050419462</v>
      </c>
      <c r="I17" s="69">
        <f>'Basic T2'!CC17</f>
        <v>0.29080482136503183</v>
      </c>
      <c r="J17" s="69">
        <f>'Basic T2'!CN17</f>
        <v>0.12217821530427719</v>
      </c>
      <c r="K17" s="309">
        <f t="shared" si="12"/>
        <v>5.6973663693268373</v>
      </c>
      <c r="L17" s="97"/>
      <c r="M17" s="97">
        <f t="shared" si="0"/>
        <v>1.5316088228576636</v>
      </c>
      <c r="N17" s="97">
        <f t="shared" si="1"/>
        <v>2.9386467763545601</v>
      </c>
      <c r="O17" s="97">
        <f t="shared" si="2"/>
        <v>2.653443351249412</v>
      </c>
      <c r="P17" s="97">
        <f t="shared" si="3"/>
        <v>1.1683153721412023</v>
      </c>
      <c r="Q17" s="97">
        <f t="shared" si="4"/>
        <v>1.6705145187830581</v>
      </c>
      <c r="R17" s="97">
        <f t="shared" si="5"/>
        <v>0.97465462814625858</v>
      </c>
      <c r="S17" s="97">
        <f t="shared" si="6"/>
        <v>0.4373606513751036</v>
      </c>
      <c r="T17" s="97">
        <f t="shared" si="7"/>
        <v>0.6576298639532584</v>
      </c>
      <c r="U17" s="97">
        <f t="shared" si="8"/>
        <v>0.7565570687130706</v>
      </c>
      <c r="V17" s="97">
        <f t="shared" si="9"/>
        <v>1.3580743542176581</v>
      </c>
      <c r="W17" s="97"/>
      <c r="X17" s="97">
        <f t="shared" si="10"/>
        <v>1.5587372199121803</v>
      </c>
      <c r="Y17" s="97">
        <f t="shared" si="11"/>
        <v>19.439056057660139</v>
      </c>
      <c r="Z17" s="97">
        <f t="shared" si="11"/>
        <v>36.764865204461799</v>
      </c>
      <c r="AA17" s="97">
        <f t="shared" si="11"/>
        <v>4.9553674275154957</v>
      </c>
      <c r="AB17" s="97">
        <f t="shared" si="11"/>
        <v>5.7161763994501378</v>
      </c>
      <c r="AC17" s="97">
        <f t="shared" si="11"/>
        <v>17.226986664704484</v>
      </c>
      <c r="AD17" s="97">
        <f t="shared" si="11"/>
        <v>7.0901454166431437</v>
      </c>
      <c r="AE17" s="97">
        <f t="shared" si="11"/>
        <v>5.1041973170384578</v>
      </c>
      <c r="AF17" s="97">
        <f t="shared" si="11"/>
        <v>2.1444682926141709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0.19647227656006033</v>
      </c>
      <c r="C18" s="69">
        <f>'Basic T2'!O18</f>
        <v>2.2332006376435078</v>
      </c>
      <c r="D18" s="69">
        <f>'Basic T2'!Z18</f>
        <v>4.6770749632653636</v>
      </c>
      <c r="E18" s="69">
        <f>'Basic T2'!AK18</f>
        <v>1.3960953288082589</v>
      </c>
      <c r="F18" s="69">
        <f>'Basic T2'!AV18</f>
        <v>1.0727979866622233</v>
      </c>
      <c r="G18" s="69">
        <f>'Basic T2'!BG18</f>
        <v>4.5790258128107526</v>
      </c>
      <c r="H18" s="69">
        <f>'Basic T2'!BR18</f>
        <v>3.1059820579527053</v>
      </c>
      <c r="I18" s="69">
        <f>'Basic T2'!CC18</f>
        <v>1.4007817977077812</v>
      </c>
      <c r="J18" s="69">
        <f>'Basic T2'!CN18</f>
        <v>0.38565905356276386</v>
      </c>
      <c r="K18" s="309">
        <f t="shared" si="12"/>
        <v>19.047089914973419</v>
      </c>
      <c r="L18" s="97"/>
      <c r="M18" s="97">
        <f t="shared" si="0"/>
        <v>3.3884578170647854</v>
      </c>
      <c r="N18" s="97">
        <f t="shared" si="1"/>
        <v>5.9255110262747532</v>
      </c>
      <c r="O18" s="97">
        <f t="shared" si="2"/>
        <v>5.9248454376403625</v>
      </c>
      <c r="P18" s="97">
        <f t="shared" si="3"/>
        <v>5.7773031338127074</v>
      </c>
      <c r="Q18" s="97">
        <f t="shared" si="4"/>
        <v>5.5028596224771524</v>
      </c>
      <c r="R18" s="97">
        <f t="shared" si="5"/>
        <v>4.5471614657949662</v>
      </c>
      <c r="S18" s="97">
        <f t="shared" si="6"/>
        <v>3.3628644343644614</v>
      </c>
      <c r="T18" s="97">
        <f t="shared" si="7"/>
        <v>3.1677464587096393</v>
      </c>
      <c r="U18" s="97">
        <f t="shared" si="8"/>
        <v>2.3880941652278938</v>
      </c>
      <c r="V18" s="97">
        <f t="shared" si="9"/>
        <v>4.5402318648957634</v>
      </c>
      <c r="W18" s="97"/>
      <c r="X18" s="97">
        <f t="shared" si="10"/>
        <v>1.0315081066825242</v>
      </c>
      <c r="Y18" s="97">
        <f t="shared" si="11"/>
        <v>11.724629051537841</v>
      </c>
      <c r="Z18" s="97">
        <f t="shared" si="11"/>
        <v>24.555325690926633</v>
      </c>
      <c r="AA18" s="97">
        <f t="shared" si="11"/>
        <v>7.3297040914935332</v>
      </c>
      <c r="AB18" s="97">
        <f t="shared" si="11"/>
        <v>5.6323458935260682</v>
      </c>
      <c r="AC18" s="97">
        <f t="shared" si="11"/>
        <v>24.040553350940293</v>
      </c>
      <c r="AD18" s="97">
        <f t="shared" si="11"/>
        <v>16.306858800046989</v>
      </c>
      <c r="AE18" s="97">
        <f t="shared" si="11"/>
        <v>7.3543087367198794</v>
      </c>
      <c r="AF18" s="97">
        <f t="shared" si="11"/>
        <v>2.0247662781262306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0.19294332503056288</v>
      </c>
      <c r="C19" s="69">
        <f>'Basic T2'!O19</f>
        <v>2.233823978641833</v>
      </c>
      <c r="D19" s="69">
        <f>'Basic T2'!Z19</f>
        <v>7.6469457344251337</v>
      </c>
      <c r="E19" s="69">
        <f>'Basic T2'!AK19</f>
        <v>2.8719170202938846</v>
      </c>
      <c r="F19" s="69">
        <f>'Basic T2'!AV19</f>
        <v>2.6268119234408451</v>
      </c>
      <c r="G19" s="69">
        <f>'Basic T2'!BG19</f>
        <v>9.5184437725607403</v>
      </c>
      <c r="H19" s="69">
        <f>'Basic T2'!BR19</f>
        <v>9.7169780400346681</v>
      </c>
      <c r="I19" s="69">
        <f>'Basic T2'!CC19</f>
        <v>3.6074896479409881</v>
      </c>
      <c r="J19" s="69">
        <f>'Basic T2'!CN19</f>
        <v>1.0822358065659996</v>
      </c>
      <c r="K19" s="309">
        <f t="shared" si="12"/>
        <v>39.497589248934652</v>
      </c>
      <c r="L19" s="97"/>
      <c r="M19" s="97">
        <f t="shared" si="0"/>
        <v>3.3275957778726406</v>
      </c>
      <c r="N19" s="97">
        <f t="shared" si="1"/>
        <v>5.9271649815425622</v>
      </c>
      <c r="O19" s="97">
        <f t="shared" si="2"/>
        <v>9.6870312967702592</v>
      </c>
      <c r="P19" s="97">
        <f t="shared" si="3"/>
        <v>11.88452884199333</v>
      </c>
      <c r="Q19" s="97">
        <f t="shared" si="4"/>
        <v>13.474090601453939</v>
      </c>
      <c r="R19" s="97">
        <f t="shared" si="5"/>
        <v>9.45220719565161</v>
      </c>
      <c r="S19" s="97">
        <f t="shared" si="6"/>
        <v>10.520627373447192</v>
      </c>
      <c r="T19" s="97">
        <f t="shared" si="7"/>
        <v>8.1580247371837107</v>
      </c>
      <c r="U19" s="97">
        <f t="shared" si="8"/>
        <v>6.701465948187205</v>
      </c>
      <c r="V19" s="97">
        <f t="shared" si="9"/>
        <v>9.4149927414162526</v>
      </c>
      <c r="W19" s="97"/>
      <c r="X19" s="97">
        <f t="shared" si="10"/>
        <v>0.48849392760285254</v>
      </c>
      <c r="Y19" s="97">
        <f t="shared" si="11"/>
        <v>5.6555957493078761</v>
      </c>
      <c r="Z19" s="97">
        <f t="shared" si="11"/>
        <v>19.360537895692939</v>
      </c>
      <c r="AA19" s="97">
        <f t="shared" si="11"/>
        <v>7.271119769344776</v>
      </c>
      <c r="AB19" s="97">
        <f t="shared" si="11"/>
        <v>6.6505626631673396</v>
      </c>
      <c r="AC19" s="97">
        <f t="shared" si="11"/>
        <v>24.098796796357579</v>
      </c>
      <c r="AD19" s="97">
        <f t="shared" si="11"/>
        <v>24.601445872539575</v>
      </c>
      <c r="AE19" s="97">
        <f t="shared" si="11"/>
        <v>9.1334426139395095</v>
      </c>
      <c r="AF19" s="97">
        <f t="shared" si="11"/>
        <v>2.740004712047559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1.2975602566859498E-2</v>
      </c>
      <c r="C20" s="69">
        <f>'Basic T2'!O20</f>
        <v>0.31385797411573846</v>
      </c>
      <c r="D20" s="69">
        <f>'Basic T2'!Z20</f>
        <v>1.1776355705695902</v>
      </c>
      <c r="E20" s="69">
        <f>'Basic T2'!AK20</f>
        <v>0.52199333373106405</v>
      </c>
      <c r="F20" s="69">
        <f>'Basic T2'!AV20</f>
        <v>0.42797699027861896</v>
      </c>
      <c r="G20" s="69">
        <f>'Basic T2'!BG20</f>
        <v>1.7711466466709644</v>
      </c>
      <c r="H20" s="69">
        <f>'Basic T2'!BR20</f>
        <v>1.8173159474853895</v>
      </c>
      <c r="I20" s="69">
        <f>'Basic T2'!CC20</f>
        <v>1.5416371469309404</v>
      </c>
      <c r="J20" s="69">
        <f>'Basic T2'!CN20</f>
        <v>0.41266686702931438</v>
      </c>
      <c r="K20" s="309">
        <f t="shared" si="12"/>
        <v>7.99720607937848</v>
      </c>
      <c r="L20" s="97"/>
      <c r="M20" s="97">
        <f t="shared" si="0"/>
        <v>0.22378364377205373</v>
      </c>
      <c r="N20" s="97">
        <f t="shared" si="1"/>
        <v>0.83278181770067383</v>
      </c>
      <c r="O20" s="97">
        <f t="shared" si="2"/>
        <v>1.4918103285265583</v>
      </c>
      <c r="P20" s="97">
        <f t="shared" si="3"/>
        <v>2.1601058756984064</v>
      </c>
      <c r="Q20" s="97">
        <f t="shared" si="4"/>
        <v>2.1952849729713608</v>
      </c>
      <c r="R20" s="97">
        <f t="shared" si="5"/>
        <v>1.7588216601623761</v>
      </c>
      <c r="S20" s="97">
        <f t="shared" si="6"/>
        <v>1.9676183093698438</v>
      </c>
      <c r="T20" s="97">
        <f t="shared" si="7"/>
        <v>3.4862786058449875</v>
      </c>
      <c r="U20" s="97">
        <f t="shared" si="8"/>
        <v>2.5553330804282499</v>
      </c>
      <c r="V20" s="97">
        <f t="shared" si="9"/>
        <v>1.9062843738238828</v>
      </c>
      <c r="W20" s="97"/>
      <c r="X20" s="97">
        <f t="shared" si="10"/>
        <v>0.16225169688096777</v>
      </c>
      <c r="Y20" s="97">
        <f t="shared" si="11"/>
        <v>3.9245953024150482</v>
      </c>
      <c r="Z20" s="97">
        <f t="shared" si="11"/>
        <v>14.725587397406578</v>
      </c>
      <c r="AA20" s="97">
        <f t="shared" si="11"/>
        <v>6.5271962301568189</v>
      </c>
      <c r="AB20" s="97">
        <f t="shared" si="11"/>
        <v>5.351581365174475</v>
      </c>
      <c r="AC20" s="97">
        <f t="shared" si="11"/>
        <v>22.147067727040653</v>
      </c>
      <c r="AD20" s="97">
        <f t="shared" si="11"/>
        <v>22.724385609763178</v>
      </c>
      <c r="AE20" s="97">
        <f t="shared" si="11"/>
        <v>19.277196706312115</v>
      </c>
      <c r="AF20" s="97">
        <f t="shared" si="11"/>
        <v>5.1601379648501648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9.3214917557873853E-3</v>
      </c>
      <c r="C21" s="69">
        <f>'Basic T2'!O21</f>
        <v>4.7750264558122764E-2</v>
      </c>
      <c r="D21" s="69">
        <f>'Basic T2'!Z21</f>
        <v>0.49729184640194474</v>
      </c>
      <c r="E21" s="69">
        <f>'Basic T2'!AK21</f>
        <v>0.26253029496060659</v>
      </c>
      <c r="F21" s="69">
        <f>'Basic T2'!AV21</f>
        <v>0.34465960904351634</v>
      </c>
      <c r="G21" s="69">
        <f>'Basic T2'!BG21</f>
        <v>0.79140821885557333</v>
      </c>
      <c r="H21" s="69">
        <f>'Basic T2'!BR21</f>
        <v>1.1791578137957681</v>
      </c>
      <c r="I21" s="69">
        <f>'Basic T2'!CC21</f>
        <v>0.64380887761913319</v>
      </c>
      <c r="J21" s="69">
        <f>'Basic T2'!CN21</f>
        <v>0.50542646709107442</v>
      </c>
      <c r="K21" s="309">
        <f t="shared" si="12"/>
        <v>4.2813548840815274</v>
      </c>
      <c r="L21" s="97"/>
      <c r="M21" s="97">
        <f t="shared" si="0"/>
        <v>0.16076304585877405</v>
      </c>
      <c r="N21" s="97">
        <f t="shared" si="1"/>
        <v>0.1266991932463617</v>
      </c>
      <c r="O21" s="97">
        <f t="shared" si="2"/>
        <v>0.62996153588978632</v>
      </c>
      <c r="P21" s="97">
        <f t="shared" si="3"/>
        <v>1.086399377248396</v>
      </c>
      <c r="Q21" s="97">
        <f t="shared" si="4"/>
        <v>1.7679129432422089</v>
      </c>
      <c r="R21" s="97">
        <f t="shared" si="5"/>
        <v>0.78590099807376246</v>
      </c>
      <c r="S21" s="97">
        <f t="shared" si="6"/>
        <v>1.2766808695380818</v>
      </c>
      <c r="T21" s="97">
        <f t="shared" si="7"/>
        <v>1.4559178992053718</v>
      </c>
      <c r="U21" s="97">
        <f t="shared" si="8"/>
        <v>3.1297229660796995</v>
      </c>
      <c r="V21" s="97">
        <f t="shared" si="9"/>
        <v>1.0205414032488536</v>
      </c>
      <c r="W21" s="97"/>
      <c r="X21" s="97">
        <f t="shared" si="10"/>
        <v>0.21772294070845546</v>
      </c>
      <c r="Y21" s="97">
        <f t="shared" si="11"/>
        <v>1.1153073232883042</v>
      </c>
      <c r="Z21" s="97">
        <f t="shared" si="11"/>
        <v>11.615291417465105</v>
      </c>
      <c r="AA21" s="97">
        <f t="shared" si="11"/>
        <v>6.1319442575694545</v>
      </c>
      <c r="AB21" s="97">
        <f t="shared" si="11"/>
        <v>8.0502462041862639</v>
      </c>
      <c r="AC21" s="97">
        <f t="shared" si="11"/>
        <v>18.484994593606388</v>
      </c>
      <c r="AD21" s="97">
        <f t="shared" si="11"/>
        <v>27.541697563544325</v>
      </c>
      <c r="AE21" s="97">
        <f t="shared" si="11"/>
        <v>15.037503198178548</v>
      </c>
      <c r="AF21" s="97">
        <f t="shared" si="11"/>
        <v>11.805292501453142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1.2104123021690071E-2</v>
      </c>
      <c r="C22" s="69">
        <f>'Basic T2'!O22</f>
        <v>0.1796007795941445</v>
      </c>
      <c r="D22" s="69">
        <f>'Basic T2'!Z22</f>
        <v>0.52611263545803311</v>
      </c>
      <c r="E22" s="69">
        <f>'Basic T2'!AK22</f>
        <v>0.19499848182941804</v>
      </c>
      <c r="F22" s="69">
        <f>'Basic T2'!AV22</f>
        <v>0.72639768317417142</v>
      </c>
      <c r="G22" s="69">
        <f>'Basic T2'!BG22</f>
        <v>6.4270623751113041</v>
      </c>
      <c r="H22" s="69">
        <f>'Basic T2'!BR22</f>
        <v>3.1431453185652152</v>
      </c>
      <c r="I22" s="69">
        <f>'Basic T2'!CC22</f>
        <v>1.0928617057752861</v>
      </c>
      <c r="J22" s="69">
        <f>'Basic T2'!CN22</f>
        <v>0.44864044368430939</v>
      </c>
      <c r="K22" s="309">
        <f t="shared" si="12"/>
        <v>12.750923546213572</v>
      </c>
      <c r="L22" s="97"/>
      <c r="M22" s="97">
        <f t="shared" si="0"/>
        <v>0.2087536775654032</v>
      </c>
      <c r="N22" s="97">
        <f t="shared" si="1"/>
        <v>0.47654759804100072</v>
      </c>
      <c r="O22" s="97">
        <f t="shared" si="2"/>
        <v>0.6664712608544987</v>
      </c>
      <c r="P22" s="97">
        <f t="shared" si="3"/>
        <v>0.80694012573158647</v>
      </c>
      <c r="Q22" s="97">
        <f t="shared" si="4"/>
        <v>3.7260178806232802</v>
      </c>
      <c r="R22" s="97">
        <f t="shared" si="5"/>
        <v>6.3823379830277958</v>
      </c>
      <c r="S22" s="97">
        <f t="shared" si="6"/>
        <v>3.4031013079352004</v>
      </c>
      <c r="T22" s="97">
        <f t="shared" si="7"/>
        <v>2.4714118958384921</v>
      </c>
      <c r="U22" s="97">
        <f t="shared" si="8"/>
        <v>2.7780901704499703</v>
      </c>
      <c r="V22" s="97">
        <f t="shared" si="9"/>
        <v>3.0394222765682439</v>
      </c>
      <c r="W22" s="97"/>
      <c r="X22" s="97">
        <f t="shared" si="10"/>
        <v>9.4927422141782264E-2</v>
      </c>
      <c r="Y22" s="97">
        <f t="shared" si="11"/>
        <v>1.4085315384663062</v>
      </c>
      <c r="Z22" s="97">
        <f t="shared" si="11"/>
        <v>4.1260747392236059</v>
      </c>
      <c r="AA22" s="97">
        <f t="shared" si="11"/>
        <v>1.5292890834352422</v>
      </c>
      <c r="AB22" s="97">
        <f t="shared" si="11"/>
        <v>5.6968240813417594</v>
      </c>
      <c r="AC22" s="97">
        <f t="shared" si="11"/>
        <v>50.404681290868858</v>
      </c>
      <c r="AD22" s="97">
        <f t="shared" si="11"/>
        <v>24.650334598693302</v>
      </c>
      <c r="AE22" s="97">
        <f t="shared" si="11"/>
        <v>8.5708435299952441</v>
      </c>
      <c r="AF22" s="97">
        <f t="shared" si="11"/>
        <v>3.5184937158338982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2.3559473915363304E-3</v>
      </c>
      <c r="C23" s="69">
        <f>'Basic T2'!O23</f>
        <v>7.4717921460593431E-2</v>
      </c>
      <c r="D23" s="69">
        <f>'Basic T2'!Z23</f>
        <v>0.23720349917765596</v>
      </c>
      <c r="E23" s="69">
        <f>'Basic T2'!AK23</f>
        <v>0.18008734738766824</v>
      </c>
      <c r="F23" s="69">
        <f>'Basic T2'!AV23</f>
        <v>0.25038193348313731</v>
      </c>
      <c r="G23" s="69">
        <f>'Basic T2'!BG23</f>
        <v>4.6543028396887181</v>
      </c>
      <c r="H23" s="69">
        <f>'Basic T2'!BR23</f>
        <v>3.8272778783080157</v>
      </c>
      <c r="I23" s="69">
        <f>'Basic T2'!CC23</f>
        <v>1.202376126340531</v>
      </c>
      <c r="J23" s="69">
        <f>'Basic T2'!CN23</f>
        <v>0.64311367609037606</v>
      </c>
      <c r="K23" s="309">
        <f t="shared" si="12"/>
        <v>11.071817169328231</v>
      </c>
      <c r="L23" s="97"/>
      <c r="M23" s="97">
        <f t="shared" si="0"/>
        <v>4.0631831091977544E-2</v>
      </c>
      <c r="N23" s="97">
        <f t="shared" si="1"/>
        <v>0.1982544067076133</v>
      </c>
      <c r="O23" s="97">
        <f t="shared" si="2"/>
        <v>0.30048568409386139</v>
      </c>
      <c r="P23" s="97">
        <f t="shared" si="3"/>
        <v>0.74523506737245571</v>
      </c>
      <c r="Q23" s="97">
        <f t="shared" si="4"/>
        <v>1.2843206727567529</v>
      </c>
      <c r="R23" s="97">
        <f t="shared" si="5"/>
        <v>4.6219146578214128</v>
      </c>
      <c r="S23" s="97">
        <f t="shared" si="6"/>
        <v>4.1438155202594809</v>
      </c>
      <c r="T23" s="97">
        <f t="shared" si="7"/>
        <v>2.7190692529592635</v>
      </c>
      <c r="U23" s="97">
        <f t="shared" si="8"/>
        <v>3.9823154759667618</v>
      </c>
      <c r="V23" s="97">
        <f t="shared" si="9"/>
        <v>2.6391757133968565</v>
      </c>
      <c r="W23" s="97"/>
      <c r="X23" s="97">
        <f t="shared" si="10"/>
        <v>2.1278777959438385E-2</v>
      </c>
      <c r="Y23" s="97">
        <f t="shared" si="11"/>
        <v>0.67484786207977865</v>
      </c>
      <c r="Z23" s="97">
        <f t="shared" si="11"/>
        <v>2.1424080216458994</v>
      </c>
      <c r="AA23" s="97">
        <f t="shared" si="11"/>
        <v>1.6265383056230038</v>
      </c>
      <c r="AB23" s="97">
        <f t="shared" si="11"/>
        <v>2.2614348634365045</v>
      </c>
      <c r="AC23" s="97">
        <f t="shared" si="11"/>
        <v>42.037388881224743</v>
      </c>
      <c r="AD23" s="97">
        <f t="shared" si="11"/>
        <v>34.567748182390112</v>
      </c>
      <c r="AE23" s="97">
        <f t="shared" si="11"/>
        <v>10.859790294148109</v>
      </c>
      <c r="AF23" s="97">
        <f t="shared" si="11"/>
        <v>5.8085648114924222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2.0239732297932852E-2</v>
      </c>
      <c r="C24" s="69">
        <f>'Basic T2'!O24</f>
        <v>0.20533335442019029</v>
      </c>
      <c r="D24" s="69">
        <f>'Basic T2'!Z24</f>
        <v>0.59016548392411849</v>
      </c>
      <c r="E24" s="69">
        <f>'Basic T2'!AK24</f>
        <v>0.30129382798786669</v>
      </c>
      <c r="F24" s="69">
        <f>'Basic T2'!AV24</f>
        <v>0.24152301958579034</v>
      </c>
      <c r="G24" s="69">
        <f>'Basic T2'!BG24</f>
        <v>2.0675426409253395</v>
      </c>
      <c r="H24" s="69">
        <f>'Basic T2'!BR24</f>
        <v>2.3239096591183213</v>
      </c>
      <c r="I24" s="69">
        <f>'Basic T2'!CC24</f>
        <v>1.3706917520239195</v>
      </c>
      <c r="J24" s="69">
        <f>'Basic T2'!CN24</f>
        <v>0.65108465131767768</v>
      </c>
      <c r="K24" s="309">
        <f t="shared" si="12"/>
        <v>7.7717841216011569</v>
      </c>
      <c r="L24" s="97"/>
      <c r="M24" s="97">
        <f t="shared" si="0"/>
        <v>0.3490644090911435</v>
      </c>
      <c r="N24" s="97">
        <f t="shared" si="1"/>
        <v>0.54482567986488528</v>
      </c>
      <c r="O24" s="97">
        <f t="shared" si="2"/>
        <v>0.74761240782837568</v>
      </c>
      <c r="P24" s="97">
        <f t="shared" si="3"/>
        <v>1.2468101144057291</v>
      </c>
      <c r="Q24" s="97">
        <f t="shared" si="4"/>
        <v>1.2388793499813575</v>
      </c>
      <c r="R24" s="97">
        <f t="shared" si="5"/>
        <v>2.0531551054814323</v>
      </c>
      <c r="S24" s="97">
        <f t="shared" si="6"/>
        <v>2.5161102013822516</v>
      </c>
      <c r="T24" s="97">
        <f t="shared" si="7"/>
        <v>3.0997004319741119</v>
      </c>
      <c r="U24" s="97">
        <f t="shared" si="8"/>
        <v>4.031673683055752</v>
      </c>
      <c r="V24" s="97">
        <f t="shared" si="9"/>
        <v>1.8525508134576234</v>
      </c>
      <c r="W24" s="97"/>
      <c r="X24" s="97">
        <f t="shared" si="10"/>
        <v>0.26042581704859585</v>
      </c>
      <c r="Y24" s="97">
        <f t="shared" ref="Y24:AG32" si="13">IF($K24&gt;0,C24/$K24*100,0)</f>
        <v>2.6420362584374919</v>
      </c>
      <c r="Z24" s="97">
        <f t="shared" si="13"/>
        <v>7.5936937347988458</v>
      </c>
      <c r="AA24" s="97">
        <f t="shared" si="13"/>
        <v>3.8767652738891774</v>
      </c>
      <c r="AB24" s="97">
        <f t="shared" si="13"/>
        <v>3.1076907928321527</v>
      </c>
      <c r="AC24" s="97">
        <f t="shared" si="13"/>
        <v>26.603191861425259</v>
      </c>
      <c r="AD24" s="97">
        <f t="shared" si="13"/>
        <v>29.901881250910829</v>
      </c>
      <c r="AE24" s="97">
        <f t="shared" si="13"/>
        <v>17.636770792618556</v>
      </c>
      <c r="AF24" s="97">
        <f t="shared" si="13"/>
        <v>8.3775442180390893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1.6466805934068681E-2</v>
      </c>
      <c r="C25" s="69">
        <f>'Basic T2'!O25</f>
        <v>0.94171900678372034</v>
      </c>
      <c r="D25" s="69">
        <f>'Basic T2'!Z25</f>
        <v>3.4489029766111385</v>
      </c>
      <c r="E25" s="69">
        <f>'Basic T2'!AK25</f>
        <v>2.8954419554989586</v>
      </c>
      <c r="F25" s="69">
        <f>'Basic T2'!AV25</f>
        <v>1.603299892915713</v>
      </c>
      <c r="G25" s="69">
        <f>'Basic T2'!BG25</f>
        <v>12.374421910505983</v>
      </c>
      <c r="H25" s="69">
        <f>'Basic T2'!BR25</f>
        <v>8.8235886622583664</v>
      </c>
      <c r="I25" s="69">
        <f>'Basic T2'!CC25</f>
        <v>1.0722692382365482</v>
      </c>
      <c r="J25" s="69">
        <f>'Basic T2'!CN25</f>
        <v>0.31629360655749972</v>
      </c>
      <c r="K25" s="309">
        <f t="shared" si="12"/>
        <v>31.492404055301996</v>
      </c>
      <c r="L25" s="97"/>
      <c r="M25" s="97">
        <f t="shared" si="0"/>
        <v>0.28399465953318359</v>
      </c>
      <c r="N25" s="97">
        <f t="shared" si="1"/>
        <v>2.4987304160174713</v>
      </c>
      <c r="O25" s="97">
        <f t="shared" si="2"/>
        <v>4.3690163673520308</v>
      </c>
      <c r="P25" s="97">
        <f t="shared" si="3"/>
        <v>11.981879416183009</v>
      </c>
      <c r="Q25" s="97">
        <f t="shared" si="4"/>
        <v>8.2240406424492196</v>
      </c>
      <c r="R25" s="97">
        <f t="shared" si="5"/>
        <v>12.28831126383241</v>
      </c>
      <c r="S25" s="97">
        <f t="shared" si="6"/>
        <v>9.5533496144303793</v>
      </c>
      <c r="T25" s="97">
        <f t="shared" si="7"/>
        <v>2.4248438177633238</v>
      </c>
      <c r="U25" s="97">
        <f t="shared" si="8"/>
        <v>1.9585665352360904</v>
      </c>
      <c r="V25" s="97">
        <f t="shared" si="9"/>
        <v>7.5068063957451123</v>
      </c>
      <c r="W25" s="97"/>
      <c r="X25" s="97">
        <f t="shared" si="10"/>
        <v>5.2288183223968145E-2</v>
      </c>
      <c r="Y25" s="97">
        <f t="shared" si="13"/>
        <v>2.9903052340177707</v>
      </c>
      <c r="Z25" s="97">
        <f t="shared" si="13"/>
        <v>10.951539204675257</v>
      </c>
      <c r="AA25" s="97">
        <f t="shared" si="13"/>
        <v>9.1940962983151096</v>
      </c>
      <c r="AB25" s="97">
        <f t="shared" si="13"/>
        <v>5.0910685957802722</v>
      </c>
      <c r="AC25" s="97">
        <f t="shared" si="13"/>
        <v>39.293354323715569</v>
      </c>
      <c r="AD25" s="97">
        <f t="shared" si="13"/>
        <v>28.018148905887813</v>
      </c>
      <c r="AE25" s="97">
        <f t="shared" si="13"/>
        <v>3.4048503771055332</v>
      </c>
      <c r="AF25" s="97">
        <f t="shared" si="13"/>
        <v>1.0043488772787073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9.1711841898469686E-3</v>
      </c>
      <c r="C26" s="69">
        <f>'Basic T2'!O26</f>
        <v>0.1807282993449171</v>
      </c>
      <c r="D26" s="69">
        <f>'Basic T2'!Z26</f>
        <v>0.87242649692693908</v>
      </c>
      <c r="E26" s="69">
        <f>'Basic T2'!AK26</f>
        <v>0.61658300467523286</v>
      </c>
      <c r="F26" s="69">
        <f>'Basic T2'!AV26</f>
        <v>0.77189533282069511</v>
      </c>
      <c r="G26" s="69">
        <f>'Basic T2'!BG26</f>
        <v>2.5693998641451947</v>
      </c>
      <c r="H26" s="69">
        <f>'Basic T2'!BR26</f>
        <v>2.6739029832347621</v>
      </c>
      <c r="I26" s="69">
        <f>'Basic T2'!CC26</f>
        <v>1.5405472248708543</v>
      </c>
      <c r="J26" s="69">
        <f>'Basic T2'!CN26</f>
        <v>0.50999584697815892</v>
      </c>
      <c r="K26" s="309">
        <f t="shared" si="12"/>
        <v>9.7446502371866011</v>
      </c>
      <c r="L26" s="97"/>
      <c r="M26" s="97">
        <f t="shared" si="0"/>
        <v>0.15817076741780484</v>
      </c>
      <c r="N26" s="97">
        <f t="shared" si="1"/>
        <v>0.47953932686416445</v>
      </c>
      <c r="O26" s="97">
        <f t="shared" si="2"/>
        <v>1.1051762459640666</v>
      </c>
      <c r="P26" s="97">
        <f t="shared" si="3"/>
        <v>2.5515355947839522</v>
      </c>
      <c r="Q26" s="97">
        <f t="shared" si="4"/>
        <v>3.9593956295286734</v>
      </c>
      <c r="R26" s="97">
        <f t="shared" si="5"/>
        <v>2.5515200241442093</v>
      </c>
      <c r="S26" s="97">
        <f t="shared" si="6"/>
        <v>2.8950499634206626</v>
      </c>
      <c r="T26" s="97">
        <f t="shared" si="7"/>
        <v>3.4838138417027369</v>
      </c>
      <c r="U26" s="97">
        <f t="shared" si="8"/>
        <v>3.1580176718470057</v>
      </c>
      <c r="V26" s="97">
        <f t="shared" si="9"/>
        <v>2.3228205314638695</v>
      </c>
      <c r="W26" s="97"/>
      <c r="X26" s="97">
        <f t="shared" si="10"/>
        <v>9.4115067925668316E-2</v>
      </c>
      <c r="Y26" s="97">
        <f t="shared" si="13"/>
        <v>1.8546412128291592</v>
      </c>
      <c r="Z26" s="97">
        <f t="shared" si="13"/>
        <v>8.9528764572551687</v>
      </c>
      <c r="AA26" s="97">
        <f t="shared" si="13"/>
        <v>6.3274000571337892</v>
      </c>
      <c r="AB26" s="97">
        <f t="shared" si="13"/>
        <v>7.9212215321496302</v>
      </c>
      <c r="AC26" s="97">
        <f t="shared" si="13"/>
        <v>26.367286681466485</v>
      </c>
      <c r="AD26" s="97">
        <f t="shared" si="13"/>
        <v>27.439701971353159</v>
      </c>
      <c r="AE26" s="97">
        <f t="shared" si="13"/>
        <v>15.809158742219044</v>
      </c>
      <c r="AF26" s="97">
        <f t="shared" si="13"/>
        <v>5.2335982776679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7.8218631826419607E-4</v>
      </c>
      <c r="C27" s="69">
        <f>'Basic T2'!O27</f>
        <v>1.6775528009772965E-2</v>
      </c>
      <c r="D27" s="69">
        <f>'Basic T2'!Z27</f>
        <v>8.5225526764871773E-2</v>
      </c>
      <c r="E27" s="69">
        <f>'Basic T2'!AK27</f>
        <v>2.4429025450828916E-2</v>
      </c>
      <c r="F27" s="69">
        <f>'Basic T2'!AV27</f>
        <v>2.115779198791989E-2</v>
      </c>
      <c r="G27" s="69">
        <f>'Basic T2'!BG27</f>
        <v>0.11783906593357044</v>
      </c>
      <c r="H27" s="69">
        <f>'Basic T2'!BR27</f>
        <v>0.16447446708710961</v>
      </c>
      <c r="I27" s="69">
        <f>'Basic T2'!CC27</f>
        <v>9.9689001496501575E-2</v>
      </c>
      <c r="J27" s="69">
        <f>'Basic T2'!CN27</f>
        <v>3.0341457920962493E-2</v>
      </c>
      <c r="K27" s="309">
        <f t="shared" si="12"/>
        <v>0.56071405096980187</v>
      </c>
      <c r="L27" s="97"/>
      <c r="M27" s="97">
        <f t="shared" si="0"/>
        <v>1.3489971159942393E-2</v>
      </c>
      <c r="N27" s="97">
        <f t="shared" si="1"/>
        <v>4.4511708674050063E-2</v>
      </c>
      <c r="O27" s="97">
        <f t="shared" si="2"/>
        <v>0.10796236480905382</v>
      </c>
      <c r="P27" s="97">
        <f t="shared" si="3"/>
        <v>0.10109186842816788</v>
      </c>
      <c r="Q27" s="97">
        <f t="shared" si="4"/>
        <v>0.10852775702286355</v>
      </c>
      <c r="R27" s="97">
        <f t="shared" si="5"/>
        <v>0.11701905201741856</v>
      </c>
      <c r="S27" s="97">
        <f t="shared" si="6"/>
        <v>0.17807744069612111</v>
      </c>
      <c r="T27" s="97">
        <f t="shared" si="7"/>
        <v>0.22543802466565174</v>
      </c>
      <c r="U27" s="97">
        <f t="shared" si="8"/>
        <v>0.18788164819723599</v>
      </c>
      <c r="V27" s="97">
        <f t="shared" si="9"/>
        <v>0.13365673248103813</v>
      </c>
      <c r="W27" s="97"/>
      <c r="X27" s="97">
        <f t="shared" si="10"/>
        <v>0.13949825528918697</v>
      </c>
      <c r="Y27" s="97">
        <f t="shared" si="13"/>
        <v>2.9918151651021203</v>
      </c>
      <c r="Z27" s="97">
        <f t="shared" si="13"/>
        <v>15.199463365946883</v>
      </c>
      <c r="AA27" s="97">
        <f t="shared" si="13"/>
        <v>4.3567706941848297</v>
      </c>
      <c r="AB27" s="97">
        <f t="shared" si="13"/>
        <v>3.7733657559188538</v>
      </c>
      <c r="AC27" s="97">
        <f t="shared" si="13"/>
        <v>21.015893168676246</v>
      </c>
      <c r="AD27" s="97">
        <f t="shared" si="13"/>
        <v>29.333038257671134</v>
      </c>
      <c r="AE27" s="97">
        <f t="shared" si="13"/>
        <v>17.778937646395896</v>
      </c>
      <c r="AF27" s="97">
        <f t="shared" si="13"/>
        <v>5.4112176908148468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6.011919951300318E-2</v>
      </c>
      <c r="C28" s="69">
        <f>'Basic T2'!O28</f>
        <v>0.88439247355385442</v>
      </c>
      <c r="D28" s="69">
        <f>'Basic T2'!Z28</f>
        <v>3.9983189759960984</v>
      </c>
      <c r="E28" s="69">
        <f>'Basic T2'!AK28</f>
        <v>1.5310913793843908</v>
      </c>
      <c r="F28" s="69">
        <f>'Basic T2'!AV28</f>
        <v>1.0894682088021197</v>
      </c>
      <c r="G28" s="69">
        <f>'Basic T2'!BG28</f>
        <v>10.520314155452244</v>
      </c>
      <c r="H28" s="69">
        <f>'Basic T2'!BR28</f>
        <v>9.8436636639693891</v>
      </c>
      <c r="I28" s="69">
        <f>'Basic T2'!CC28</f>
        <v>5.3907523763250715</v>
      </c>
      <c r="J28" s="69">
        <f>'Basic T2'!CN28</f>
        <v>2.0374966325163326</v>
      </c>
      <c r="K28" s="309">
        <f t="shared" si="12"/>
        <v>35.355617065512497</v>
      </c>
      <c r="L28" s="97"/>
      <c r="M28" s="97">
        <f t="shared" si="0"/>
        <v>1.0368453764174703</v>
      </c>
      <c r="N28" s="97">
        <f t="shared" si="1"/>
        <v>2.3466218239699068</v>
      </c>
      <c r="O28" s="97">
        <f t="shared" si="2"/>
        <v>5.065007965282275</v>
      </c>
      <c r="P28" s="97">
        <f t="shared" si="3"/>
        <v>6.3359419960396721</v>
      </c>
      <c r="Q28" s="97">
        <f t="shared" si="4"/>
        <v>5.5883686311179783</v>
      </c>
      <c r="R28" s="97">
        <f t="shared" si="5"/>
        <v>10.447105801826769</v>
      </c>
      <c r="S28" s="97">
        <f t="shared" si="6"/>
        <v>10.657790618799666</v>
      </c>
      <c r="T28" s="97">
        <f t="shared" si="7"/>
        <v>12.190718624291174</v>
      </c>
      <c r="U28" s="97">
        <f t="shared" si="8"/>
        <v>12.61667209633357</v>
      </c>
      <c r="V28" s="97">
        <f t="shared" si="9"/>
        <v>8.4276758245206356</v>
      </c>
      <c r="W28" s="97"/>
      <c r="X28" s="97">
        <f t="shared" si="10"/>
        <v>0.17004143755037507</v>
      </c>
      <c r="Y28" s="97">
        <f t="shared" si="13"/>
        <v>2.5014199919495441</v>
      </c>
      <c r="Z28" s="97">
        <f t="shared" si="13"/>
        <v>11.30886492120157</v>
      </c>
      <c r="AA28" s="97">
        <f t="shared" si="13"/>
        <v>4.330546335953751</v>
      </c>
      <c r="AB28" s="97">
        <f t="shared" si="13"/>
        <v>3.0814572032030445</v>
      </c>
      <c r="AC28" s="97">
        <f t="shared" si="13"/>
        <v>29.755707942979861</v>
      </c>
      <c r="AD28" s="97">
        <f t="shared" si="13"/>
        <v>27.841866387820318</v>
      </c>
      <c r="AE28" s="97">
        <f t="shared" si="13"/>
        <v>15.247230351930302</v>
      </c>
      <c r="AF28" s="97">
        <f t="shared" si="13"/>
        <v>5.7628654274112527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2.4292715832364618E-2</v>
      </c>
      <c r="C29" s="69">
        <f>'Basic T2'!O29</f>
        <v>0.27854648482340794</v>
      </c>
      <c r="D29" s="69">
        <f>'Basic T2'!Z29</f>
        <v>1.2589098014538138</v>
      </c>
      <c r="E29" s="69">
        <f>'Basic T2'!AK29</f>
        <v>0.36100656931565483</v>
      </c>
      <c r="F29" s="69">
        <f>'Basic T2'!AV29</f>
        <v>0.47410256604688328</v>
      </c>
      <c r="G29" s="69">
        <f>'Basic T2'!BG29</f>
        <v>2.1905905262069338</v>
      </c>
      <c r="H29" s="69">
        <f>'Basic T2'!BR29</f>
        <v>2.270935611363313</v>
      </c>
      <c r="I29" s="69">
        <f>'Basic T2'!CC29</f>
        <v>0.80917966998908475</v>
      </c>
      <c r="J29" s="69">
        <f>'Basic T2'!CN29</f>
        <v>0.3179626448482481</v>
      </c>
      <c r="K29" s="309">
        <f t="shared" si="12"/>
        <v>7.9855265898797052</v>
      </c>
      <c r="L29" s="97"/>
      <c r="M29" s="97">
        <f t="shared" si="0"/>
        <v>0.41896416278734494</v>
      </c>
      <c r="N29" s="97">
        <f t="shared" si="1"/>
        <v>0.73908731679963624</v>
      </c>
      <c r="O29" s="97">
        <f t="shared" si="2"/>
        <v>1.594767253492313</v>
      </c>
      <c r="P29" s="97">
        <f t="shared" si="3"/>
        <v>1.4939125869109986</v>
      </c>
      <c r="Q29" s="97">
        <f t="shared" si="4"/>
        <v>2.4318836351746764</v>
      </c>
      <c r="R29" s="97">
        <f t="shared" si="5"/>
        <v>2.1753467299170617</v>
      </c>
      <c r="S29" s="97">
        <f t="shared" si="6"/>
        <v>2.4587548986742043</v>
      </c>
      <c r="T29" s="97">
        <f t="shared" si="7"/>
        <v>1.8298895932701762</v>
      </c>
      <c r="U29" s="97">
        <f t="shared" si="8"/>
        <v>1.9689016241361348</v>
      </c>
      <c r="V29" s="97">
        <f t="shared" si="9"/>
        <v>1.9035003479897648</v>
      </c>
      <c r="W29" s="97"/>
      <c r="X29" s="97">
        <f>IF($K29&gt;0,B29/$K29*100,0)</f>
        <v>0.30420931617899183</v>
      </c>
      <c r="Y29" s="97">
        <f t="shared" si="13"/>
        <v>3.4881417235078547</v>
      </c>
      <c r="Z29" s="97">
        <f t="shared" si="13"/>
        <v>15.764893990200566</v>
      </c>
      <c r="AA29" s="97">
        <f t="shared" si="13"/>
        <v>4.5207609698923195</v>
      </c>
      <c r="AB29" s="97">
        <f t="shared" si="13"/>
        <v>5.937023197039097</v>
      </c>
      <c r="AC29" s="97">
        <f t="shared" si="13"/>
        <v>27.432010920646537</v>
      </c>
      <c r="AD29" s="97">
        <f t="shared" si="13"/>
        <v>28.438144758560281</v>
      </c>
      <c r="AE29" s="97">
        <f t="shared" si="13"/>
        <v>10.133078399796227</v>
      </c>
      <c r="AF29" s="97">
        <f t="shared" si="13"/>
        <v>3.9817367241781101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2.0326507979466488E-2</v>
      </c>
      <c r="C30" s="69">
        <f>'Basic T2'!O30</f>
        <v>0.11639898830653143</v>
      </c>
      <c r="D30" s="69">
        <f>'Basic T2'!Z30</f>
        <v>0.31570433693250904</v>
      </c>
      <c r="E30" s="69">
        <f>'Basic T2'!AK30</f>
        <v>0.18827017863862724</v>
      </c>
      <c r="F30" s="69">
        <f>'Basic T2'!AV30</f>
        <v>0.25860579972567155</v>
      </c>
      <c r="G30" s="69">
        <f>'Basic T2'!BG30</f>
        <v>3.1090181579068417</v>
      </c>
      <c r="H30" s="69">
        <f>'Basic T2'!BR30</f>
        <v>3.2211261108885036</v>
      </c>
      <c r="I30" s="69">
        <f>'Basic T2'!CC30</f>
        <v>1.7499993149506807</v>
      </c>
      <c r="J30" s="69">
        <f>'Basic T2'!CN30</f>
        <v>0.94782666464870957</v>
      </c>
      <c r="K30" s="309">
        <f t="shared" si="12"/>
        <v>9.927276059977542</v>
      </c>
      <c r="L30" s="97"/>
      <c r="M30" s="97">
        <f t="shared" si="0"/>
        <v>0.3505609853082664</v>
      </c>
      <c r="N30" s="97">
        <f t="shared" si="1"/>
        <v>0.30884976344327941</v>
      </c>
      <c r="O30" s="97">
        <f t="shared" si="2"/>
        <v>0.39992931800518705</v>
      </c>
      <c r="P30" s="97">
        <f t="shared" si="3"/>
        <v>0.77909715089506215</v>
      </c>
      <c r="Q30" s="97">
        <f t="shared" si="4"/>
        <v>1.3265045527130295</v>
      </c>
      <c r="R30" s="97">
        <f t="shared" si="5"/>
        <v>3.0873832430774106</v>
      </c>
      <c r="S30" s="97">
        <f t="shared" si="6"/>
        <v>3.4875315551724952</v>
      </c>
      <c r="T30" s="97">
        <f t="shared" si="7"/>
        <v>3.9574715646296261</v>
      </c>
      <c r="U30" s="97">
        <f t="shared" si="8"/>
        <v>5.8691720227608428</v>
      </c>
      <c r="V30" s="97">
        <f t="shared" si="9"/>
        <v>2.3663528287171318</v>
      </c>
      <c r="W30" s="97"/>
      <c r="X30" s="97">
        <f t="shared" si="10"/>
        <v>0.2047541325199379</v>
      </c>
      <c r="Y30" s="97">
        <f t="shared" si="13"/>
        <v>1.1725168878480323</v>
      </c>
      <c r="Z30" s="97">
        <f t="shared" si="13"/>
        <v>3.1801708245557068</v>
      </c>
      <c r="AA30" s="97">
        <f t="shared" si="13"/>
        <v>1.8964938367902417</v>
      </c>
      <c r="AB30" s="97">
        <f t="shared" si="13"/>
        <v>2.6050026025594031</v>
      </c>
      <c r="AC30" s="97">
        <f t="shared" si="13"/>
        <v>31.317937963275245</v>
      </c>
      <c r="AD30" s="97">
        <f t="shared" si="13"/>
        <v>32.447230150823373</v>
      </c>
      <c r="AE30" s="97">
        <f t="shared" si="13"/>
        <v>17.628192309529062</v>
      </c>
      <c r="AF30" s="97">
        <f t="shared" si="13"/>
        <v>9.5477012920989903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2.352477286177769E-2</v>
      </c>
      <c r="C31" s="69">
        <f>'Basic T2'!O31</f>
        <v>0.14267197135068396</v>
      </c>
      <c r="D31" s="69">
        <f>'Basic T2'!Z31</f>
        <v>0.54042507912512183</v>
      </c>
      <c r="E31" s="69">
        <f>'Basic T2'!AK31</f>
        <v>0.23161237106054305</v>
      </c>
      <c r="F31" s="69">
        <f>'Basic T2'!AV31</f>
        <v>0.37592634427029559</v>
      </c>
      <c r="G31" s="69">
        <f>'Basic T2'!BG31</f>
        <v>3.4847637311879276</v>
      </c>
      <c r="H31" s="69">
        <f>'Basic T2'!BR31</f>
        <v>4.4364962962095422</v>
      </c>
      <c r="I31" s="69">
        <f>'Basic T2'!CC31</f>
        <v>2.5506566972521938</v>
      </c>
      <c r="J31" s="69">
        <f>'Basic T2'!CN31</f>
        <v>1.4114596084694748</v>
      </c>
      <c r="K31" s="309">
        <f t="shared" si="12"/>
        <v>13.197536871787561</v>
      </c>
      <c r="L31" s="97"/>
      <c r="M31" s="97">
        <f t="shared" si="0"/>
        <v>0.40571983942882894</v>
      </c>
      <c r="N31" s="97">
        <f t="shared" si="1"/>
        <v>0.37856174905579076</v>
      </c>
      <c r="O31" s="97">
        <f t="shared" si="2"/>
        <v>0.68460204071765307</v>
      </c>
      <c r="P31" s="97">
        <f t="shared" si="3"/>
        <v>0.95845523550322131</v>
      </c>
      <c r="Q31" s="97">
        <f t="shared" si="4"/>
        <v>1.9282939813735758</v>
      </c>
      <c r="R31" s="97">
        <f t="shared" si="5"/>
        <v>3.4605140926539093</v>
      </c>
      <c r="S31" s="97">
        <f t="shared" si="6"/>
        <v>4.8034197652599273</v>
      </c>
      <c r="T31" s="97">
        <f t="shared" si="7"/>
        <v>5.7680887439616813</v>
      </c>
      <c r="U31" s="97">
        <f t="shared" si="8"/>
        <v>8.7400993813107473</v>
      </c>
      <c r="V31" s="97">
        <f t="shared" si="9"/>
        <v>3.1458809566663541</v>
      </c>
      <c r="W31" s="97"/>
      <c r="X31" s="97">
        <f t="shared" si="10"/>
        <v>0.17825123801750242</v>
      </c>
      <c r="Y31" s="97">
        <f t="shared" si="13"/>
        <v>1.0810499924093755</v>
      </c>
      <c r="Z31" s="97">
        <f t="shared" si="13"/>
        <v>4.0948934969857227</v>
      </c>
      <c r="AA31" s="97">
        <f t="shared" si="13"/>
        <v>1.7549666525703136</v>
      </c>
      <c r="AB31" s="97">
        <f t="shared" si="13"/>
        <v>2.8484583746374308</v>
      </c>
      <c r="AC31" s="97">
        <f t="shared" si="13"/>
        <v>26.404652360830482</v>
      </c>
      <c r="AD31" s="97">
        <f t="shared" si="13"/>
        <v>33.616093209737208</v>
      </c>
      <c r="AE31" s="97">
        <f t="shared" si="13"/>
        <v>19.326763183399358</v>
      </c>
      <c r="AF31" s="97">
        <f t="shared" si="13"/>
        <v>10.694871491412606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2.3561787486306313E-4</v>
      </c>
      <c r="C32" s="69">
        <f>'Basic T2'!O32</f>
        <v>3.7985970127436181E-2</v>
      </c>
      <c r="D32" s="69">
        <f>'Basic T2'!Z32</f>
        <v>0.16303072605450605</v>
      </c>
      <c r="E32" s="69">
        <f>'Basic T2'!AK32</f>
        <v>0.12305126891835404</v>
      </c>
      <c r="F32" s="69">
        <f>'Basic T2'!AV32</f>
        <v>0.1294828619396251</v>
      </c>
      <c r="G32" s="69">
        <f>'Basic T2'!BG32</f>
        <v>0.93473647450621289</v>
      </c>
      <c r="H32" s="69">
        <f>'Basic T2'!BR32</f>
        <v>1.6492979513868353</v>
      </c>
      <c r="I32" s="69">
        <f>'Basic T2'!CC32</f>
        <v>1.3037938448324757</v>
      </c>
      <c r="J32" s="69">
        <f>'Basic T2'!CN32</f>
        <v>0.71326258233397144</v>
      </c>
      <c r="K32" s="309">
        <f t="shared" si="12"/>
        <v>5.0548772979742802</v>
      </c>
      <c r="L32" s="97"/>
      <c r="M32" s="97">
        <f t="shared" si="0"/>
        <v>4.0635821190572836E-3</v>
      </c>
      <c r="N32" s="97">
        <f t="shared" si="1"/>
        <v>0.10079089224664535</v>
      </c>
      <c r="O32" s="97">
        <f t="shared" si="2"/>
        <v>0.20652477478891157</v>
      </c>
      <c r="P32" s="97">
        <f t="shared" si="3"/>
        <v>0.50920912553190945</v>
      </c>
      <c r="Q32" s="97">
        <f t="shared" si="4"/>
        <v>0.66417538215858873</v>
      </c>
      <c r="R32" s="97">
        <f t="shared" si="5"/>
        <v>0.9282318666246302</v>
      </c>
      <c r="S32" s="97">
        <f t="shared" si="6"/>
        <v>1.7857042696649763</v>
      </c>
      <c r="T32" s="97">
        <f t="shared" si="7"/>
        <v>2.9484166210711162</v>
      </c>
      <c r="U32" s="97">
        <f t="shared" si="8"/>
        <v>4.4166944751108472</v>
      </c>
      <c r="V32" s="97">
        <f t="shared" si="9"/>
        <v>1.2049250086943295</v>
      </c>
      <c r="W32" s="97"/>
      <c r="X32" s="97">
        <f t="shared" si="10"/>
        <v>4.6611986992737874E-3</v>
      </c>
      <c r="Y32" s="97">
        <f t="shared" si="13"/>
        <v>0.75147165575431252</v>
      </c>
      <c r="Z32" s="97">
        <f t="shared" si="13"/>
        <v>3.2252162900143966</v>
      </c>
      <c r="AA32" s="97">
        <f t="shared" si="13"/>
        <v>2.434307732210756</v>
      </c>
      <c r="AB32" s="97">
        <f t="shared" si="13"/>
        <v>2.561543125715728</v>
      </c>
      <c r="AC32" s="97">
        <f t="shared" si="13"/>
        <v>18.491773774227998</v>
      </c>
      <c r="AD32" s="97">
        <f t="shared" si="13"/>
        <v>32.627853341717795</v>
      </c>
      <c r="AE32" s="97">
        <f t="shared" si="13"/>
        <v>25.792789181153132</v>
      </c>
      <c r="AF32" s="97">
        <f t="shared" si="13"/>
        <v>14.110383700506604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2.8312716530849744E-2</v>
      </c>
      <c r="C33" s="69">
        <f>'Basic T2'!O33</f>
        <v>0.84180324214218982</v>
      </c>
      <c r="D33" s="69">
        <f>'Basic T2'!Z33</f>
        <v>3.0930657552423146</v>
      </c>
      <c r="E33" s="69">
        <f>'Basic T2'!AK33</f>
        <v>1.5438238971614042</v>
      </c>
      <c r="F33" s="69">
        <f>'Basic T2'!AV33</f>
        <v>1.3154764062849247</v>
      </c>
      <c r="G33" s="69">
        <f>'Basic T2'!BG33</f>
        <v>9.1914398509434445</v>
      </c>
      <c r="H33" s="69">
        <f>'Basic T2'!BR33</f>
        <v>15.070926539375614</v>
      </c>
      <c r="I33" s="69">
        <f>'Basic T2'!CC33</f>
        <v>9.6743846719059405</v>
      </c>
      <c r="J33" s="69">
        <f>'Basic T2'!CN33</f>
        <v>3.4791314543034622</v>
      </c>
      <c r="K33" s="309">
        <f t="shared" ref="K33" si="14">SUM(B33:J33)</f>
        <v>44.238364533890142</v>
      </c>
      <c r="L33" s="97"/>
      <c r="M33" s="97">
        <f t="shared" si="0"/>
        <v>0.4882950782217359</v>
      </c>
      <c r="N33" s="97">
        <f t="shared" si="1"/>
        <v>2.2336167692173339</v>
      </c>
      <c r="O33" s="97">
        <f t="shared" si="2"/>
        <v>3.918247338818484</v>
      </c>
      <c r="P33" s="97">
        <f t="shared" si="3"/>
        <v>6.3886315318733438</v>
      </c>
      <c r="Q33" s="97">
        <f t="shared" si="4"/>
        <v>6.7476655348588626</v>
      </c>
      <c r="R33" s="97">
        <f t="shared" si="5"/>
        <v>9.1274788162260165</v>
      </c>
      <c r="S33" s="97">
        <f t="shared" si="6"/>
        <v>16.317377855554067</v>
      </c>
      <c r="T33" s="97">
        <f t="shared" si="7"/>
        <v>21.877781275266084</v>
      </c>
      <c r="U33" s="97">
        <f t="shared" si="8"/>
        <v>21.543623699036988</v>
      </c>
      <c r="V33" s="97">
        <f t="shared" si="9"/>
        <v>10.545045631865646</v>
      </c>
      <c r="W33" s="97"/>
      <c r="X33" s="97">
        <f t="shared" ref="X33" si="15">IF($K33&gt;0,B33/$K33*100,0)</f>
        <v>6.4000368976479524E-2</v>
      </c>
      <c r="Y33" s="97">
        <f t="shared" ref="Y33" si="16">IF($K33&gt;0,C33/$K33*100,0)</f>
        <v>1.9028805676062028</v>
      </c>
      <c r="Z33" s="97">
        <f t="shared" ref="Z33" si="17">IF($K33&gt;0,D33/$K33*100,0)</f>
        <v>6.9918175950486994</v>
      </c>
      <c r="AA33" s="97">
        <f t="shared" ref="AA33" si="18">IF($K33&gt;0,E33/$K33*100,0)</f>
        <v>3.4897851975940726</v>
      </c>
      <c r="AB33" s="97">
        <f t="shared" ref="AB33" si="19">IF($K33&gt;0,F33/$K33*100,0)</f>
        <v>2.9736099427390994</v>
      </c>
      <c r="AC33" s="97">
        <f t="shared" ref="AC33" si="20">IF($K33&gt;0,G33/$K33*100,0)</f>
        <v>20.777078781703295</v>
      </c>
      <c r="AD33" s="97">
        <f t="shared" ref="AD33" si="21">IF($K33&gt;0,H33/$K33*100,0)</f>
        <v>34.0675490564984</v>
      </c>
      <c r="AE33" s="97">
        <f t="shared" ref="AE33" si="22">IF($K33&gt;0,I33/$K33*100,0)</f>
        <v>21.868766564583517</v>
      </c>
      <c r="AF33" s="97">
        <f>IF($K33&gt;0,J33/$K33*100,0)</f>
        <v>7.8645119252502376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5.7982801370758184</v>
      </c>
      <c r="C35" s="310">
        <f t="shared" ref="C35:K35" si="24">SUM(C8:C33)</f>
        <v>37.687899452740957</v>
      </c>
      <c r="D35" s="310">
        <f t="shared" si="24"/>
        <v>78.940033330693296</v>
      </c>
      <c r="E35" s="310">
        <f t="shared" si="24"/>
        <v>24.165173550222065</v>
      </c>
      <c r="F35" s="310">
        <f t="shared" si="24"/>
        <v>19.495281730979272</v>
      </c>
      <c r="G35" s="310">
        <f t="shared" si="24"/>
        <v>100.70075248603946</v>
      </c>
      <c r="H35" s="310">
        <f t="shared" si="24"/>
        <v>92.361203330508218</v>
      </c>
      <c r="I35" s="310">
        <f t="shared" si="24"/>
        <v>44.22013617460977</v>
      </c>
      <c r="J35" s="310">
        <f t="shared" si="24"/>
        <v>16.149239807131337</v>
      </c>
      <c r="K35" s="310">
        <f t="shared" si="24"/>
        <v>419.5180000000002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1.382129047401021</v>
      </c>
      <c r="Y35" s="98">
        <f t="shared" ref="Y35:AG35" si="26">IF($K35&gt;0,C35/$K35*100,0)</f>
        <v>8.9836191659811817</v>
      </c>
      <c r="Z35" s="98">
        <f t="shared" si="26"/>
        <v>18.816840595801196</v>
      </c>
      <c r="AA35" s="98">
        <f t="shared" si="26"/>
        <v>5.7602232920213323</v>
      </c>
      <c r="AB35" s="98">
        <f t="shared" si="26"/>
        <v>4.6470668078555066</v>
      </c>
      <c r="AC35" s="98">
        <f t="shared" si="26"/>
        <v>24.003916991890552</v>
      </c>
      <c r="AD35" s="98">
        <f t="shared" si="26"/>
        <v>22.016028711642448</v>
      </c>
      <c r="AE35" s="98">
        <f t="shared" si="26"/>
        <v>10.540700559835276</v>
      </c>
      <c r="AF35" s="98">
        <f t="shared" si="26"/>
        <v>3.8494748275714823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automation\Data\Results\Workbooks\LSIPs\NT_LSIP\[NT_LSIP_MainTables.Main.xlsm]Manager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automation\Data\Results\Workbooks\LSIPs\NT_LSIP\[NT_LSIP_MainTables.Main.xlsm]Manager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automation\Data\Results\Workbooks\LSIPs\NT_LSIP\[NT_LSIP_MainTables.Main.xlsm]Manager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automation\Data\Results\Workbooks\LSIPs\NT_LSIP\[NT_LSIP_MainTables.Main.xlsm]Manager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automation\Data\Results\Workbooks\LSIPs\NT_LSIP\[NT_LSIP_MainTables.Main.xlsm]Manager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automation\Data\Results\Workbooks\LSIPs\NT_LSIP\[NT_LSIP_MainTables.Main.xlsm]Manager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automation\Data\Results\Workbooks\LSIPs\NT_LSIP\[NT_LSIP_MainTables.Main.xlsm]Manager</v>
      </c>
      <c r="Y79" s="91" t="str">
        <f ca="1">CELL("filename")</f>
        <v>M:\IE\Projects\Nuffield via NFER AI and automation\Data\Results\Workbooks\LSIPs\NT_LSIP\[NT_LSIP_MainTables.Main.xlsm]Manager</v>
      </c>
      <c r="AW79" s="91" t="str">
        <f ca="1">CELL("filename")</f>
        <v>M:\IE\Projects\Nuffield via NFER AI and automation\Data\Results\Workbooks\LSIPs\NT_LSIP\[NT_LSIP_MainTables.Main.xlsm]Manager</v>
      </c>
      <c r="BU79" s="91" t="str">
        <f ca="1">CELL("filename")</f>
        <v>M:\IE\Projects\Nuffield via NFER AI and automation\Data\Results\Workbooks\LSIPs\NT_LSIP\[NT_LSIP_MainTables.Main.xlsm]Manager</v>
      </c>
      <c r="CS79" s="91" t="str">
        <f ca="1">CELL("filename")</f>
        <v>M:\IE\Projects\Nuffield via NFER AI and automation\Data\Results\Workbooks\LSIPs\NT_LSIP\[NT_LSIP_MainTables.Main.xlsm]Manager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automation\Data\Results\Workbooks\LSIPs\NT_LSIP\[NT_LSIP_MainTables.Main.xlsm]Manager</v>
      </c>
      <c r="Y96" s="91" t="str">
        <f ca="1">CELL("filename")</f>
        <v>M:\IE\Projects\Nuffield via NFER AI and automation\Data\Results\Workbooks\LSIPs\NT_LSIP\[NT_LSIP_MainTables.Main.xlsm]Manager</v>
      </c>
      <c r="AW96" s="91" t="str">
        <f ca="1">CELL("filename")</f>
        <v>M:\IE\Projects\Nuffield via NFER AI and automation\Data\Results\Workbooks\LSIPs\NT_LSIP\[NT_LSIP_MainTables.Main.xlsm]Manager</v>
      </c>
      <c r="BU96" s="91" t="str">
        <f ca="1">CELL("filename")</f>
        <v>M:\IE\Projects\Nuffield via NFER AI and automation\Data\Results\Workbooks\LSIPs\NT_LSIP\[NT_LSIP_MainTables.Main.xlsm]Manager</v>
      </c>
      <c r="CS96" s="91" t="str">
        <f ca="1">CELL("filename")</f>
        <v>M:\IE\Projects\Nuffield via NFER AI and automation\Data\Results\Workbooks\LSIPs\NT_LSIP\[NT_LSIP_MainTables.Main.xlsm]Manager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A20190-1F63-4D21-A26D-3665C37F498D}"/>
</file>

<file path=customXml/itemProps2.xml><?xml version="1.0" encoding="utf-8"?>
<ds:datastoreItem xmlns:ds="http://schemas.openxmlformats.org/officeDocument/2006/customXml" ds:itemID="{BC11EE20-1AE8-4436-9829-B9C74C5A37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2024-02-29T16:15:29Z</dcterms:modified>
</cp:coreProperties>
</file>